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Yves-Pol Cabon\Nextcloud\Équipe A11Y\Clients\la Rochelle (ville &amp; agglo)\Audits\Musée Maritime\"/>
    </mc:Choice>
  </mc:AlternateContent>
  <xr:revisionPtr revIDLastSave="0" documentId="13_ncr:1_{964898BA-08EF-4459-86F9-43B062CCCB8E}" xr6:coauthVersionLast="47" xr6:coauthVersionMax="47" xr10:uidLastSave="{00000000-0000-0000-0000-000000000000}"/>
  <bookViews>
    <workbookView xWindow="-19310" yWindow="-110" windowWidth="19420" windowHeight="11500" activeTab="2" xr2:uid="{00000000-000D-0000-FFFF-FFFF00000000}"/>
  </bookViews>
  <sheets>
    <sheet name="Synthèse" sheetId="1" r:id="rId1"/>
    <sheet name="Echantillon" sheetId="2" r:id="rId2"/>
    <sheet name="Backlog" sheetId="3" r:id="rId3"/>
    <sheet name="Export Frago (beta)" sheetId="4" state="hidden" r:id="rId4"/>
    <sheet name="Estimations" sheetId="5" r:id="rId5"/>
    <sheet name="Résultats" sheetId="6" r:id="rId6"/>
    <sheet name="BaseDeCalcul" sheetId="7" r:id="rId7"/>
    <sheet name="Paramètres" sheetId="8" r:id="rId8"/>
    <sheet name="P01" sheetId="9" r:id="rId9"/>
    <sheet name="P02" sheetId="10" r:id="rId10"/>
    <sheet name="P03" sheetId="11" r:id="rId11"/>
    <sheet name="P04" sheetId="12" r:id="rId12"/>
    <sheet name="P05" sheetId="13" r:id="rId13"/>
    <sheet name="P06" sheetId="14" r:id="rId14"/>
    <sheet name="P07" sheetId="15" r:id="rId15"/>
    <sheet name="P08" sheetId="16" r:id="rId16"/>
    <sheet name="P09" sheetId="17" r:id="rId17"/>
    <sheet name="P10" sheetId="18" r:id="rId18"/>
    <sheet name="P11" sheetId="19" r:id="rId19"/>
    <sheet name="P12" sheetId="20" r:id="rId20"/>
    <sheet name="P13" sheetId="21" r:id="rId21"/>
    <sheet name="P14" sheetId="22" r:id="rId22"/>
    <sheet name="P15" sheetId="23" r:id="rId23"/>
    <sheet name="P16" sheetId="24" r:id="rId24"/>
    <sheet name="P17" sheetId="25" r:id="rId25"/>
    <sheet name="P18" sheetId="26" r:id="rId26"/>
    <sheet name="P19" sheetId="27" r:id="rId27"/>
    <sheet name="P20" sheetId="28" r:id="rId28"/>
    <sheet name="P21" sheetId="29" r:id="rId29"/>
    <sheet name="P22" sheetId="30" r:id="rId30"/>
    <sheet name="P23" sheetId="31" r:id="rId31"/>
    <sheet name="P24" sheetId="32" r:id="rId32"/>
    <sheet name="P25" sheetId="33" r:id="rId33"/>
    <sheet name="P26" sheetId="34" r:id="rId34"/>
  </sheets>
  <definedNames>
    <definedName name="_xlnm._FilterDatabase" localSheetId="2" hidden="1">Backlog!$C$7:$O$2067</definedName>
    <definedName name="_xlnm._FilterDatabase" localSheetId="8" hidden="1">'P01'!$B$11:$M$117</definedName>
    <definedName name="_xlnm._FilterDatabase" localSheetId="9" hidden="1">'P02'!$B$11:$M$117</definedName>
    <definedName name="_xlnm._FilterDatabase" localSheetId="10" hidden="1">'P03'!$B$11:$M$117</definedName>
    <definedName name="_xlnm._FilterDatabase" localSheetId="11" hidden="1">'P04'!$B$11:$M$117</definedName>
    <definedName name="_xlnm._FilterDatabase" localSheetId="12" hidden="1">'P05'!$B$11:$M$117</definedName>
    <definedName name="_xlnm._FilterDatabase" localSheetId="13" hidden="1">'P06'!$B$11:$M$117</definedName>
    <definedName name="_xlnm._FilterDatabase" localSheetId="14" hidden="1">'P07'!$B$11:$M$117</definedName>
    <definedName name="_xlnm._FilterDatabase" localSheetId="15" hidden="1">'P08'!$B$11:$M$117</definedName>
    <definedName name="_xlnm._FilterDatabase" localSheetId="16" hidden="1">'P09'!$B$11:$M$117</definedName>
    <definedName name="_xlnm._FilterDatabase" localSheetId="17" hidden="1">'P10'!$B$11:$M$117</definedName>
    <definedName name="_xlnm._FilterDatabase" localSheetId="18" hidden="1">'P11'!$B$11:$M$117</definedName>
    <definedName name="_xlnm._FilterDatabase" localSheetId="19" hidden="1">'P12'!$B$11:$M$117</definedName>
    <definedName name="_xlnm._FilterDatabase" localSheetId="20" hidden="1">'P13'!$B$11:$M$117</definedName>
    <definedName name="_xlnm._FilterDatabase" localSheetId="21" hidden="1">'P14'!$B$11:$M$117</definedName>
    <definedName name="_xlnm._FilterDatabase" localSheetId="22" hidden="1">'P15'!$B$11:$M$117</definedName>
    <definedName name="_xlnm._FilterDatabase" localSheetId="23" hidden="1">'P16'!$B$11:$M$117</definedName>
    <definedName name="_xlnm._FilterDatabase" localSheetId="24" hidden="1">'P17'!$B$11:$M$117</definedName>
    <definedName name="_xlnm._FilterDatabase" localSheetId="25" hidden="1">'P18'!$B$11:$M$117</definedName>
    <definedName name="_xlnm._FilterDatabase" localSheetId="26" hidden="1">'P19'!$B$11:$M$117</definedName>
    <definedName name="_xlnm._FilterDatabase" localSheetId="27" hidden="1">'P20'!$B$11:$M$117</definedName>
    <definedName name="_xlnm._FilterDatabase" localSheetId="28" hidden="1">'P21'!$B$11:$M$117</definedName>
    <definedName name="_xlnm._FilterDatabase" localSheetId="29" hidden="1">'P22'!$B$11:$M$117</definedName>
    <definedName name="_xlnm._FilterDatabase" localSheetId="30" hidden="1">'P23'!$B$11:$M$117</definedName>
    <definedName name="_xlnm._FilterDatabase" localSheetId="31" hidden="1">'P24'!$B$11:$M$117</definedName>
    <definedName name="_xlnm._FilterDatabase" localSheetId="32" hidden="1">'P25'!$B$11:$M$117</definedName>
    <definedName name="_xlnm._FilterDatabase" localSheetId="33" hidden="1">'P26'!$B$11:$M$117</definedName>
    <definedName name="_xlnm._FilterDatabase" localSheetId="5" hidden="1">Résultats!$B$12:$AG$118</definedName>
    <definedName name="_xlpm.num" hidden="1" xlm="1">#NAME?</definedName>
    <definedName name="_xlpm.val" hidden="1" xlm="1">#NAME?</definedName>
    <definedName name="Criticite_Min_Criteres">Paramètres!$A$10:$B$115</definedName>
    <definedName name="Liste_Bloquante">Paramètres!$A$2</definedName>
    <definedName name="Liste_Majeure">Paramètres!$A$2:$A$3</definedName>
    <definedName name="Liste_Mineure">Paramètres!$A$2:$A$5</definedName>
    <definedName name="Liste_Moyenne">Paramètres!$A$2:$A$4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 i="3" l="1"/>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K8" i="3"/>
  <c r="L8" i="3" s="1"/>
  <c r="K9" i="3"/>
  <c r="L9" i="3" s="1"/>
  <c r="K10" i="3"/>
  <c r="L10" i="3" s="1"/>
  <c r="K11" i="3"/>
  <c r="L11" i="3" s="1"/>
  <c r="K12" i="3"/>
  <c r="L12" i="3" s="1"/>
  <c r="K13" i="3"/>
  <c r="L13" i="3" s="1"/>
  <c r="K14" i="3"/>
  <c r="L14" i="3" s="1"/>
  <c r="K15" i="3"/>
  <c r="L15" i="3" s="1"/>
  <c r="K16" i="3"/>
  <c r="L16" i="3" s="1"/>
  <c r="K17" i="3"/>
  <c r="L17" i="3" s="1"/>
  <c r="K18" i="3"/>
  <c r="L18" i="3" s="1"/>
  <c r="K19" i="3"/>
  <c r="L19" i="3" s="1"/>
  <c r="K20" i="3"/>
  <c r="L20" i="3" s="1"/>
  <c r="K21" i="3"/>
  <c r="L21" i="3" s="1"/>
  <c r="K22" i="3"/>
  <c r="L22" i="3" s="1"/>
  <c r="K23" i="3"/>
  <c r="L23" i="3" s="1"/>
  <c r="K24" i="3"/>
  <c r="L24" i="3" s="1"/>
  <c r="K25" i="3"/>
  <c r="L25" i="3" s="1"/>
  <c r="K26" i="3"/>
  <c r="L26" i="3" s="1"/>
  <c r="K27" i="3"/>
  <c r="L27" i="3" s="1"/>
  <c r="K28" i="3"/>
  <c r="L28" i="3" s="1"/>
  <c r="K29" i="3"/>
  <c r="L29" i="3" s="1"/>
  <c r="K30" i="3"/>
  <c r="L30" i="3" s="1"/>
  <c r="K31" i="3"/>
  <c r="L31" i="3" s="1"/>
  <c r="K32" i="3"/>
  <c r="L32" i="3" s="1"/>
  <c r="K33" i="3"/>
  <c r="L33" i="3" s="1"/>
  <c r="K34" i="3"/>
  <c r="L34" i="3" s="1"/>
  <c r="K35" i="3"/>
  <c r="L35" i="3" s="1"/>
  <c r="K36" i="3"/>
  <c r="L36" i="3" s="1"/>
  <c r="K37" i="3"/>
  <c r="L37" i="3" s="1"/>
  <c r="K38" i="3"/>
  <c r="L38" i="3" s="1"/>
  <c r="K39" i="3"/>
  <c r="L39" i="3" s="1"/>
  <c r="K40" i="3"/>
  <c r="L40" i="3" s="1"/>
  <c r="K41" i="3"/>
  <c r="L41" i="3" s="1"/>
  <c r="K42" i="3"/>
  <c r="L42" i="3" s="1"/>
  <c r="K43" i="3"/>
  <c r="L43" i="3" s="1"/>
  <c r="K44" i="3"/>
  <c r="L44" i="3" s="1"/>
  <c r="K45" i="3"/>
  <c r="L45" i="3" s="1"/>
  <c r="K46" i="3"/>
  <c r="L46" i="3" s="1"/>
  <c r="K47" i="3"/>
  <c r="L47" i="3" s="1"/>
  <c r="K48" i="3"/>
  <c r="L48" i="3" s="1"/>
  <c r="K49" i="3"/>
  <c r="L49" i="3" s="1"/>
  <c r="K50" i="3"/>
  <c r="L50" i="3" s="1"/>
  <c r="K51" i="3"/>
  <c r="L51" i="3" s="1"/>
  <c r="K52" i="3"/>
  <c r="L52" i="3" s="1"/>
  <c r="K53" i="3"/>
  <c r="L53" i="3" s="1"/>
  <c r="K54" i="3"/>
  <c r="L54" i="3" s="1"/>
  <c r="K55" i="3"/>
  <c r="L55" i="3" s="1"/>
  <c r="K56" i="3"/>
  <c r="L56" i="3" s="1"/>
  <c r="K57" i="3"/>
  <c r="L57" i="3" s="1"/>
  <c r="K58" i="3"/>
  <c r="L58" i="3" s="1"/>
  <c r="K59" i="3"/>
  <c r="L59" i="3" s="1"/>
  <c r="K60" i="3"/>
  <c r="L60" i="3" s="1"/>
  <c r="K61" i="3"/>
  <c r="L61" i="3" s="1"/>
  <c r="K62" i="3"/>
  <c r="L62" i="3" s="1"/>
  <c r="K63" i="3"/>
  <c r="L63" i="3" s="1"/>
  <c r="K64" i="3"/>
  <c r="L64" i="3" s="1"/>
  <c r="K65" i="3"/>
  <c r="L65" i="3" s="1"/>
  <c r="K66" i="3"/>
  <c r="L66" i="3" s="1"/>
  <c r="K67" i="3"/>
  <c r="L67" i="3" s="1"/>
  <c r="K68" i="3"/>
  <c r="L68" i="3" s="1"/>
  <c r="K69" i="3"/>
  <c r="L69" i="3" s="1"/>
  <c r="K70" i="3"/>
  <c r="L70" i="3" s="1"/>
  <c r="K71" i="3"/>
  <c r="L71" i="3" s="1"/>
  <c r="K72" i="3"/>
  <c r="L72" i="3" s="1"/>
  <c r="K73" i="3"/>
  <c r="L73" i="3" s="1"/>
  <c r="K74" i="3"/>
  <c r="L74" i="3" s="1"/>
  <c r="K75" i="3"/>
  <c r="L75" i="3" s="1"/>
  <c r="K76" i="3"/>
  <c r="L76" i="3" s="1"/>
  <c r="K77" i="3"/>
  <c r="L77" i="3" s="1"/>
  <c r="K78" i="3"/>
  <c r="L78" i="3" s="1"/>
  <c r="K79" i="3"/>
  <c r="L79" i="3" s="1"/>
  <c r="K80" i="3"/>
  <c r="L80" i="3" s="1"/>
  <c r="K81" i="3"/>
  <c r="L81" i="3" s="1"/>
  <c r="K82" i="3"/>
  <c r="L82" i="3" s="1"/>
  <c r="K83" i="3"/>
  <c r="L83" i="3" s="1"/>
  <c r="K84" i="3"/>
  <c r="L84" i="3" s="1"/>
  <c r="K85" i="3"/>
  <c r="L85" i="3" s="1"/>
  <c r="K86" i="3"/>
  <c r="L86" i="3" s="1"/>
  <c r="K87" i="3"/>
  <c r="L87" i="3" s="1"/>
  <c r="K88" i="3"/>
  <c r="L88" i="3" s="1"/>
  <c r="K89" i="3"/>
  <c r="L89" i="3" s="1"/>
  <c r="K90" i="3"/>
  <c r="L90" i="3" s="1"/>
  <c r="K91" i="3"/>
  <c r="L91" i="3" s="1"/>
  <c r="K92" i="3"/>
  <c r="L92" i="3" s="1"/>
  <c r="K93" i="3"/>
  <c r="L93" i="3" s="1"/>
  <c r="K94" i="3"/>
  <c r="L94" i="3" s="1"/>
  <c r="K95" i="3"/>
  <c r="L95" i="3" s="1"/>
  <c r="K96" i="3"/>
  <c r="L96" i="3" s="1"/>
  <c r="K97" i="3"/>
  <c r="L97" i="3" s="1"/>
  <c r="K98" i="3"/>
  <c r="L98" i="3" s="1"/>
  <c r="K99" i="3"/>
  <c r="L99" i="3" s="1"/>
  <c r="K100" i="3"/>
  <c r="L100" i="3" s="1"/>
  <c r="K101" i="3"/>
  <c r="L101" i="3" s="1"/>
  <c r="K102" i="3"/>
  <c r="L102" i="3" s="1"/>
  <c r="K103" i="3"/>
  <c r="L103" i="3" s="1"/>
  <c r="K104" i="3"/>
  <c r="L104" i="3" s="1"/>
  <c r="K105" i="3"/>
  <c r="L105" i="3" s="1"/>
  <c r="K106" i="3"/>
  <c r="L106" i="3" s="1"/>
  <c r="K107" i="3"/>
  <c r="L107" i="3" s="1"/>
  <c r="K108" i="3"/>
  <c r="L108" i="3" s="1"/>
  <c r="K109" i="3"/>
  <c r="L109" i="3" s="1"/>
  <c r="K110" i="3"/>
  <c r="L110" i="3" s="1"/>
  <c r="K111" i="3"/>
  <c r="L111" i="3" s="1"/>
  <c r="K112" i="3"/>
  <c r="L112" i="3" s="1"/>
  <c r="K113" i="3"/>
  <c r="L113" i="3" s="1"/>
  <c r="K114" i="3"/>
  <c r="L114" i="3" s="1"/>
  <c r="K115" i="3"/>
  <c r="L115" i="3" s="1"/>
  <c r="K116" i="3"/>
  <c r="L116" i="3" s="1"/>
  <c r="K117" i="3"/>
  <c r="L117" i="3" s="1"/>
  <c r="K118" i="3"/>
  <c r="L118" i="3" s="1"/>
  <c r="K119" i="3"/>
  <c r="L119" i="3" s="1"/>
  <c r="K120" i="3"/>
  <c r="L120" i="3" s="1"/>
  <c r="K121" i="3"/>
  <c r="L121" i="3" s="1"/>
  <c r="K122" i="3"/>
  <c r="L122" i="3" s="1"/>
  <c r="K123" i="3"/>
  <c r="L123" i="3" s="1"/>
  <c r="K124" i="3"/>
  <c r="L124" i="3" s="1"/>
  <c r="K125" i="3"/>
  <c r="L125" i="3" s="1"/>
  <c r="K126" i="3"/>
  <c r="L126" i="3" s="1"/>
  <c r="K127" i="3"/>
  <c r="L127" i="3" s="1"/>
  <c r="K128" i="3"/>
  <c r="L128" i="3" s="1"/>
  <c r="K129" i="3"/>
  <c r="L129" i="3" s="1"/>
  <c r="K130" i="3"/>
  <c r="L130" i="3" s="1"/>
  <c r="K131" i="3"/>
  <c r="L131" i="3" s="1"/>
  <c r="K132" i="3"/>
  <c r="L132" i="3" s="1"/>
  <c r="K133" i="3"/>
  <c r="L133" i="3" s="1"/>
  <c r="K134" i="3"/>
  <c r="L134" i="3" s="1"/>
  <c r="K135" i="3"/>
  <c r="L135" i="3" s="1"/>
  <c r="K136" i="3"/>
  <c r="L136" i="3" s="1"/>
  <c r="K137" i="3"/>
  <c r="L137" i="3" s="1"/>
  <c r="K138" i="3"/>
  <c r="L138" i="3" s="1"/>
  <c r="K139" i="3"/>
  <c r="L139" i="3" s="1"/>
  <c r="K140" i="3"/>
  <c r="L140" i="3" s="1"/>
  <c r="K141" i="3"/>
  <c r="L141" i="3" s="1"/>
  <c r="K142" i="3"/>
  <c r="L142" i="3" s="1"/>
  <c r="K143" i="3"/>
  <c r="L143" i="3" s="1"/>
  <c r="K144" i="3"/>
  <c r="L144" i="3" s="1"/>
  <c r="K145" i="3"/>
  <c r="L145" i="3" s="1"/>
  <c r="K146" i="3"/>
  <c r="L146" i="3" s="1"/>
  <c r="K147" i="3"/>
  <c r="L147" i="3" s="1"/>
  <c r="K148" i="3"/>
  <c r="L148" i="3" s="1"/>
  <c r="K149" i="3"/>
  <c r="L149" i="3" s="1"/>
  <c r="K150" i="3"/>
  <c r="L150" i="3" s="1"/>
  <c r="K151" i="3"/>
  <c r="L151" i="3" s="1"/>
  <c r="K152" i="3"/>
  <c r="L152" i="3" s="1"/>
  <c r="K153" i="3"/>
  <c r="L153" i="3" s="1"/>
  <c r="K154" i="3"/>
  <c r="L154" i="3" s="1"/>
  <c r="K155" i="3"/>
  <c r="L155" i="3" s="1"/>
  <c r="K156" i="3"/>
  <c r="L156" i="3" s="1"/>
  <c r="K157" i="3"/>
  <c r="L157" i="3" s="1"/>
  <c r="K158" i="3"/>
  <c r="L158" i="3" s="1"/>
  <c r="K159" i="3"/>
  <c r="L159" i="3" s="1"/>
  <c r="K160" i="3"/>
  <c r="L160" i="3" s="1"/>
  <c r="K161" i="3"/>
  <c r="L161" i="3" s="1"/>
  <c r="K162" i="3"/>
  <c r="L162" i="3" s="1"/>
  <c r="K163" i="3"/>
  <c r="L163" i="3" s="1"/>
  <c r="K164" i="3"/>
  <c r="L164" i="3" s="1"/>
  <c r="K165" i="3"/>
  <c r="L165" i="3" s="1"/>
  <c r="K166" i="3"/>
  <c r="L166" i="3" s="1"/>
  <c r="K167" i="3"/>
  <c r="L167" i="3" s="1"/>
  <c r="K168" i="3"/>
  <c r="L168" i="3" s="1"/>
  <c r="K169" i="3"/>
  <c r="L169" i="3" s="1"/>
  <c r="K170" i="3"/>
  <c r="L170" i="3" s="1"/>
  <c r="K171" i="3"/>
  <c r="L171" i="3" s="1"/>
  <c r="K172" i="3"/>
  <c r="L172" i="3" s="1"/>
  <c r="K173" i="3"/>
  <c r="L173" i="3" s="1"/>
  <c r="K174" i="3"/>
  <c r="L174" i="3" s="1"/>
  <c r="K175" i="3"/>
  <c r="L175" i="3" s="1"/>
  <c r="K176" i="3"/>
  <c r="L176" i="3" s="1"/>
  <c r="K177" i="3"/>
  <c r="L177" i="3" s="1"/>
  <c r="K178" i="3"/>
  <c r="L178" i="3" s="1"/>
  <c r="K179" i="3"/>
  <c r="L179" i="3" s="1"/>
  <c r="K180" i="3"/>
  <c r="L180" i="3" s="1"/>
  <c r="K181" i="3"/>
  <c r="L181" i="3" s="1"/>
  <c r="K182" i="3"/>
  <c r="L182" i="3" s="1"/>
  <c r="K183" i="3"/>
  <c r="L183" i="3" s="1"/>
  <c r="K184" i="3"/>
  <c r="L184" i="3" s="1"/>
  <c r="K185" i="3"/>
  <c r="L185" i="3" s="1"/>
  <c r="K186" i="3"/>
  <c r="L186" i="3" s="1"/>
  <c r="K187" i="3"/>
  <c r="L187" i="3" s="1"/>
  <c r="K188" i="3"/>
  <c r="L188" i="3" s="1"/>
  <c r="K189" i="3"/>
  <c r="L189" i="3" s="1"/>
  <c r="K190" i="3"/>
  <c r="L190" i="3" s="1"/>
  <c r="K191" i="3"/>
  <c r="L191" i="3" s="1"/>
  <c r="K192" i="3"/>
  <c r="L192" i="3" s="1"/>
  <c r="K193" i="3"/>
  <c r="L193" i="3" s="1"/>
  <c r="K194" i="3"/>
  <c r="L194" i="3" s="1"/>
  <c r="K195" i="3"/>
  <c r="L195" i="3" s="1"/>
  <c r="K196" i="3"/>
  <c r="L196" i="3" s="1"/>
  <c r="K197" i="3"/>
  <c r="L197" i="3" s="1"/>
  <c r="K198" i="3"/>
  <c r="L198" i="3" s="1"/>
  <c r="K199" i="3"/>
  <c r="L199" i="3" s="1"/>
  <c r="K200" i="3"/>
  <c r="L200" i="3" s="1"/>
  <c r="K201" i="3"/>
  <c r="L201" i="3" s="1"/>
  <c r="K202" i="3"/>
  <c r="L202" i="3" s="1"/>
  <c r="K203" i="3"/>
  <c r="L203" i="3" s="1"/>
  <c r="K204" i="3"/>
  <c r="L204" i="3" s="1"/>
  <c r="K205" i="3"/>
  <c r="L205" i="3" s="1"/>
  <c r="K206" i="3"/>
  <c r="L206" i="3" s="1"/>
  <c r="K207" i="3"/>
  <c r="L207" i="3" s="1"/>
  <c r="K208" i="3"/>
  <c r="L208" i="3" s="1"/>
  <c r="K209" i="3"/>
  <c r="L209" i="3" s="1"/>
  <c r="K210" i="3"/>
  <c r="L210" i="3" s="1"/>
  <c r="K211" i="3"/>
  <c r="L211" i="3" s="1"/>
  <c r="K212" i="3"/>
  <c r="L212" i="3" s="1"/>
  <c r="K213" i="3"/>
  <c r="L213" i="3" s="1"/>
  <c r="K214" i="3"/>
  <c r="L214" i="3" s="1"/>
  <c r="K215" i="3"/>
  <c r="L215" i="3" s="1"/>
  <c r="K216" i="3"/>
  <c r="L216" i="3" s="1"/>
  <c r="K217" i="3"/>
  <c r="L217" i="3" s="1"/>
  <c r="K218" i="3"/>
  <c r="L218" i="3" s="1"/>
  <c r="K219" i="3"/>
  <c r="L219" i="3" s="1"/>
  <c r="K220" i="3"/>
  <c r="L220" i="3" s="1"/>
  <c r="K221" i="3"/>
  <c r="L221" i="3" s="1"/>
  <c r="K222" i="3"/>
  <c r="L222" i="3" s="1"/>
  <c r="K223" i="3"/>
  <c r="L223" i="3" s="1"/>
  <c r="K224" i="3"/>
  <c r="L224" i="3" s="1"/>
  <c r="K225" i="3"/>
  <c r="L225" i="3" s="1"/>
  <c r="K226" i="3"/>
  <c r="L226" i="3" s="1"/>
  <c r="K227" i="3"/>
  <c r="L227" i="3" s="1"/>
  <c r="K228" i="3"/>
  <c r="L228" i="3" s="1"/>
  <c r="K229" i="3"/>
  <c r="L229" i="3" s="1"/>
  <c r="K230" i="3"/>
  <c r="L230" i="3" s="1"/>
  <c r="K231" i="3"/>
  <c r="L231" i="3" s="1"/>
  <c r="K232" i="3"/>
  <c r="L232" i="3" s="1"/>
  <c r="K233" i="3"/>
  <c r="L233" i="3" s="1"/>
  <c r="K234" i="3"/>
  <c r="L234" i="3" s="1"/>
  <c r="K235" i="3"/>
  <c r="L235" i="3" s="1"/>
  <c r="K236" i="3"/>
  <c r="L236" i="3" s="1"/>
  <c r="K237" i="3"/>
  <c r="L237" i="3" s="1"/>
  <c r="K238" i="3"/>
  <c r="L238" i="3" s="1"/>
  <c r="K239" i="3"/>
  <c r="L239" i="3" s="1"/>
  <c r="K240" i="3"/>
  <c r="L240" i="3" s="1"/>
  <c r="K241" i="3"/>
  <c r="L241" i="3" s="1"/>
  <c r="K242" i="3"/>
  <c r="L242" i="3" s="1"/>
  <c r="K243" i="3"/>
  <c r="L243" i="3" s="1"/>
  <c r="K244" i="3"/>
  <c r="L244" i="3" s="1"/>
  <c r="K245" i="3"/>
  <c r="L245" i="3" s="1"/>
  <c r="K246" i="3"/>
  <c r="L246" i="3" s="1"/>
  <c r="K247" i="3"/>
  <c r="L247" i="3" s="1"/>
  <c r="K248" i="3"/>
  <c r="L248" i="3" s="1"/>
  <c r="K249" i="3"/>
  <c r="L249" i="3" s="1"/>
  <c r="K250" i="3"/>
  <c r="L250" i="3" s="1"/>
  <c r="K251" i="3"/>
  <c r="L251" i="3" s="1"/>
  <c r="K252" i="3"/>
  <c r="L252" i="3" s="1"/>
  <c r="K253" i="3"/>
  <c r="L253" i="3" s="1"/>
  <c r="K254" i="3"/>
  <c r="L254" i="3" s="1"/>
  <c r="K255" i="3"/>
  <c r="L255" i="3" s="1"/>
  <c r="K256" i="3"/>
  <c r="L256" i="3" s="1"/>
  <c r="K257" i="3"/>
  <c r="L257" i="3" s="1"/>
  <c r="K258" i="3"/>
  <c r="L258" i="3" s="1"/>
  <c r="K259" i="3"/>
  <c r="L259" i="3" s="1"/>
  <c r="K260" i="3"/>
  <c r="L260" i="3" s="1"/>
  <c r="K261" i="3"/>
  <c r="L261" i="3" s="1"/>
  <c r="K262" i="3"/>
  <c r="L262" i="3" s="1"/>
  <c r="K263" i="3"/>
  <c r="L263" i="3" s="1"/>
  <c r="K264" i="3"/>
  <c r="L264" i="3" s="1"/>
  <c r="K265" i="3"/>
  <c r="L265" i="3" s="1"/>
  <c r="K266" i="3"/>
  <c r="L266" i="3" s="1"/>
  <c r="K267" i="3"/>
  <c r="L267" i="3" s="1"/>
  <c r="K268" i="3"/>
  <c r="L268" i="3" s="1"/>
  <c r="K269" i="3"/>
  <c r="L269" i="3" s="1"/>
  <c r="K270" i="3"/>
  <c r="L270" i="3" s="1"/>
  <c r="K271" i="3"/>
  <c r="L271" i="3" s="1"/>
  <c r="K272" i="3"/>
  <c r="L272" i="3" s="1"/>
  <c r="K273" i="3"/>
  <c r="L273" i="3" s="1"/>
  <c r="K274" i="3"/>
  <c r="L274" i="3" s="1"/>
  <c r="K275" i="3"/>
  <c r="L275" i="3" s="1"/>
  <c r="K276" i="3"/>
  <c r="L276" i="3" s="1"/>
  <c r="K277" i="3"/>
  <c r="L277" i="3" s="1"/>
  <c r="K278" i="3"/>
  <c r="L278" i="3" s="1"/>
  <c r="K279" i="3"/>
  <c r="L279" i="3" s="1"/>
  <c r="K280" i="3"/>
  <c r="L280" i="3" s="1"/>
  <c r="K281" i="3"/>
  <c r="L281" i="3" s="1"/>
  <c r="K282" i="3"/>
  <c r="L282" i="3" s="1"/>
  <c r="K283" i="3"/>
  <c r="L283" i="3" s="1"/>
  <c r="K284" i="3"/>
  <c r="L284" i="3" s="1"/>
  <c r="K285" i="3"/>
  <c r="L285" i="3" s="1"/>
  <c r="K286" i="3"/>
  <c r="L286" i="3" s="1"/>
  <c r="K287" i="3"/>
  <c r="L287" i="3" s="1"/>
  <c r="K288" i="3"/>
  <c r="L288" i="3" s="1"/>
  <c r="K289" i="3"/>
  <c r="L289" i="3" s="1"/>
  <c r="K290" i="3"/>
  <c r="L290" i="3" s="1"/>
  <c r="K291" i="3"/>
  <c r="L291" i="3" s="1"/>
  <c r="K292" i="3"/>
  <c r="L292" i="3" s="1"/>
  <c r="K293" i="3"/>
  <c r="L293" i="3" s="1"/>
  <c r="K294" i="3"/>
  <c r="L294" i="3" s="1"/>
  <c r="K295" i="3"/>
  <c r="L295" i="3" s="1"/>
  <c r="K296" i="3"/>
  <c r="L296" i="3" s="1"/>
  <c r="K297" i="3"/>
  <c r="L297" i="3" s="1"/>
  <c r="K298" i="3"/>
  <c r="L298" i="3" s="1"/>
  <c r="K299" i="3"/>
  <c r="L299" i="3" s="1"/>
  <c r="K300" i="3"/>
  <c r="L300" i="3" s="1"/>
  <c r="K301" i="3"/>
  <c r="L301" i="3" s="1"/>
  <c r="K302" i="3"/>
  <c r="L302" i="3" s="1"/>
  <c r="K303" i="3"/>
  <c r="L303" i="3" s="1"/>
  <c r="K304" i="3"/>
  <c r="L304" i="3" s="1"/>
  <c r="K305" i="3"/>
  <c r="L305" i="3" s="1"/>
  <c r="K306" i="3"/>
  <c r="L306" i="3" s="1"/>
  <c r="K307" i="3"/>
  <c r="L307" i="3" s="1"/>
  <c r="K308" i="3"/>
  <c r="L308" i="3" s="1"/>
  <c r="K309" i="3"/>
  <c r="L309" i="3" s="1"/>
  <c r="K310" i="3"/>
  <c r="L310" i="3" s="1"/>
  <c r="K311" i="3"/>
  <c r="L311" i="3" s="1"/>
  <c r="K312" i="3"/>
  <c r="L312" i="3" s="1"/>
  <c r="K313" i="3"/>
  <c r="L313" i="3" s="1"/>
  <c r="K314" i="3"/>
  <c r="L314" i="3" s="1"/>
  <c r="K315" i="3"/>
  <c r="L315" i="3" s="1"/>
  <c r="K316" i="3"/>
  <c r="L316" i="3" s="1"/>
  <c r="K317" i="3"/>
  <c r="L317" i="3" s="1"/>
  <c r="K318" i="3"/>
  <c r="L318" i="3" s="1"/>
  <c r="K319" i="3"/>
  <c r="L319" i="3" s="1"/>
  <c r="K320" i="3"/>
  <c r="L320" i="3" s="1"/>
  <c r="K321" i="3"/>
  <c r="L321" i="3" s="1"/>
  <c r="K322" i="3"/>
  <c r="L322" i="3" s="1"/>
  <c r="K323" i="3"/>
  <c r="L323" i="3" s="1"/>
  <c r="K324" i="3"/>
  <c r="L324" i="3" s="1"/>
  <c r="K325" i="3"/>
  <c r="L325" i="3" s="1"/>
  <c r="K326" i="3"/>
  <c r="L326" i="3" s="1"/>
  <c r="K327" i="3"/>
  <c r="L327" i="3" s="1"/>
  <c r="K328" i="3"/>
  <c r="L328" i="3" s="1"/>
  <c r="K329" i="3"/>
  <c r="L329" i="3" s="1"/>
  <c r="K330" i="3"/>
  <c r="L330" i="3" s="1"/>
  <c r="K331" i="3"/>
  <c r="L331" i="3" s="1"/>
  <c r="K332" i="3"/>
  <c r="L332" i="3" s="1"/>
  <c r="K333" i="3"/>
  <c r="L333" i="3" s="1"/>
  <c r="K334" i="3"/>
  <c r="L334" i="3" s="1"/>
  <c r="K335" i="3"/>
  <c r="L335" i="3" s="1"/>
  <c r="K336" i="3"/>
  <c r="L336" i="3" s="1"/>
  <c r="K337" i="3"/>
  <c r="L337" i="3" s="1"/>
  <c r="K338" i="3"/>
  <c r="L338" i="3" s="1"/>
  <c r="K339" i="3"/>
  <c r="L339" i="3" s="1"/>
  <c r="K340" i="3"/>
  <c r="L340" i="3" s="1"/>
  <c r="K341" i="3"/>
  <c r="L341" i="3" s="1"/>
  <c r="K342" i="3"/>
  <c r="L342" i="3" s="1"/>
  <c r="K343" i="3"/>
  <c r="L343" i="3" s="1"/>
  <c r="K344" i="3"/>
  <c r="L344" i="3" s="1"/>
  <c r="K345" i="3"/>
  <c r="L345" i="3" s="1"/>
  <c r="K346" i="3"/>
  <c r="L346" i="3" s="1"/>
  <c r="K347" i="3"/>
  <c r="L347" i="3" s="1"/>
  <c r="K348" i="3"/>
  <c r="L348" i="3" s="1"/>
  <c r="K349" i="3"/>
  <c r="L349" i="3" s="1"/>
  <c r="K350" i="3"/>
  <c r="L350" i="3" s="1"/>
  <c r="K351" i="3"/>
  <c r="L351" i="3" s="1"/>
  <c r="K352" i="3"/>
  <c r="L352" i="3" s="1"/>
  <c r="K353" i="3"/>
  <c r="L353" i="3" s="1"/>
  <c r="K354" i="3"/>
  <c r="L354" i="3" s="1"/>
  <c r="K355" i="3"/>
  <c r="L355" i="3" s="1"/>
  <c r="K356" i="3"/>
  <c r="L356" i="3" s="1"/>
  <c r="K357" i="3"/>
  <c r="L357" i="3" s="1"/>
  <c r="K358" i="3"/>
  <c r="L358" i="3" s="1"/>
  <c r="K359" i="3"/>
  <c r="L359" i="3" s="1"/>
  <c r="K360" i="3"/>
  <c r="L360" i="3" s="1"/>
  <c r="K361" i="3"/>
  <c r="L361" i="3" s="1"/>
  <c r="K362" i="3"/>
  <c r="L362" i="3" s="1"/>
  <c r="K363" i="3"/>
  <c r="L363" i="3" s="1"/>
  <c r="K364" i="3"/>
  <c r="L364" i="3" s="1"/>
  <c r="K365" i="3"/>
  <c r="L365" i="3" s="1"/>
  <c r="K366" i="3"/>
  <c r="L366" i="3" s="1"/>
  <c r="K367" i="3"/>
  <c r="L367" i="3" s="1"/>
  <c r="K368" i="3"/>
  <c r="L368" i="3" s="1"/>
  <c r="K369" i="3"/>
  <c r="L369" i="3" s="1"/>
  <c r="K370" i="3"/>
  <c r="L370" i="3" s="1"/>
  <c r="K371" i="3"/>
  <c r="L371" i="3" s="1"/>
  <c r="K372" i="3"/>
  <c r="L372" i="3" s="1"/>
  <c r="K373" i="3"/>
  <c r="L373" i="3" s="1"/>
  <c r="K374" i="3"/>
  <c r="L374" i="3" s="1"/>
  <c r="K375" i="3"/>
  <c r="L375" i="3" s="1"/>
  <c r="K376" i="3"/>
  <c r="L376" i="3" s="1"/>
  <c r="K377" i="3"/>
  <c r="L377" i="3" s="1"/>
  <c r="K378" i="3"/>
  <c r="L378" i="3" s="1"/>
  <c r="K379" i="3"/>
  <c r="L379" i="3" s="1"/>
  <c r="K380" i="3"/>
  <c r="L380" i="3" s="1"/>
  <c r="K381" i="3"/>
  <c r="L381" i="3" s="1"/>
  <c r="K382" i="3"/>
  <c r="L382" i="3" s="1"/>
  <c r="K383" i="3"/>
  <c r="L383" i="3" s="1"/>
  <c r="K384" i="3"/>
  <c r="L384" i="3" s="1"/>
  <c r="K385" i="3"/>
  <c r="L385" i="3" s="1"/>
  <c r="K386" i="3"/>
  <c r="L386" i="3" s="1"/>
  <c r="K387" i="3"/>
  <c r="L387" i="3" s="1"/>
  <c r="K388" i="3"/>
  <c r="L388" i="3" s="1"/>
  <c r="K389" i="3"/>
  <c r="L389" i="3" s="1"/>
  <c r="K390" i="3"/>
  <c r="L390" i="3" s="1"/>
  <c r="K391" i="3"/>
  <c r="L391" i="3" s="1"/>
  <c r="K392" i="3"/>
  <c r="L392" i="3" s="1"/>
  <c r="K393" i="3"/>
  <c r="L393" i="3" s="1"/>
  <c r="K394" i="3"/>
  <c r="L394" i="3" s="1"/>
  <c r="K395" i="3"/>
  <c r="L395" i="3" s="1"/>
  <c r="K396" i="3"/>
  <c r="L396" i="3" s="1"/>
  <c r="K397" i="3"/>
  <c r="L397" i="3" s="1"/>
  <c r="K398" i="3"/>
  <c r="L398" i="3" s="1"/>
  <c r="K399" i="3"/>
  <c r="L399" i="3" s="1"/>
  <c r="K400" i="3"/>
  <c r="L400" i="3" s="1"/>
  <c r="K401" i="3"/>
  <c r="L401" i="3" s="1"/>
  <c r="K402" i="3"/>
  <c r="L402" i="3" s="1"/>
  <c r="K403" i="3"/>
  <c r="L403" i="3" s="1"/>
  <c r="K404" i="3"/>
  <c r="L404" i="3" s="1"/>
  <c r="K405" i="3"/>
  <c r="L405" i="3" s="1"/>
  <c r="K406" i="3"/>
  <c r="L406" i="3" s="1"/>
  <c r="K407" i="3"/>
  <c r="L407" i="3" s="1"/>
  <c r="K408" i="3"/>
  <c r="L408" i="3" s="1"/>
  <c r="K409" i="3"/>
  <c r="L409" i="3" s="1"/>
  <c r="K410" i="3"/>
  <c r="L410" i="3" s="1"/>
  <c r="K411" i="3"/>
  <c r="L411" i="3" s="1"/>
  <c r="K412" i="3"/>
  <c r="L412" i="3" s="1"/>
  <c r="K413" i="3"/>
  <c r="L413" i="3" s="1"/>
  <c r="K414" i="3"/>
  <c r="L414" i="3" s="1"/>
  <c r="K415" i="3"/>
  <c r="L415" i="3" s="1"/>
  <c r="K416" i="3"/>
  <c r="L416" i="3" s="1"/>
  <c r="K417" i="3"/>
  <c r="L417" i="3" s="1"/>
  <c r="K418" i="3"/>
  <c r="L418" i="3" s="1"/>
  <c r="K419" i="3"/>
  <c r="L419" i="3" s="1"/>
  <c r="K420" i="3"/>
  <c r="L420" i="3" s="1"/>
  <c r="K421" i="3"/>
  <c r="L421" i="3" s="1"/>
  <c r="K422" i="3"/>
  <c r="L422" i="3" s="1"/>
  <c r="K423" i="3"/>
  <c r="L423" i="3" s="1"/>
  <c r="K424" i="3"/>
  <c r="L424" i="3" s="1"/>
  <c r="K425" i="3"/>
  <c r="L425" i="3" s="1"/>
  <c r="K426" i="3"/>
  <c r="L426" i="3" s="1"/>
  <c r="K427" i="3"/>
  <c r="L427" i="3" s="1"/>
  <c r="K428" i="3"/>
  <c r="L428" i="3" s="1"/>
  <c r="K429" i="3"/>
  <c r="L429" i="3" s="1"/>
  <c r="K430" i="3"/>
  <c r="L430" i="3" s="1"/>
  <c r="K431" i="3"/>
  <c r="L431" i="3" s="1"/>
  <c r="K432" i="3"/>
  <c r="L432" i="3" s="1"/>
  <c r="K433" i="3"/>
  <c r="L433" i="3" s="1"/>
  <c r="K434" i="3"/>
  <c r="L434" i="3" s="1"/>
  <c r="K435" i="3"/>
  <c r="L435" i="3" s="1"/>
  <c r="K436" i="3"/>
  <c r="L436" i="3" s="1"/>
  <c r="K437" i="3"/>
  <c r="L437" i="3" s="1"/>
  <c r="K438" i="3"/>
  <c r="L438" i="3" s="1"/>
  <c r="K439" i="3"/>
  <c r="L439" i="3" s="1"/>
  <c r="K440" i="3"/>
  <c r="L440" i="3" s="1"/>
  <c r="K441" i="3"/>
  <c r="L441" i="3" s="1"/>
  <c r="K442" i="3"/>
  <c r="L442" i="3" s="1"/>
  <c r="K443" i="3"/>
  <c r="L443" i="3" s="1"/>
  <c r="K444" i="3"/>
  <c r="L444" i="3" s="1"/>
  <c r="K445" i="3"/>
  <c r="L445" i="3" s="1"/>
  <c r="K446" i="3"/>
  <c r="L446" i="3" s="1"/>
  <c r="K447" i="3"/>
  <c r="L447" i="3" s="1"/>
  <c r="K448" i="3"/>
  <c r="L448" i="3" s="1"/>
  <c r="K449" i="3"/>
  <c r="L449" i="3" s="1"/>
  <c r="K450" i="3"/>
  <c r="L450" i="3" s="1"/>
  <c r="K451" i="3"/>
  <c r="L451" i="3" s="1"/>
  <c r="K452" i="3"/>
  <c r="L452" i="3" s="1"/>
  <c r="K453" i="3"/>
  <c r="L453" i="3" s="1"/>
  <c r="K454" i="3"/>
  <c r="L454" i="3" s="1"/>
  <c r="K455" i="3"/>
  <c r="L455" i="3" s="1"/>
  <c r="K456" i="3"/>
  <c r="L456" i="3" s="1"/>
  <c r="K457" i="3"/>
  <c r="L457" i="3" s="1"/>
  <c r="K458" i="3"/>
  <c r="L458" i="3" s="1"/>
  <c r="K459" i="3"/>
  <c r="L459" i="3" s="1"/>
  <c r="K460" i="3"/>
  <c r="L460" i="3" s="1"/>
  <c r="K461" i="3"/>
  <c r="L461" i="3" s="1"/>
  <c r="K462" i="3"/>
  <c r="L462" i="3" s="1"/>
  <c r="K463" i="3"/>
  <c r="L463" i="3" s="1"/>
  <c r="K464" i="3"/>
  <c r="L464" i="3" s="1"/>
  <c r="K465" i="3"/>
  <c r="L465" i="3" s="1"/>
  <c r="K466" i="3"/>
  <c r="L466" i="3" s="1"/>
  <c r="K467" i="3"/>
  <c r="L467" i="3" s="1"/>
  <c r="K468" i="3"/>
  <c r="L468" i="3" s="1"/>
  <c r="K469" i="3"/>
  <c r="L469" i="3" s="1"/>
  <c r="K470" i="3"/>
  <c r="L470" i="3" s="1"/>
  <c r="K471" i="3"/>
  <c r="L471" i="3" s="1"/>
  <c r="K472" i="3"/>
  <c r="L472" i="3" s="1"/>
  <c r="K473" i="3"/>
  <c r="L473" i="3" s="1"/>
  <c r="K474" i="3"/>
  <c r="L474" i="3" s="1"/>
  <c r="K475" i="3"/>
  <c r="L475" i="3" s="1"/>
  <c r="K476" i="3"/>
  <c r="L476" i="3" s="1"/>
  <c r="K477" i="3"/>
  <c r="L477" i="3" s="1"/>
  <c r="K478" i="3"/>
  <c r="L478" i="3" s="1"/>
  <c r="K479" i="3"/>
  <c r="L479" i="3" s="1"/>
  <c r="K480" i="3"/>
  <c r="L480" i="3" s="1"/>
  <c r="K481" i="3"/>
  <c r="L481" i="3" s="1"/>
  <c r="K482" i="3"/>
  <c r="L482" i="3" s="1"/>
  <c r="K483" i="3"/>
  <c r="L483" i="3" s="1"/>
  <c r="K484" i="3"/>
  <c r="L484" i="3" s="1"/>
  <c r="K485" i="3"/>
  <c r="L485" i="3" s="1"/>
  <c r="K486" i="3"/>
  <c r="L486" i="3" s="1"/>
  <c r="K487" i="3"/>
  <c r="L487" i="3" s="1"/>
  <c r="K488" i="3"/>
  <c r="L488" i="3" s="1"/>
  <c r="K489" i="3"/>
  <c r="L489" i="3" s="1"/>
  <c r="K490" i="3"/>
  <c r="L490" i="3" s="1"/>
  <c r="K491" i="3"/>
  <c r="L491" i="3" s="1"/>
  <c r="K492" i="3"/>
  <c r="L492" i="3" s="1"/>
  <c r="K493" i="3"/>
  <c r="L493" i="3" s="1"/>
  <c r="K494" i="3"/>
  <c r="L494" i="3" s="1"/>
  <c r="K495" i="3"/>
  <c r="L495" i="3" s="1"/>
  <c r="K496" i="3"/>
  <c r="L496" i="3" s="1"/>
  <c r="K497" i="3"/>
  <c r="L497" i="3" s="1"/>
  <c r="K498" i="3"/>
  <c r="L498" i="3" s="1"/>
  <c r="K499" i="3"/>
  <c r="L499" i="3" s="1"/>
  <c r="K500" i="3"/>
  <c r="L500" i="3" s="1"/>
  <c r="K501" i="3"/>
  <c r="L501" i="3" s="1"/>
  <c r="K502" i="3"/>
  <c r="L502" i="3" s="1"/>
  <c r="K503" i="3"/>
  <c r="L503" i="3" s="1"/>
  <c r="K504" i="3"/>
  <c r="L504" i="3" s="1"/>
  <c r="K505" i="3"/>
  <c r="L505" i="3" s="1"/>
  <c r="K506" i="3"/>
  <c r="L506" i="3" s="1"/>
  <c r="K507" i="3"/>
  <c r="L507" i="3" s="1"/>
  <c r="K508" i="3"/>
  <c r="L508" i="3" s="1"/>
  <c r="K509" i="3"/>
  <c r="L509" i="3" s="1"/>
  <c r="K510" i="3"/>
  <c r="L510" i="3" s="1"/>
  <c r="K511" i="3"/>
  <c r="L511" i="3" s="1"/>
  <c r="K512" i="3"/>
  <c r="L512" i="3" s="1"/>
  <c r="K513" i="3"/>
  <c r="L513" i="3" s="1"/>
  <c r="K514" i="3"/>
  <c r="L514" i="3" s="1"/>
  <c r="K515" i="3"/>
  <c r="L515" i="3" s="1"/>
  <c r="K516" i="3"/>
  <c r="L516" i="3" s="1"/>
  <c r="K517" i="3"/>
  <c r="L517" i="3" s="1"/>
  <c r="K518" i="3"/>
  <c r="L518" i="3" s="1"/>
  <c r="K519" i="3"/>
  <c r="L519" i="3" s="1"/>
  <c r="K520" i="3"/>
  <c r="L520" i="3" s="1"/>
  <c r="K521" i="3"/>
  <c r="L521" i="3" s="1"/>
  <c r="K522" i="3"/>
  <c r="L522" i="3" s="1"/>
  <c r="K523" i="3"/>
  <c r="L523" i="3" s="1"/>
  <c r="K524" i="3"/>
  <c r="L524" i="3" s="1"/>
  <c r="K525" i="3"/>
  <c r="L525" i="3" s="1"/>
  <c r="K526" i="3"/>
  <c r="L526" i="3" s="1"/>
  <c r="K527" i="3"/>
  <c r="L527" i="3" s="1"/>
  <c r="K528" i="3"/>
  <c r="L528" i="3" s="1"/>
  <c r="K529" i="3"/>
  <c r="L529" i="3" s="1"/>
  <c r="K530" i="3"/>
  <c r="L530" i="3" s="1"/>
  <c r="K531" i="3"/>
  <c r="L531" i="3" s="1"/>
  <c r="K532" i="3"/>
  <c r="L532" i="3" s="1"/>
  <c r="K533" i="3"/>
  <c r="L533" i="3" s="1"/>
  <c r="K534" i="3"/>
  <c r="L534" i="3" s="1"/>
  <c r="K535" i="3"/>
  <c r="L535" i="3" s="1"/>
  <c r="K536" i="3"/>
  <c r="L536" i="3" s="1"/>
  <c r="K537" i="3"/>
  <c r="L537" i="3" s="1"/>
  <c r="K538" i="3"/>
  <c r="L538" i="3" s="1"/>
  <c r="K539" i="3"/>
  <c r="L539" i="3" s="1"/>
  <c r="K540" i="3"/>
  <c r="L540" i="3" s="1"/>
  <c r="K541" i="3"/>
  <c r="L541" i="3" s="1"/>
  <c r="K542" i="3"/>
  <c r="L542" i="3" s="1"/>
  <c r="K543" i="3"/>
  <c r="L543" i="3" s="1"/>
  <c r="K544" i="3"/>
  <c r="L544" i="3" s="1"/>
  <c r="K545" i="3"/>
  <c r="L545" i="3" s="1"/>
  <c r="K546" i="3"/>
  <c r="L546" i="3" s="1"/>
  <c r="K547" i="3"/>
  <c r="L547" i="3" s="1"/>
  <c r="K548" i="3"/>
  <c r="L548" i="3" s="1"/>
  <c r="K549" i="3"/>
  <c r="L549" i="3" s="1"/>
  <c r="K550" i="3"/>
  <c r="L550" i="3" s="1"/>
  <c r="K551" i="3"/>
  <c r="L551" i="3" s="1"/>
  <c r="K552" i="3"/>
  <c r="L552" i="3" s="1"/>
  <c r="K553" i="3"/>
  <c r="L553" i="3" s="1"/>
  <c r="K554" i="3"/>
  <c r="L554" i="3" s="1"/>
  <c r="K555" i="3"/>
  <c r="L555" i="3" s="1"/>
  <c r="K556" i="3"/>
  <c r="L556" i="3" s="1"/>
  <c r="K557" i="3"/>
  <c r="L557" i="3" s="1"/>
  <c r="K558" i="3"/>
  <c r="L558" i="3" s="1"/>
  <c r="K559" i="3"/>
  <c r="L559" i="3" s="1"/>
  <c r="K560" i="3"/>
  <c r="L560" i="3" s="1"/>
  <c r="K561" i="3"/>
  <c r="L561" i="3" s="1"/>
  <c r="K562" i="3"/>
  <c r="L562" i="3" s="1"/>
  <c r="K563" i="3"/>
  <c r="L563" i="3" s="1"/>
  <c r="K564" i="3"/>
  <c r="L564" i="3" s="1"/>
  <c r="K565" i="3"/>
  <c r="L565" i="3" s="1"/>
  <c r="K566" i="3"/>
  <c r="L566" i="3" s="1"/>
  <c r="K567" i="3"/>
  <c r="L567" i="3" s="1"/>
  <c r="K568" i="3"/>
  <c r="L568" i="3" s="1"/>
  <c r="K569" i="3"/>
  <c r="L569" i="3" s="1"/>
  <c r="K570" i="3"/>
  <c r="L570" i="3" s="1"/>
  <c r="K571" i="3"/>
  <c r="L571" i="3" s="1"/>
  <c r="K572" i="3"/>
  <c r="L572" i="3" s="1"/>
  <c r="K573" i="3"/>
  <c r="L573" i="3" s="1"/>
  <c r="K574" i="3"/>
  <c r="L574" i="3" s="1"/>
  <c r="K575" i="3"/>
  <c r="L575" i="3" s="1"/>
  <c r="K576" i="3"/>
  <c r="L576" i="3" s="1"/>
  <c r="K577" i="3"/>
  <c r="L577" i="3" s="1"/>
  <c r="K578" i="3"/>
  <c r="L578" i="3" s="1"/>
  <c r="K579" i="3"/>
  <c r="L579" i="3" s="1"/>
  <c r="K580" i="3"/>
  <c r="L580" i="3" s="1"/>
  <c r="K581" i="3"/>
  <c r="L581" i="3" s="1"/>
  <c r="K582" i="3"/>
  <c r="L582" i="3" s="1"/>
  <c r="K583" i="3"/>
  <c r="L583" i="3" s="1"/>
  <c r="K584" i="3"/>
  <c r="L584" i="3" s="1"/>
  <c r="K585" i="3"/>
  <c r="L585" i="3" s="1"/>
  <c r="K586" i="3"/>
  <c r="L586" i="3" s="1"/>
  <c r="K587" i="3"/>
  <c r="L587" i="3" s="1"/>
  <c r="K588" i="3"/>
  <c r="L588" i="3" s="1"/>
  <c r="K589" i="3"/>
  <c r="L589" i="3" s="1"/>
  <c r="K590" i="3"/>
  <c r="L590" i="3" s="1"/>
  <c r="K591" i="3"/>
  <c r="L591" i="3" s="1"/>
  <c r="K592" i="3"/>
  <c r="L592" i="3" s="1"/>
  <c r="K593" i="3"/>
  <c r="L593" i="3" s="1"/>
  <c r="K594" i="3"/>
  <c r="L594" i="3" s="1"/>
  <c r="K595" i="3"/>
  <c r="L595" i="3" s="1"/>
  <c r="K596" i="3"/>
  <c r="L596" i="3" s="1"/>
  <c r="K597" i="3"/>
  <c r="L597" i="3" s="1"/>
  <c r="K598" i="3"/>
  <c r="L598" i="3" s="1"/>
  <c r="K599" i="3"/>
  <c r="L599" i="3" s="1"/>
  <c r="K600" i="3"/>
  <c r="L600" i="3" s="1"/>
  <c r="K601" i="3"/>
  <c r="L601" i="3" s="1"/>
  <c r="K602" i="3"/>
  <c r="L602" i="3" s="1"/>
  <c r="K603" i="3"/>
  <c r="L603" i="3" s="1"/>
  <c r="K604" i="3"/>
  <c r="L604" i="3" s="1"/>
  <c r="K605" i="3"/>
  <c r="L605" i="3" s="1"/>
  <c r="K606" i="3"/>
  <c r="L606" i="3" s="1"/>
  <c r="K607" i="3"/>
  <c r="L607" i="3" s="1"/>
  <c r="K608" i="3"/>
  <c r="L608" i="3" s="1"/>
  <c r="K609" i="3"/>
  <c r="L609" i="3" s="1"/>
  <c r="K610" i="3"/>
  <c r="L610" i="3" s="1"/>
  <c r="K611" i="3"/>
  <c r="L611" i="3" s="1"/>
  <c r="K612" i="3"/>
  <c r="L612" i="3" s="1"/>
  <c r="K613" i="3"/>
  <c r="L613" i="3" s="1"/>
  <c r="K614" i="3"/>
  <c r="L614" i="3" s="1"/>
  <c r="K615" i="3"/>
  <c r="L615" i="3" s="1"/>
  <c r="K616" i="3"/>
  <c r="L616" i="3" s="1"/>
  <c r="K617" i="3"/>
  <c r="L617" i="3" s="1"/>
  <c r="K618" i="3"/>
  <c r="L618" i="3" s="1"/>
  <c r="K619" i="3"/>
  <c r="L619" i="3" s="1"/>
  <c r="K620" i="3"/>
  <c r="L620" i="3" s="1"/>
  <c r="K621" i="3"/>
  <c r="L621" i="3" s="1"/>
  <c r="K622" i="3"/>
  <c r="L622" i="3" s="1"/>
  <c r="K623" i="3"/>
  <c r="L623" i="3" s="1"/>
  <c r="K624" i="3"/>
  <c r="L624" i="3" s="1"/>
  <c r="K625" i="3"/>
  <c r="L625" i="3" s="1"/>
  <c r="K626" i="3"/>
  <c r="L626" i="3" s="1"/>
  <c r="K627" i="3"/>
  <c r="L627" i="3" s="1"/>
  <c r="K628" i="3"/>
  <c r="L628" i="3" s="1"/>
  <c r="K629" i="3"/>
  <c r="L629" i="3" s="1"/>
  <c r="K630" i="3"/>
  <c r="L630" i="3" s="1"/>
  <c r="K631" i="3"/>
  <c r="L631" i="3" s="1"/>
  <c r="K632" i="3"/>
  <c r="L632" i="3" s="1"/>
  <c r="K633" i="3"/>
  <c r="L633" i="3" s="1"/>
  <c r="K634" i="3"/>
  <c r="L634" i="3" s="1"/>
  <c r="K635" i="3"/>
  <c r="L635" i="3" s="1"/>
  <c r="K636" i="3"/>
  <c r="L636" i="3" s="1"/>
  <c r="K637" i="3"/>
  <c r="L637" i="3" s="1"/>
  <c r="K638" i="3"/>
  <c r="L638" i="3" s="1"/>
  <c r="K639" i="3"/>
  <c r="L639" i="3" s="1"/>
  <c r="K640" i="3"/>
  <c r="L640" i="3" s="1"/>
  <c r="K641" i="3"/>
  <c r="L641" i="3" s="1"/>
  <c r="K642" i="3"/>
  <c r="L642" i="3" s="1"/>
  <c r="K643" i="3"/>
  <c r="L643" i="3" s="1"/>
  <c r="K644" i="3"/>
  <c r="L644" i="3" s="1"/>
  <c r="K645" i="3"/>
  <c r="L645" i="3" s="1"/>
  <c r="K646" i="3"/>
  <c r="L646" i="3" s="1"/>
  <c r="K647" i="3"/>
  <c r="L647" i="3" s="1"/>
  <c r="K648" i="3"/>
  <c r="L648" i="3" s="1"/>
  <c r="K649" i="3"/>
  <c r="L649" i="3" s="1"/>
  <c r="K650" i="3"/>
  <c r="L650" i="3" s="1"/>
  <c r="K651" i="3"/>
  <c r="L651" i="3" s="1"/>
  <c r="K652" i="3"/>
  <c r="L652" i="3" s="1"/>
  <c r="K653" i="3"/>
  <c r="L653" i="3" s="1"/>
  <c r="K654" i="3"/>
  <c r="L654" i="3" s="1"/>
  <c r="K655" i="3"/>
  <c r="L655" i="3" s="1"/>
  <c r="K656" i="3"/>
  <c r="L656" i="3" s="1"/>
  <c r="K657" i="3"/>
  <c r="L657" i="3" s="1"/>
  <c r="K658" i="3"/>
  <c r="L658" i="3" s="1"/>
  <c r="K659" i="3"/>
  <c r="L659" i="3" s="1"/>
  <c r="K660" i="3"/>
  <c r="L660" i="3" s="1"/>
  <c r="K661" i="3"/>
  <c r="L661" i="3" s="1"/>
  <c r="K662" i="3"/>
  <c r="L662" i="3" s="1"/>
  <c r="K663" i="3"/>
  <c r="L663" i="3" s="1"/>
  <c r="K664" i="3"/>
  <c r="L664" i="3" s="1"/>
  <c r="K665" i="3"/>
  <c r="L665" i="3" s="1"/>
  <c r="K666" i="3"/>
  <c r="L666" i="3" s="1"/>
  <c r="K667" i="3"/>
  <c r="L667" i="3" s="1"/>
  <c r="K668" i="3"/>
  <c r="L668" i="3" s="1"/>
  <c r="K669" i="3"/>
  <c r="L669" i="3" s="1"/>
  <c r="K670" i="3"/>
  <c r="L670" i="3" s="1"/>
  <c r="K671" i="3"/>
  <c r="L671" i="3" s="1"/>
  <c r="K672" i="3"/>
  <c r="L672" i="3" s="1"/>
  <c r="K673" i="3"/>
  <c r="L673" i="3" s="1"/>
  <c r="K674" i="3"/>
  <c r="L674" i="3" s="1"/>
  <c r="K675" i="3"/>
  <c r="L675" i="3" s="1"/>
  <c r="K676" i="3"/>
  <c r="L676" i="3" s="1"/>
  <c r="K677" i="3"/>
  <c r="L677" i="3" s="1"/>
  <c r="K678" i="3"/>
  <c r="L678" i="3" s="1"/>
  <c r="K679" i="3"/>
  <c r="L679" i="3" s="1"/>
  <c r="K680" i="3"/>
  <c r="L680" i="3" s="1"/>
  <c r="K681" i="3"/>
  <c r="L681" i="3" s="1"/>
  <c r="K682" i="3"/>
  <c r="L682" i="3" s="1"/>
  <c r="K683" i="3"/>
  <c r="L683" i="3" s="1"/>
  <c r="K684" i="3"/>
  <c r="L684" i="3" s="1"/>
  <c r="K685" i="3"/>
  <c r="L685" i="3" s="1"/>
  <c r="K686" i="3"/>
  <c r="L686" i="3" s="1"/>
  <c r="K687" i="3"/>
  <c r="L687" i="3" s="1"/>
  <c r="K688" i="3"/>
  <c r="L688" i="3" s="1"/>
  <c r="K689" i="3"/>
  <c r="L689" i="3" s="1"/>
  <c r="K690" i="3"/>
  <c r="L690" i="3" s="1"/>
  <c r="K691" i="3"/>
  <c r="L691" i="3" s="1"/>
  <c r="K692" i="3"/>
  <c r="L692" i="3" s="1"/>
  <c r="K693" i="3"/>
  <c r="L693" i="3" s="1"/>
  <c r="K694" i="3"/>
  <c r="L694" i="3" s="1"/>
  <c r="K695" i="3"/>
  <c r="L695" i="3" s="1"/>
  <c r="K696" i="3"/>
  <c r="L696" i="3" s="1"/>
  <c r="K697" i="3"/>
  <c r="L697" i="3" s="1"/>
  <c r="K698" i="3"/>
  <c r="L698" i="3" s="1"/>
  <c r="K699" i="3"/>
  <c r="L699" i="3" s="1"/>
  <c r="K700" i="3"/>
  <c r="L700" i="3" s="1"/>
  <c r="K701" i="3"/>
  <c r="L701" i="3" s="1"/>
  <c r="K702" i="3"/>
  <c r="L702" i="3" s="1"/>
  <c r="K703" i="3"/>
  <c r="L703" i="3" s="1"/>
  <c r="K704" i="3"/>
  <c r="L704" i="3" s="1"/>
  <c r="K705" i="3"/>
  <c r="L705" i="3" s="1"/>
  <c r="K706" i="3"/>
  <c r="L706" i="3" s="1"/>
  <c r="K707" i="3"/>
  <c r="L707" i="3" s="1"/>
  <c r="K708" i="3"/>
  <c r="L708" i="3" s="1"/>
  <c r="K709" i="3"/>
  <c r="L709" i="3" s="1"/>
  <c r="K710" i="3"/>
  <c r="L710" i="3" s="1"/>
  <c r="K711" i="3"/>
  <c r="L711" i="3" s="1"/>
  <c r="K712" i="3"/>
  <c r="L712" i="3" s="1"/>
  <c r="K713" i="3"/>
  <c r="L713" i="3" s="1"/>
  <c r="K714" i="3"/>
  <c r="L714" i="3" s="1"/>
  <c r="K715" i="3"/>
  <c r="L715" i="3" s="1"/>
  <c r="K716" i="3"/>
  <c r="L716" i="3" s="1"/>
  <c r="K717" i="3"/>
  <c r="L717" i="3" s="1"/>
  <c r="K718" i="3"/>
  <c r="L718" i="3" s="1"/>
  <c r="K719" i="3"/>
  <c r="L719" i="3" s="1"/>
  <c r="K720" i="3"/>
  <c r="L720" i="3" s="1"/>
  <c r="K721" i="3"/>
  <c r="L721" i="3" s="1"/>
  <c r="K722" i="3"/>
  <c r="L722" i="3" s="1"/>
  <c r="K723" i="3"/>
  <c r="L723" i="3" s="1"/>
  <c r="K724" i="3"/>
  <c r="L724" i="3" s="1"/>
  <c r="K725" i="3"/>
  <c r="L725" i="3" s="1"/>
  <c r="K726" i="3"/>
  <c r="L726" i="3" s="1"/>
  <c r="K727" i="3"/>
  <c r="L727" i="3" s="1"/>
  <c r="K728" i="3"/>
  <c r="L728" i="3" s="1"/>
  <c r="K729" i="3"/>
  <c r="L729" i="3" s="1"/>
  <c r="K730" i="3"/>
  <c r="L730" i="3" s="1"/>
  <c r="K731" i="3"/>
  <c r="L731" i="3" s="1"/>
  <c r="K732" i="3"/>
  <c r="L732" i="3" s="1"/>
  <c r="K733" i="3"/>
  <c r="L733" i="3" s="1"/>
  <c r="K734" i="3"/>
  <c r="L734" i="3" s="1"/>
  <c r="K735" i="3"/>
  <c r="L735" i="3" s="1"/>
  <c r="K736" i="3"/>
  <c r="L736" i="3" s="1"/>
  <c r="K737" i="3"/>
  <c r="L737" i="3" s="1"/>
  <c r="K738" i="3"/>
  <c r="L738" i="3" s="1"/>
  <c r="K739" i="3"/>
  <c r="L739" i="3" s="1"/>
  <c r="K740" i="3"/>
  <c r="L740" i="3" s="1"/>
  <c r="K741" i="3"/>
  <c r="L741" i="3" s="1"/>
  <c r="K742" i="3"/>
  <c r="L742" i="3" s="1"/>
  <c r="K743" i="3"/>
  <c r="L743" i="3" s="1"/>
  <c r="K744" i="3"/>
  <c r="L744" i="3" s="1"/>
  <c r="K745" i="3"/>
  <c r="L745" i="3" s="1"/>
  <c r="K746" i="3"/>
  <c r="L746" i="3" s="1"/>
  <c r="K747" i="3"/>
  <c r="L747" i="3" s="1"/>
  <c r="K748" i="3"/>
  <c r="L748" i="3" s="1"/>
  <c r="K749" i="3"/>
  <c r="L749" i="3" s="1"/>
  <c r="K750" i="3"/>
  <c r="L750" i="3" s="1"/>
  <c r="K751" i="3"/>
  <c r="L751" i="3" s="1"/>
  <c r="K752" i="3"/>
  <c r="L752" i="3" s="1"/>
  <c r="K753" i="3"/>
  <c r="L753" i="3" s="1"/>
  <c r="K754" i="3"/>
  <c r="L754" i="3" s="1"/>
  <c r="K755" i="3"/>
  <c r="L755" i="3" s="1"/>
  <c r="K756" i="3"/>
  <c r="L756" i="3" s="1"/>
  <c r="K757" i="3"/>
  <c r="L757" i="3" s="1"/>
  <c r="K758" i="3"/>
  <c r="L758" i="3" s="1"/>
  <c r="K759" i="3"/>
  <c r="L759" i="3" s="1"/>
  <c r="K760" i="3"/>
  <c r="L760" i="3" s="1"/>
  <c r="K761" i="3"/>
  <c r="L761" i="3" s="1"/>
  <c r="K762" i="3"/>
  <c r="L762" i="3" s="1"/>
  <c r="K763" i="3"/>
  <c r="L763" i="3" s="1"/>
  <c r="K764" i="3"/>
  <c r="L764" i="3" s="1"/>
  <c r="K765" i="3"/>
  <c r="L765" i="3" s="1"/>
  <c r="K766" i="3"/>
  <c r="L766" i="3" s="1"/>
  <c r="K767" i="3"/>
  <c r="L767" i="3" s="1"/>
  <c r="K768" i="3"/>
  <c r="L768" i="3" s="1"/>
  <c r="K769" i="3"/>
  <c r="L769" i="3" s="1"/>
  <c r="K770" i="3"/>
  <c r="L770" i="3" s="1"/>
  <c r="K771" i="3"/>
  <c r="L771" i="3" s="1"/>
  <c r="K772" i="3"/>
  <c r="L772" i="3" s="1"/>
  <c r="K773" i="3"/>
  <c r="L773" i="3" s="1"/>
  <c r="K774" i="3"/>
  <c r="L774" i="3" s="1"/>
  <c r="K775" i="3"/>
  <c r="L775" i="3" s="1"/>
  <c r="K776" i="3"/>
  <c r="L776" i="3" s="1"/>
  <c r="K777" i="3"/>
  <c r="L777" i="3" s="1"/>
  <c r="K778" i="3"/>
  <c r="L778" i="3" s="1"/>
  <c r="K779" i="3"/>
  <c r="L779" i="3" s="1"/>
  <c r="K780" i="3"/>
  <c r="L780" i="3" s="1"/>
  <c r="K781" i="3"/>
  <c r="L781" i="3" s="1"/>
  <c r="K782" i="3"/>
  <c r="L782" i="3" s="1"/>
  <c r="K783" i="3"/>
  <c r="L783" i="3" s="1"/>
  <c r="K784" i="3"/>
  <c r="L784" i="3" s="1"/>
  <c r="K785" i="3"/>
  <c r="L785" i="3" s="1"/>
  <c r="K786" i="3"/>
  <c r="L786" i="3" s="1"/>
  <c r="K787" i="3"/>
  <c r="L787" i="3" s="1"/>
  <c r="K788" i="3"/>
  <c r="L788" i="3" s="1"/>
  <c r="K789" i="3"/>
  <c r="L789" i="3" s="1"/>
  <c r="K790" i="3"/>
  <c r="L790" i="3" s="1"/>
  <c r="K791" i="3"/>
  <c r="L791" i="3" s="1"/>
  <c r="K792" i="3"/>
  <c r="L792" i="3" s="1"/>
  <c r="K793" i="3"/>
  <c r="L793" i="3" s="1"/>
  <c r="K794" i="3"/>
  <c r="L794" i="3" s="1"/>
  <c r="K795" i="3"/>
  <c r="L795" i="3" s="1"/>
  <c r="K796" i="3"/>
  <c r="L796" i="3" s="1"/>
  <c r="K797" i="3"/>
  <c r="L797" i="3" s="1"/>
  <c r="K798" i="3"/>
  <c r="L798" i="3" s="1"/>
  <c r="K799" i="3"/>
  <c r="L799" i="3" s="1"/>
  <c r="K800" i="3"/>
  <c r="L800" i="3" s="1"/>
  <c r="K801" i="3"/>
  <c r="L801" i="3" s="1"/>
  <c r="K802" i="3"/>
  <c r="L802" i="3" s="1"/>
  <c r="K803" i="3"/>
  <c r="L803" i="3" s="1"/>
  <c r="K804" i="3"/>
  <c r="L804" i="3" s="1"/>
  <c r="K805" i="3"/>
  <c r="L805" i="3" s="1"/>
  <c r="K806" i="3"/>
  <c r="L806" i="3" s="1"/>
  <c r="K807" i="3"/>
  <c r="L807" i="3" s="1"/>
  <c r="K808" i="3"/>
  <c r="L808" i="3" s="1"/>
  <c r="K809" i="3"/>
  <c r="L809" i="3" s="1"/>
  <c r="K810" i="3"/>
  <c r="L810" i="3" s="1"/>
  <c r="K811" i="3"/>
  <c r="L811" i="3" s="1"/>
  <c r="K812" i="3"/>
  <c r="L812" i="3" s="1"/>
  <c r="K813" i="3"/>
  <c r="L813" i="3" s="1"/>
  <c r="K814" i="3"/>
  <c r="L814" i="3" s="1"/>
  <c r="K815" i="3"/>
  <c r="L815" i="3" s="1"/>
  <c r="K816" i="3"/>
  <c r="L816" i="3" s="1"/>
  <c r="K817" i="3"/>
  <c r="L817" i="3" s="1"/>
  <c r="K818" i="3"/>
  <c r="L818" i="3" s="1"/>
  <c r="K819" i="3"/>
  <c r="L819" i="3" s="1"/>
  <c r="K820" i="3"/>
  <c r="L820" i="3" s="1"/>
  <c r="K821" i="3"/>
  <c r="L821" i="3" s="1"/>
  <c r="K822" i="3"/>
  <c r="L822" i="3" s="1"/>
  <c r="K823" i="3"/>
  <c r="L823" i="3" s="1"/>
  <c r="K824" i="3"/>
  <c r="L824" i="3" s="1"/>
  <c r="K825" i="3"/>
  <c r="L825" i="3" s="1"/>
  <c r="K826" i="3"/>
  <c r="L826" i="3" s="1"/>
  <c r="K827" i="3"/>
  <c r="L827" i="3" s="1"/>
  <c r="K828" i="3"/>
  <c r="L828" i="3" s="1"/>
  <c r="K829" i="3"/>
  <c r="L829" i="3" s="1"/>
  <c r="K830" i="3"/>
  <c r="L830" i="3" s="1"/>
  <c r="K831" i="3"/>
  <c r="L831" i="3" s="1"/>
  <c r="K832" i="3"/>
  <c r="L832" i="3" s="1"/>
  <c r="K833" i="3"/>
  <c r="L833" i="3" s="1"/>
  <c r="K834" i="3"/>
  <c r="L834" i="3" s="1"/>
  <c r="K835" i="3"/>
  <c r="L835" i="3" s="1"/>
  <c r="K836" i="3"/>
  <c r="L836" i="3" s="1"/>
  <c r="K837" i="3"/>
  <c r="L837" i="3" s="1"/>
  <c r="K838" i="3"/>
  <c r="L838" i="3" s="1"/>
  <c r="K839" i="3"/>
  <c r="L839" i="3" s="1"/>
  <c r="K840" i="3"/>
  <c r="L840" i="3" s="1"/>
  <c r="K841" i="3"/>
  <c r="L841" i="3" s="1"/>
  <c r="K842" i="3"/>
  <c r="L842" i="3" s="1"/>
  <c r="K843" i="3"/>
  <c r="L843" i="3" s="1"/>
  <c r="K844" i="3"/>
  <c r="L844" i="3" s="1"/>
  <c r="K845" i="3"/>
  <c r="L845" i="3" s="1"/>
  <c r="K846" i="3"/>
  <c r="L846" i="3" s="1"/>
  <c r="K847" i="3"/>
  <c r="L847" i="3" s="1"/>
  <c r="K848" i="3"/>
  <c r="L848" i="3" s="1"/>
  <c r="K849" i="3"/>
  <c r="L849" i="3" s="1"/>
  <c r="K850" i="3"/>
  <c r="L850" i="3" s="1"/>
  <c r="K851" i="3"/>
  <c r="L851" i="3" s="1"/>
  <c r="K852" i="3"/>
  <c r="L852" i="3" s="1"/>
  <c r="K853" i="3"/>
  <c r="L853" i="3" s="1"/>
  <c r="K854" i="3"/>
  <c r="L854" i="3" s="1"/>
  <c r="K855" i="3"/>
  <c r="L855" i="3" s="1"/>
  <c r="K856" i="3"/>
  <c r="L856" i="3" s="1"/>
  <c r="K857" i="3"/>
  <c r="L857" i="3" s="1"/>
  <c r="K858" i="3"/>
  <c r="L858" i="3" s="1"/>
  <c r="K859" i="3"/>
  <c r="L859" i="3" s="1"/>
  <c r="K860" i="3"/>
  <c r="L860" i="3" s="1"/>
  <c r="K861" i="3"/>
  <c r="L861" i="3" s="1"/>
  <c r="K862" i="3"/>
  <c r="L862" i="3" s="1"/>
  <c r="K863" i="3"/>
  <c r="L863" i="3" s="1"/>
  <c r="K864" i="3"/>
  <c r="L864" i="3" s="1"/>
  <c r="K865" i="3"/>
  <c r="L865" i="3" s="1"/>
  <c r="K866" i="3"/>
  <c r="L866" i="3" s="1"/>
  <c r="K867" i="3"/>
  <c r="L867" i="3" s="1"/>
  <c r="K868" i="3"/>
  <c r="L868" i="3" s="1"/>
  <c r="K869" i="3"/>
  <c r="L869" i="3" s="1"/>
  <c r="K870" i="3"/>
  <c r="L870" i="3" s="1"/>
  <c r="K871" i="3"/>
  <c r="L871" i="3" s="1"/>
  <c r="K872" i="3"/>
  <c r="L872" i="3" s="1"/>
  <c r="K873" i="3"/>
  <c r="L873" i="3" s="1"/>
  <c r="K874" i="3"/>
  <c r="L874" i="3" s="1"/>
  <c r="K875" i="3"/>
  <c r="L875" i="3" s="1"/>
  <c r="K876" i="3"/>
  <c r="L876" i="3" s="1"/>
  <c r="K877" i="3"/>
  <c r="L877" i="3" s="1"/>
  <c r="K878" i="3"/>
  <c r="L878" i="3" s="1"/>
  <c r="K879" i="3"/>
  <c r="L879" i="3" s="1"/>
  <c r="K880" i="3"/>
  <c r="L880" i="3" s="1"/>
  <c r="K881" i="3"/>
  <c r="L881" i="3" s="1"/>
  <c r="K882" i="3"/>
  <c r="L882" i="3" s="1"/>
  <c r="K883" i="3"/>
  <c r="L883" i="3" s="1"/>
  <c r="K884" i="3"/>
  <c r="L884" i="3" s="1"/>
  <c r="K885" i="3"/>
  <c r="L885" i="3" s="1"/>
  <c r="K886" i="3"/>
  <c r="L886" i="3" s="1"/>
  <c r="K887" i="3"/>
  <c r="L887" i="3" s="1"/>
  <c r="K888" i="3"/>
  <c r="L888" i="3" s="1"/>
  <c r="K889" i="3"/>
  <c r="L889" i="3" s="1"/>
  <c r="K890" i="3"/>
  <c r="L890" i="3" s="1"/>
  <c r="K891" i="3"/>
  <c r="L891" i="3" s="1"/>
  <c r="K892" i="3"/>
  <c r="L892" i="3" s="1"/>
  <c r="K893" i="3"/>
  <c r="L893" i="3" s="1"/>
  <c r="K894" i="3"/>
  <c r="L894" i="3" s="1"/>
  <c r="K895" i="3"/>
  <c r="L895" i="3" s="1"/>
  <c r="K896" i="3"/>
  <c r="L896" i="3" s="1"/>
  <c r="K897" i="3"/>
  <c r="L897" i="3" s="1"/>
  <c r="K898" i="3"/>
  <c r="L898" i="3" s="1"/>
  <c r="K899" i="3"/>
  <c r="L899" i="3" s="1"/>
  <c r="K900" i="3"/>
  <c r="L900" i="3" s="1"/>
  <c r="K901" i="3"/>
  <c r="L901" i="3" s="1"/>
  <c r="K902" i="3"/>
  <c r="L902" i="3" s="1"/>
  <c r="K903" i="3"/>
  <c r="L903" i="3" s="1"/>
  <c r="K904" i="3"/>
  <c r="L904" i="3" s="1"/>
  <c r="K905" i="3"/>
  <c r="L905" i="3" s="1"/>
  <c r="K906" i="3"/>
  <c r="L906" i="3" s="1"/>
  <c r="K907" i="3"/>
  <c r="L907" i="3" s="1"/>
  <c r="K908" i="3"/>
  <c r="L908" i="3" s="1"/>
  <c r="K909" i="3"/>
  <c r="L909" i="3" s="1"/>
  <c r="K910" i="3"/>
  <c r="L910" i="3" s="1"/>
  <c r="K911" i="3"/>
  <c r="L911" i="3" s="1"/>
  <c r="K912" i="3"/>
  <c r="L912" i="3" s="1"/>
  <c r="K913" i="3"/>
  <c r="L913" i="3" s="1"/>
  <c r="K914" i="3"/>
  <c r="L914" i="3" s="1"/>
  <c r="K915" i="3"/>
  <c r="L915" i="3" s="1"/>
  <c r="K916" i="3"/>
  <c r="L916" i="3" s="1"/>
  <c r="K917" i="3"/>
  <c r="L917" i="3" s="1"/>
  <c r="K918" i="3"/>
  <c r="L918" i="3" s="1"/>
  <c r="K919" i="3"/>
  <c r="L919" i="3" s="1"/>
  <c r="K920" i="3"/>
  <c r="L920" i="3" s="1"/>
  <c r="K921" i="3"/>
  <c r="L921" i="3" s="1"/>
  <c r="K922" i="3"/>
  <c r="L922" i="3" s="1"/>
  <c r="K923" i="3"/>
  <c r="L923" i="3" s="1"/>
  <c r="K924" i="3"/>
  <c r="L924" i="3" s="1"/>
  <c r="K925" i="3"/>
  <c r="L925" i="3" s="1"/>
  <c r="K926" i="3"/>
  <c r="L926" i="3" s="1"/>
  <c r="K927" i="3"/>
  <c r="L927" i="3" s="1"/>
  <c r="K928" i="3"/>
  <c r="L928" i="3" s="1"/>
  <c r="K929" i="3"/>
  <c r="L929" i="3" s="1"/>
  <c r="K930" i="3"/>
  <c r="L930" i="3" s="1"/>
  <c r="K931" i="3"/>
  <c r="L931" i="3" s="1"/>
  <c r="K932" i="3"/>
  <c r="L932" i="3" s="1"/>
  <c r="K933" i="3"/>
  <c r="L933" i="3" s="1"/>
  <c r="K934" i="3"/>
  <c r="L934" i="3" s="1"/>
  <c r="K935" i="3"/>
  <c r="L935" i="3" s="1"/>
  <c r="K936" i="3"/>
  <c r="L936" i="3" s="1"/>
  <c r="K937" i="3"/>
  <c r="L937" i="3" s="1"/>
  <c r="K938" i="3"/>
  <c r="L938" i="3" s="1"/>
  <c r="K939" i="3"/>
  <c r="L939" i="3" s="1"/>
  <c r="K940" i="3"/>
  <c r="L940" i="3" s="1"/>
  <c r="K941" i="3"/>
  <c r="L941" i="3" s="1"/>
  <c r="K942" i="3"/>
  <c r="L942" i="3" s="1"/>
  <c r="K943" i="3"/>
  <c r="L943" i="3" s="1"/>
  <c r="K944" i="3"/>
  <c r="L944" i="3" s="1"/>
  <c r="K945" i="3"/>
  <c r="L945" i="3" s="1"/>
  <c r="K946" i="3"/>
  <c r="L946" i="3" s="1"/>
  <c r="K947" i="3"/>
  <c r="L947" i="3" s="1"/>
  <c r="K948" i="3"/>
  <c r="L948" i="3" s="1"/>
  <c r="K949" i="3"/>
  <c r="L949" i="3" s="1"/>
  <c r="K950" i="3"/>
  <c r="L950" i="3" s="1"/>
  <c r="K951" i="3"/>
  <c r="L951" i="3" s="1"/>
  <c r="K952" i="3"/>
  <c r="L952" i="3" s="1"/>
  <c r="K953" i="3"/>
  <c r="L953" i="3" s="1"/>
  <c r="K954" i="3"/>
  <c r="L954" i="3" s="1"/>
  <c r="K955" i="3"/>
  <c r="L955" i="3" s="1"/>
  <c r="K956" i="3"/>
  <c r="L956" i="3" s="1"/>
  <c r="K957" i="3"/>
  <c r="L957" i="3" s="1"/>
  <c r="K958" i="3"/>
  <c r="L958" i="3" s="1"/>
  <c r="K959" i="3"/>
  <c r="L959" i="3" s="1"/>
  <c r="K960" i="3"/>
  <c r="L960" i="3" s="1"/>
  <c r="K961" i="3"/>
  <c r="L961" i="3" s="1"/>
  <c r="K962" i="3"/>
  <c r="L962" i="3" s="1"/>
  <c r="K963" i="3"/>
  <c r="L963" i="3" s="1"/>
  <c r="K964" i="3"/>
  <c r="L964" i="3" s="1"/>
  <c r="K965" i="3"/>
  <c r="L965" i="3" s="1"/>
  <c r="K966" i="3"/>
  <c r="L966" i="3" s="1"/>
  <c r="K967" i="3"/>
  <c r="L967" i="3" s="1"/>
  <c r="K968" i="3"/>
  <c r="L968" i="3" s="1"/>
  <c r="K969" i="3"/>
  <c r="L969" i="3" s="1"/>
  <c r="K970" i="3"/>
  <c r="L970" i="3" s="1"/>
  <c r="K971" i="3"/>
  <c r="L971" i="3" s="1"/>
  <c r="K972" i="3"/>
  <c r="L972" i="3" s="1"/>
  <c r="K973" i="3"/>
  <c r="L973" i="3" s="1"/>
  <c r="K974" i="3"/>
  <c r="L974" i="3" s="1"/>
  <c r="K975" i="3"/>
  <c r="L975" i="3" s="1"/>
  <c r="K976" i="3"/>
  <c r="L976" i="3" s="1"/>
  <c r="K977" i="3"/>
  <c r="L977" i="3" s="1"/>
  <c r="K978" i="3"/>
  <c r="L978" i="3" s="1"/>
  <c r="K979" i="3"/>
  <c r="L979" i="3" s="1"/>
  <c r="K980" i="3"/>
  <c r="L980" i="3" s="1"/>
  <c r="K981" i="3"/>
  <c r="L981" i="3" s="1"/>
  <c r="K982" i="3"/>
  <c r="L982" i="3" s="1"/>
  <c r="K983" i="3"/>
  <c r="L983" i="3" s="1"/>
  <c r="K984" i="3"/>
  <c r="L984" i="3" s="1"/>
  <c r="K985" i="3"/>
  <c r="L985" i="3" s="1"/>
  <c r="K986" i="3"/>
  <c r="L986" i="3" s="1"/>
  <c r="K987" i="3"/>
  <c r="L987" i="3" s="1"/>
  <c r="K988" i="3"/>
  <c r="L988" i="3" s="1"/>
  <c r="K989" i="3"/>
  <c r="L989" i="3" s="1"/>
  <c r="K990" i="3"/>
  <c r="L990" i="3" s="1"/>
  <c r="K991" i="3"/>
  <c r="L991" i="3" s="1"/>
  <c r="K992" i="3"/>
  <c r="L992" i="3" s="1"/>
  <c r="K993" i="3"/>
  <c r="L993" i="3" s="1"/>
  <c r="K994" i="3"/>
  <c r="L994" i="3" s="1"/>
  <c r="K995" i="3"/>
  <c r="L995" i="3" s="1"/>
  <c r="K996" i="3"/>
  <c r="L996" i="3" s="1"/>
  <c r="K997" i="3"/>
  <c r="L997" i="3" s="1"/>
  <c r="K998" i="3"/>
  <c r="L998" i="3" s="1"/>
  <c r="K999" i="3"/>
  <c r="L999" i="3" s="1"/>
  <c r="K1000" i="3"/>
  <c r="L1000" i="3" s="1"/>
  <c r="K1001" i="3"/>
  <c r="L1001" i="3" s="1"/>
  <c r="K1002" i="3"/>
  <c r="L1002" i="3" s="1"/>
  <c r="K1003" i="3"/>
  <c r="L1003" i="3" s="1"/>
  <c r="K1004" i="3"/>
  <c r="L1004" i="3" s="1"/>
  <c r="K1005" i="3"/>
  <c r="L1005" i="3" s="1"/>
  <c r="K1006" i="3"/>
  <c r="L1006" i="3" s="1"/>
  <c r="K1007" i="3"/>
  <c r="L1007" i="3" s="1"/>
  <c r="K1008" i="3"/>
  <c r="L1008" i="3" s="1"/>
  <c r="K1009" i="3"/>
  <c r="L1009" i="3" s="1"/>
  <c r="K1010" i="3"/>
  <c r="L1010" i="3" s="1"/>
  <c r="K1011" i="3"/>
  <c r="L1011" i="3" s="1"/>
  <c r="K1012" i="3"/>
  <c r="L1012" i="3" s="1"/>
  <c r="K1013" i="3"/>
  <c r="L1013" i="3" s="1"/>
  <c r="K1014" i="3"/>
  <c r="L1014" i="3" s="1"/>
  <c r="K1015" i="3"/>
  <c r="L1015" i="3" s="1"/>
  <c r="K1016" i="3"/>
  <c r="L1016" i="3" s="1"/>
  <c r="K1017" i="3"/>
  <c r="L1017" i="3" s="1"/>
  <c r="K1018" i="3"/>
  <c r="L1018" i="3" s="1"/>
  <c r="K1019" i="3"/>
  <c r="L1019" i="3" s="1"/>
  <c r="K1020" i="3"/>
  <c r="L1020" i="3" s="1"/>
  <c r="K1021" i="3"/>
  <c r="L1021" i="3" s="1"/>
  <c r="K1022" i="3"/>
  <c r="L1022" i="3" s="1"/>
  <c r="K1023" i="3"/>
  <c r="L1023" i="3" s="1"/>
  <c r="K1024" i="3"/>
  <c r="L1024" i="3" s="1"/>
  <c r="K1025" i="3"/>
  <c r="L1025" i="3" s="1"/>
  <c r="K1026" i="3"/>
  <c r="L1026" i="3" s="1"/>
  <c r="K1027" i="3"/>
  <c r="L1027" i="3" s="1"/>
  <c r="K1028" i="3"/>
  <c r="L1028" i="3" s="1"/>
  <c r="K1029" i="3"/>
  <c r="L1029" i="3" s="1"/>
  <c r="K1030" i="3"/>
  <c r="L1030" i="3" s="1"/>
  <c r="K1031" i="3"/>
  <c r="L1031" i="3" s="1"/>
  <c r="K1032" i="3"/>
  <c r="L1032" i="3" s="1"/>
  <c r="K1033" i="3"/>
  <c r="L1033" i="3" s="1"/>
  <c r="K1034" i="3"/>
  <c r="L1034" i="3" s="1"/>
  <c r="K1035" i="3"/>
  <c r="L1035" i="3" s="1"/>
  <c r="K1036" i="3"/>
  <c r="L1036" i="3" s="1"/>
  <c r="K1037" i="3"/>
  <c r="L1037" i="3" s="1"/>
  <c r="K1038" i="3"/>
  <c r="L1038" i="3" s="1"/>
  <c r="K1039" i="3"/>
  <c r="L1039" i="3" s="1"/>
  <c r="K1040" i="3"/>
  <c r="L1040" i="3" s="1"/>
  <c r="K1041" i="3"/>
  <c r="L1041" i="3" s="1"/>
  <c r="K1042" i="3"/>
  <c r="L1042" i="3" s="1"/>
  <c r="K1043" i="3"/>
  <c r="L1043" i="3" s="1"/>
  <c r="K1044" i="3"/>
  <c r="L1044" i="3" s="1"/>
  <c r="K1045" i="3"/>
  <c r="L1045" i="3" s="1"/>
  <c r="K1046" i="3"/>
  <c r="L1046" i="3" s="1"/>
  <c r="K1047" i="3"/>
  <c r="L1047" i="3" s="1"/>
  <c r="K1048" i="3"/>
  <c r="L1048" i="3" s="1"/>
  <c r="K1049" i="3"/>
  <c r="L1049" i="3" s="1"/>
  <c r="K1050" i="3"/>
  <c r="L1050" i="3" s="1"/>
  <c r="K1051" i="3"/>
  <c r="L1051" i="3" s="1"/>
  <c r="K1052" i="3"/>
  <c r="L1052" i="3" s="1"/>
  <c r="K1053" i="3"/>
  <c r="L1053" i="3" s="1"/>
  <c r="K1054" i="3"/>
  <c r="L1054" i="3" s="1"/>
  <c r="K1055" i="3"/>
  <c r="L1055" i="3" s="1"/>
  <c r="K1056" i="3"/>
  <c r="L1056" i="3" s="1"/>
  <c r="K1057" i="3"/>
  <c r="L1057" i="3" s="1"/>
  <c r="K1058" i="3"/>
  <c r="L1058" i="3" s="1"/>
  <c r="K1059" i="3"/>
  <c r="L1059" i="3" s="1"/>
  <c r="K1060" i="3"/>
  <c r="L1060" i="3" s="1"/>
  <c r="K1061" i="3"/>
  <c r="L1061" i="3" s="1"/>
  <c r="K1062" i="3"/>
  <c r="L1062" i="3" s="1"/>
  <c r="K1063" i="3"/>
  <c r="L1063" i="3" s="1"/>
  <c r="K1064" i="3"/>
  <c r="L1064" i="3" s="1"/>
  <c r="K1065" i="3"/>
  <c r="L1065" i="3" s="1"/>
  <c r="K1066" i="3"/>
  <c r="L1066" i="3" s="1"/>
  <c r="K1067" i="3"/>
  <c r="L1067" i="3" s="1"/>
  <c r="K1068" i="3"/>
  <c r="L1068" i="3" s="1"/>
  <c r="K1069" i="3"/>
  <c r="L1069" i="3" s="1"/>
  <c r="K1070" i="3"/>
  <c r="L1070" i="3" s="1"/>
  <c r="K1071" i="3"/>
  <c r="L1071" i="3" s="1"/>
  <c r="K1072" i="3"/>
  <c r="L1072" i="3" s="1"/>
  <c r="K1073" i="3"/>
  <c r="L1073" i="3" s="1"/>
  <c r="K1074" i="3"/>
  <c r="L1074" i="3" s="1"/>
  <c r="K1075" i="3"/>
  <c r="L1075" i="3" s="1"/>
  <c r="K1076" i="3"/>
  <c r="L1076" i="3" s="1"/>
  <c r="K1077" i="3"/>
  <c r="L1077" i="3" s="1"/>
  <c r="K1078" i="3"/>
  <c r="L1078" i="3" s="1"/>
  <c r="K1079" i="3"/>
  <c r="L1079" i="3" s="1"/>
  <c r="K1080" i="3"/>
  <c r="L1080" i="3" s="1"/>
  <c r="K1081" i="3"/>
  <c r="L1081" i="3" s="1"/>
  <c r="K1082" i="3"/>
  <c r="L1082" i="3" s="1"/>
  <c r="K1083" i="3"/>
  <c r="L1083" i="3" s="1"/>
  <c r="K1084" i="3"/>
  <c r="L1084" i="3" s="1"/>
  <c r="K1085" i="3"/>
  <c r="L1085" i="3" s="1"/>
  <c r="K1086" i="3"/>
  <c r="L1086" i="3" s="1"/>
  <c r="K1087" i="3"/>
  <c r="L1087" i="3" s="1"/>
  <c r="K1088" i="3"/>
  <c r="L1088" i="3" s="1"/>
  <c r="K1089" i="3"/>
  <c r="L1089" i="3" s="1"/>
  <c r="K1090" i="3"/>
  <c r="L1090" i="3" s="1"/>
  <c r="K1091" i="3"/>
  <c r="L1091" i="3" s="1"/>
  <c r="K1092" i="3"/>
  <c r="L1092" i="3" s="1"/>
  <c r="K1093" i="3"/>
  <c r="L1093" i="3" s="1"/>
  <c r="K1094" i="3"/>
  <c r="L1094" i="3" s="1"/>
  <c r="K1095" i="3"/>
  <c r="L1095" i="3" s="1"/>
  <c r="K1096" i="3"/>
  <c r="L1096" i="3" s="1"/>
  <c r="K1097" i="3"/>
  <c r="L1097" i="3" s="1"/>
  <c r="K1098" i="3"/>
  <c r="L1098" i="3" s="1"/>
  <c r="K1099" i="3"/>
  <c r="L1099" i="3" s="1"/>
  <c r="K1100" i="3"/>
  <c r="L1100" i="3" s="1"/>
  <c r="K1101" i="3"/>
  <c r="L1101" i="3" s="1"/>
  <c r="K1102" i="3"/>
  <c r="L1102" i="3" s="1"/>
  <c r="K1103" i="3"/>
  <c r="L1103" i="3" s="1"/>
  <c r="K1104" i="3"/>
  <c r="L1104" i="3" s="1"/>
  <c r="K1105" i="3"/>
  <c r="L1105" i="3" s="1"/>
  <c r="K1106" i="3"/>
  <c r="L1106" i="3" s="1"/>
  <c r="K1107" i="3"/>
  <c r="L1107" i="3" s="1"/>
  <c r="K1108" i="3"/>
  <c r="L1108" i="3" s="1"/>
  <c r="K1109" i="3"/>
  <c r="L1109" i="3" s="1"/>
  <c r="K1110" i="3"/>
  <c r="L1110" i="3" s="1"/>
  <c r="K1111" i="3"/>
  <c r="L1111" i="3" s="1"/>
  <c r="K1112" i="3"/>
  <c r="L1112" i="3" s="1"/>
  <c r="K1113" i="3"/>
  <c r="L1113" i="3" s="1"/>
  <c r="K1114" i="3"/>
  <c r="L1114" i="3" s="1"/>
  <c r="K1115" i="3"/>
  <c r="L1115" i="3" s="1"/>
  <c r="K1116" i="3"/>
  <c r="L1116" i="3" s="1"/>
  <c r="K1117" i="3"/>
  <c r="L1117" i="3" s="1"/>
  <c r="K1118" i="3"/>
  <c r="L1118" i="3" s="1"/>
  <c r="K1119" i="3"/>
  <c r="L1119" i="3" s="1"/>
  <c r="K1120" i="3"/>
  <c r="L1120" i="3" s="1"/>
  <c r="K1121" i="3"/>
  <c r="L1121" i="3" s="1"/>
  <c r="K1122" i="3"/>
  <c r="L1122" i="3" s="1"/>
  <c r="K1123" i="3"/>
  <c r="L1123" i="3" s="1"/>
  <c r="K1124" i="3"/>
  <c r="L1124" i="3" s="1"/>
  <c r="K1125" i="3"/>
  <c r="L1125" i="3" s="1"/>
  <c r="K1126" i="3"/>
  <c r="L1126" i="3" s="1"/>
  <c r="K1127" i="3"/>
  <c r="L1127" i="3" s="1"/>
  <c r="K1128" i="3"/>
  <c r="L1128" i="3" s="1"/>
  <c r="K1129" i="3"/>
  <c r="L1129" i="3" s="1"/>
  <c r="K1130" i="3"/>
  <c r="L1130" i="3" s="1"/>
  <c r="K1131" i="3"/>
  <c r="L1131" i="3" s="1"/>
  <c r="K1132" i="3"/>
  <c r="L1132" i="3" s="1"/>
  <c r="K1133" i="3"/>
  <c r="L1133" i="3" s="1"/>
  <c r="K1134" i="3"/>
  <c r="L1134" i="3" s="1"/>
  <c r="K1135" i="3"/>
  <c r="L1135" i="3" s="1"/>
  <c r="K1136" i="3"/>
  <c r="L1136" i="3" s="1"/>
  <c r="K1137" i="3"/>
  <c r="L1137" i="3" s="1"/>
  <c r="K1138" i="3"/>
  <c r="L1138" i="3" s="1"/>
  <c r="K1139" i="3"/>
  <c r="L1139" i="3" s="1"/>
  <c r="K1140" i="3"/>
  <c r="L1140" i="3" s="1"/>
  <c r="K1141" i="3"/>
  <c r="L1141" i="3" s="1"/>
  <c r="K1142" i="3"/>
  <c r="L1142" i="3" s="1"/>
  <c r="K1143" i="3"/>
  <c r="L1143" i="3" s="1"/>
  <c r="K1144" i="3"/>
  <c r="L1144" i="3" s="1"/>
  <c r="K1145" i="3"/>
  <c r="L1145" i="3" s="1"/>
  <c r="K1146" i="3"/>
  <c r="L1146" i="3" s="1"/>
  <c r="K1147" i="3"/>
  <c r="L1147" i="3" s="1"/>
  <c r="K1148" i="3"/>
  <c r="L1148" i="3" s="1"/>
  <c r="K1149" i="3"/>
  <c r="L1149" i="3" s="1"/>
  <c r="K1150" i="3"/>
  <c r="L1150" i="3" s="1"/>
  <c r="K1151" i="3"/>
  <c r="L1151" i="3" s="1"/>
  <c r="K1152" i="3"/>
  <c r="L1152" i="3" s="1"/>
  <c r="K1153" i="3"/>
  <c r="L1153" i="3" s="1"/>
  <c r="K1154" i="3"/>
  <c r="L1154" i="3" s="1"/>
  <c r="K1155" i="3"/>
  <c r="L1155" i="3" s="1"/>
  <c r="K1156" i="3"/>
  <c r="L1156" i="3" s="1"/>
  <c r="K1157" i="3"/>
  <c r="L1157" i="3" s="1"/>
  <c r="K1158" i="3"/>
  <c r="L1158" i="3" s="1"/>
  <c r="K1159" i="3"/>
  <c r="L1159" i="3" s="1"/>
  <c r="K1160" i="3"/>
  <c r="L1160" i="3" s="1"/>
  <c r="K1161" i="3"/>
  <c r="L1161" i="3" s="1"/>
  <c r="K1162" i="3"/>
  <c r="L1162" i="3" s="1"/>
  <c r="K1163" i="3"/>
  <c r="L1163" i="3" s="1"/>
  <c r="K1164" i="3"/>
  <c r="L1164" i="3" s="1"/>
  <c r="K1165" i="3"/>
  <c r="L1165" i="3" s="1"/>
  <c r="K1166" i="3"/>
  <c r="L1166" i="3" s="1"/>
  <c r="K1167" i="3"/>
  <c r="L1167" i="3" s="1"/>
  <c r="K1168" i="3"/>
  <c r="L1168" i="3" s="1"/>
  <c r="K1169" i="3"/>
  <c r="L1169" i="3" s="1"/>
  <c r="K1170" i="3"/>
  <c r="L1170" i="3" s="1"/>
  <c r="K1171" i="3"/>
  <c r="L1171" i="3" s="1"/>
  <c r="K1172" i="3"/>
  <c r="L1172" i="3" s="1"/>
  <c r="K1173" i="3"/>
  <c r="L1173" i="3" s="1"/>
  <c r="K1174" i="3"/>
  <c r="L1174" i="3" s="1"/>
  <c r="K1175" i="3"/>
  <c r="L1175" i="3" s="1"/>
  <c r="K1176" i="3"/>
  <c r="L1176" i="3" s="1"/>
  <c r="K1177" i="3"/>
  <c r="L1177" i="3" s="1"/>
  <c r="K1178" i="3"/>
  <c r="L1178" i="3" s="1"/>
  <c r="K1179" i="3"/>
  <c r="L1179" i="3" s="1"/>
  <c r="K1180" i="3"/>
  <c r="L1180" i="3" s="1"/>
  <c r="K1181" i="3"/>
  <c r="L1181" i="3" s="1"/>
  <c r="K1182" i="3"/>
  <c r="L1182" i="3" s="1"/>
  <c r="K1183" i="3"/>
  <c r="L1183" i="3" s="1"/>
  <c r="K1184" i="3"/>
  <c r="L1184" i="3" s="1"/>
  <c r="K1185" i="3"/>
  <c r="L1185" i="3" s="1"/>
  <c r="K1186" i="3"/>
  <c r="L1186" i="3" s="1"/>
  <c r="K1187" i="3"/>
  <c r="L1187" i="3" s="1"/>
  <c r="K1188" i="3"/>
  <c r="L1188" i="3" s="1"/>
  <c r="K1189" i="3"/>
  <c r="L1189" i="3" s="1"/>
  <c r="K1190" i="3"/>
  <c r="L1190" i="3" s="1"/>
  <c r="K1191" i="3"/>
  <c r="L1191" i="3" s="1"/>
  <c r="K1192" i="3"/>
  <c r="L1192" i="3" s="1"/>
  <c r="K1193" i="3"/>
  <c r="L1193" i="3" s="1"/>
  <c r="K1194" i="3"/>
  <c r="L1194" i="3" s="1"/>
  <c r="K1195" i="3"/>
  <c r="L1195" i="3" s="1"/>
  <c r="K1196" i="3"/>
  <c r="L1196" i="3" s="1"/>
  <c r="K1197" i="3"/>
  <c r="L1197" i="3" s="1"/>
  <c r="K1198" i="3"/>
  <c r="L1198" i="3" s="1"/>
  <c r="K1199" i="3"/>
  <c r="L1199" i="3" s="1"/>
  <c r="K1200" i="3"/>
  <c r="L1200" i="3" s="1"/>
  <c r="K1201" i="3"/>
  <c r="L1201" i="3" s="1"/>
  <c r="K1202" i="3"/>
  <c r="L1202" i="3" s="1"/>
  <c r="K1203" i="3"/>
  <c r="L1203" i="3" s="1"/>
  <c r="K1204" i="3"/>
  <c r="L1204" i="3" s="1"/>
  <c r="K1205" i="3"/>
  <c r="L1205" i="3" s="1"/>
  <c r="K1206" i="3"/>
  <c r="L1206" i="3" s="1"/>
  <c r="K1207" i="3"/>
  <c r="L1207" i="3" s="1"/>
  <c r="K1208" i="3"/>
  <c r="L1208" i="3" s="1"/>
  <c r="K1209" i="3"/>
  <c r="L1209" i="3" s="1"/>
  <c r="K1210" i="3"/>
  <c r="L1210" i="3" s="1"/>
  <c r="K1211" i="3"/>
  <c r="L1211" i="3" s="1"/>
  <c r="K1212" i="3"/>
  <c r="L1212" i="3" s="1"/>
  <c r="K1213" i="3"/>
  <c r="L1213" i="3" s="1"/>
  <c r="K1214" i="3"/>
  <c r="L1214" i="3" s="1"/>
  <c r="K1215" i="3"/>
  <c r="L1215" i="3" s="1"/>
  <c r="K1216" i="3"/>
  <c r="L1216" i="3" s="1"/>
  <c r="K1217" i="3"/>
  <c r="L1217" i="3" s="1"/>
  <c r="K1218" i="3"/>
  <c r="L1218" i="3" s="1"/>
  <c r="K1219" i="3"/>
  <c r="L1219" i="3" s="1"/>
  <c r="K1220" i="3"/>
  <c r="L1220" i="3" s="1"/>
  <c r="K1221" i="3"/>
  <c r="L1221" i="3" s="1"/>
  <c r="K1222" i="3"/>
  <c r="L1222" i="3" s="1"/>
  <c r="K1223" i="3"/>
  <c r="L1223" i="3" s="1"/>
  <c r="K1224" i="3"/>
  <c r="L1224" i="3" s="1"/>
  <c r="K1225" i="3"/>
  <c r="L1225" i="3" s="1"/>
  <c r="K1226" i="3"/>
  <c r="L1226" i="3" s="1"/>
  <c r="K1227" i="3"/>
  <c r="L1227" i="3" s="1"/>
  <c r="K1228" i="3"/>
  <c r="L1228" i="3" s="1"/>
  <c r="K1229" i="3"/>
  <c r="L1229" i="3" s="1"/>
  <c r="K1230" i="3"/>
  <c r="L1230" i="3" s="1"/>
  <c r="K1231" i="3"/>
  <c r="L1231" i="3" s="1"/>
  <c r="K1232" i="3"/>
  <c r="L1232" i="3" s="1"/>
  <c r="K1233" i="3"/>
  <c r="L1233" i="3" s="1"/>
  <c r="K1234" i="3"/>
  <c r="L1234" i="3" s="1"/>
  <c r="K1235" i="3"/>
  <c r="L1235" i="3" s="1"/>
  <c r="K1236" i="3"/>
  <c r="L1236" i="3" s="1"/>
  <c r="K1237" i="3"/>
  <c r="L1237" i="3" s="1"/>
  <c r="K1238" i="3"/>
  <c r="L1238" i="3" s="1"/>
  <c r="K1239" i="3"/>
  <c r="L1239" i="3" s="1"/>
  <c r="K1240" i="3"/>
  <c r="L1240" i="3" s="1"/>
  <c r="K1241" i="3"/>
  <c r="L1241" i="3" s="1"/>
  <c r="K1242" i="3"/>
  <c r="L1242" i="3" s="1"/>
  <c r="K1243" i="3"/>
  <c r="L1243" i="3" s="1"/>
  <c r="K1244" i="3"/>
  <c r="L1244" i="3" s="1"/>
  <c r="K1245" i="3"/>
  <c r="L1245" i="3" s="1"/>
  <c r="K1246" i="3"/>
  <c r="L1246" i="3" s="1"/>
  <c r="K1247" i="3"/>
  <c r="L1247" i="3" s="1"/>
  <c r="K1248" i="3"/>
  <c r="L1248" i="3" s="1"/>
  <c r="K1249" i="3"/>
  <c r="L1249" i="3" s="1"/>
  <c r="K1250" i="3"/>
  <c r="L1250" i="3" s="1"/>
  <c r="K1251" i="3"/>
  <c r="L1251" i="3" s="1"/>
  <c r="K1252" i="3"/>
  <c r="L1252" i="3" s="1"/>
  <c r="K1253" i="3"/>
  <c r="L1253" i="3" s="1"/>
  <c r="K1254" i="3"/>
  <c r="L1254" i="3" s="1"/>
  <c r="K1255" i="3"/>
  <c r="L1255" i="3" s="1"/>
  <c r="K1256" i="3"/>
  <c r="L1256" i="3" s="1"/>
  <c r="K1257" i="3"/>
  <c r="L1257" i="3" s="1"/>
  <c r="K1258" i="3"/>
  <c r="L1258" i="3" s="1"/>
  <c r="K1259" i="3"/>
  <c r="L1259" i="3" s="1"/>
  <c r="K1260" i="3"/>
  <c r="L1260" i="3" s="1"/>
  <c r="K1261" i="3"/>
  <c r="L1261" i="3" s="1"/>
  <c r="K1262" i="3"/>
  <c r="L1262" i="3" s="1"/>
  <c r="K1263" i="3"/>
  <c r="L1263" i="3" s="1"/>
  <c r="K1264" i="3"/>
  <c r="L1264" i="3" s="1"/>
  <c r="K1265" i="3"/>
  <c r="L1265" i="3" s="1"/>
  <c r="K1266" i="3"/>
  <c r="L1266" i="3" s="1"/>
  <c r="K1267" i="3"/>
  <c r="L1267" i="3" s="1"/>
  <c r="K1268" i="3"/>
  <c r="L1268" i="3" s="1"/>
  <c r="K1269" i="3"/>
  <c r="L1269" i="3" s="1"/>
  <c r="K1270" i="3"/>
  <c r="L1270" i="3" s="1"/>
  <c r="K1271" i="3"/>
  <c r="L1271" i="3" s="1"/>
  <c r="K1272" i="3"/>
  <c r="L1272" i="3" s="1"/>
  <c r="K1273" i="3"/>
  <c r="L1273" i="3" s="1"/>
  <c r="K1274" i="3"/>
  <c r="L1274" i="3" s="1"/>
  <c r="K1275" i="3"/>
  <c r="L1275" i="3" s="1"/>
  <c r="K1276" i="3"/>
  <c r="L1276" i="3" s="1"/>
  <c r="K1277" i="3"/>
  <c r="L1277" i="3" s="1"/>
  <c r="K1278" i="3"/>
  <c r="L1278" i="3" s="1"/>
  <c r="K1279" i="3"/>
  <c r="L1279" i="3" s="1"/>
  <c r="K1280" i="3"/>
  <c r="L1280" i="3" s="1"/>
  <c r="K1281" i="3"/>
  <c r="L1281" i="3" s="1"/>
  <c r="K1282" i="3"/>
  <c r="L1282" i="3" s="1"/>
  <c r="K1283" i="3"/>
  <c r="L1283" i="3" s="1"/>
  <c r="K1284" i="3"/>
  <c r="L1284" i="3" s="1"/>
  <c r="K1285" i="3"/>
  <c r="L1285" i="3" s="1"/>
  <c r="K1286" i="3"/>
  <c r="L1286" i="3" s="1"/>
  <c r="K1287" i="3"/>
  <c r="L1287" i="3" s="1"/>
  <c r="K1288" i="3"/>
  <c r="L1288" i="3" s="1"/>
  <c r="K1289" i="3"/>
  <c r="L1289" i="3" s="1"/>
  <c r="K1290" i="3"/>
  <c r="L1290" i="3" s="1"/>
  <c r="K1291" i="3"/>
  <c r="L1291" i="3" s="1"/>
  <c r="K1292" i="3"/>
  <c r="L1292" i="3" s="1"/>
  <c r="K1293" i="3"/>
  <c r="L1293" i="3" s="1"/>
  <c r="K1294" i="3"/>
  <c r="L1294" i="3" s="1"/>
  <c r="K1295" i="3"/>
  <c r="L1295" i="3" s="1"/>
  <c r="K1296" i="3"/>
  <c r="L1296" i="3" s="1"/>
  <c r="K1297" i="3"/>
  <c r="L1297" i="3" s="1"/>
  <c r="K1298" i="3"/>
  <c r="L1298" i="3" s="1"/>
  <c r="K1299" i="3"/>
  <c r="L1299" i="3" s="1"/>
  <c r="K1300" i="3"/>
  <c r="L1300" i="3" s="1"/>
  <c r="K1301" i="3"/>
  <c r="L1301" i="3" s="1"/>
  <c r="K1302" i="3"/>
  <c r="L1302" i="3" s="1"/>
  <c r="K1303" i="3"/>
  <c r="L1303" i="3" s="1"/>
  <c r="K1304" i="3"/>
  <c r="L1304" i="3" s="1"/>
  <c r="K1305" i="3"/>
  <c r="L1305" i="3" s="1"/>
  <c r="K1306" i="3"/>
  <c r="L1306" i="3" s="1"/>
  <c r="K1307" i="3"/>
  <c r="L1307" i="3" s="1"/>
  <c r="K1308" i="3"/>
  <c r="L1308" i="3" s="1"/>
  <c r="K1309" i="3"/>
  <c r="L1309" i="3" s="1"/>
  <c r="K1310" i="3"/>
  <c r="L1310" i="3" s="1"/>
  <c r="K1311" i="3"/>
  <c r="L1311" i="3" s="1"/>
  <c r="K1312" i="3"/>
  <c r="L1312" i="3" s="1"/>
  <c r="K1313" i="3"/>
  <c r="L1313" i="3" s="1"/>
  <c r="K1314" i="3"/>
  <c r="L1314" i="3" s="1"/>
  <c r="K1315" i="3"/>
  <c r="L1315" i="3" s="1"/>
  <c r="K1316" i="3"/>
  <c r="L1316" i="3" s="1"/>
  <c r="K1317" i="3"/>
  <c r="L1317" i="3" s="1"/>
  <c r="K1318" i="3"/>
  <c r="L1318" i="3" s="1"/>
  <c r="K1319" i="3"/>
  <c r="L1319" i="3" s="1"/>
  <c r="K1320" i="3"/>
  <c r="L1320" i="3" s="1"/>
  <c r="K1321" i="3"/>
  <c r="L1321" i="3" s="1"/>
  <c r="K1322" i="3"/>
  <c r="L1322" i="3" s="1"/>
  <c r="K1323" i="3"/>
  <c r="L1323" i="3" s="1"/>
  <c r="K1324" i="3"/>
  <c r="L1324" i="3" s="1"/>
  <c r="K1325" i="3"/>
  <c r="L1325" i="3" s="1"/>
  <c r="K1326" i="3"/>
  <c r="L1326" i="3" s="1"/>
  <c r="K1327" i="3"/>
  <c r="L1327" i="3" s="1"/>
  <c r="K1328" i="3"/>
  <c r="L1328" i="3" s="1"/>
  <c r="K1329" i="3"/>
  <c r="L1329" i="3" s="1"/>
  <c r="K1330" i="3"/>
  <c r="L1330" i="3" s="1"/>
  <c r="K1331" i="3"/>
  <c r="L1331" i="3" s="1"/>
  <c r="K1332" i="3"/>
  <c r="L1332" i="3" s="1"/>
  <c r="K1333" i="3"/>
  <c r="L1333" i="3" s="1"/>
  <c r="K1334" i="3"/>
  <c r="L1334" i="3" s="1"/>
  <c r="K1335" i="3"/>
  <c r="L1335" i="3" s="1"/>
  <c r="K1336" i="3"/>
  <c r="L1336" i="3" s="1"/>
  <c r="K1337" i="3"/>
  <c r="L1337" i="3" s="1"/>
  <c r="K1338" i="3"/>
  <c r="L1338" i="3" s="1"/>
  <c r="K1339" i="3"/>
  <c r="L1339" i="3" s="1"/>
  <c r="K1340" i="3"/>
  <c r="L1340" i="3" s="1"/>
  <c r="K1341" i="3"/>
  <c r="L1341" i="3" s="1"/>
  <c r="K1342" i="3"/>
  <c r="L1342" i="3" s="1"/>
  <c r="K1343" i="3"/>
  <c r="L1343" i="3" s="1"/>
  <c r="K1344" i="3"/>
  <c r="L1344" i="3" s="1"/>
  <c r="K1345" i="3"/>
  <c r="L1345" i="3" s="1"/>
  <c r="K1346" i="3"/>
  <c r="L1346" i="3" s="1"/>
  <c r="K1347" i="3"/>
  <c r="L1347" i="3" s="1"/>
  <c r="K1348" i="3"/>
  <c r="L1348" i="3" s="1"/>
  <c r="K1349" i="3"/>
  <c r="L1349" i="3" s="1"/>
  <c r="K1350" i="3"/>
  <c r="L1350" i="3" s="1"/>
  <c r="K1351" i="3"/>
  <c r="L1351" i="3" s="1"/>
  <c r="K1352" i="3"/>
  <c r="L1352" i="3" s="1"/>
  <c r="K1353" i="3"/>
  <c r="L1353" i="3" s="1"/>
  <c r="K1354" i="3"/>
  <c r="L1354" i="3" s="1"/>
  <c r="K1355" i="3"/>
  <c r="L1355" i="3" s="1"/>
  <c r="K1356" i="3"/>
  <c r="L1356" i="3" s="1"/>
  <c r="K1357" i="3"/>
  <c r="L1357" i="3" s="1"/>
  <c r="K1358" i="3"/>
  <c r="L1358" i="3" s="1"/>
  <c r="K1359" i="3"/>
  <c r="L1359" i="3" s="1"/>
  <c r="K1360" i="3"/>
  <c r="L1360" i="3" s="1"/>
  <c r="K1361" i="3"/>
  <c r="L1361" i="3" s="1"/>
  <c r="K1362" i="3"/>
  <c r="L1362" i="3" s="1"/>
  <c r="K1363" i="3"/>
  <c r="L1363" i="3" s="1"/>
  <c r="K1364" i="3"/>
  <c r="L1364" i="3" s="1"/>
  <c r="K1365" i="3"/>
  <c r="L1365" i="3" s="1"/>
  <c r="K1366" i="3"/>
  <c r="L1366" i="3" s="1"/>
  <c r="K1367" i="3"/>
  <c r="L1367" i="3" s="1"/>
  <c r="K1368" i="3"/>
  <c r="L1368" i="3" s="1"/>
  <c r="K1369" i="3"/>
  <c r="L1369" i="3" s="1"/>
  <c r="K1370" i="3"/>
  <c r="L1370" i="3" s="1"/>
  <c r="K1371" i="3"/>
  <c r="L1371" i="3" s="1"/>
  <c r="K1372" i="3"/>
  <c r="L1372" i="3" s="1"/>
  <c r="K1373" i="3"/>
  <c r="L1373" i="3" s="1"/>
  <c r="K1374" i="3"/>
  <c r="L1374" i="3" s="1"/>
  <c r="K1375" i="3"/>
  <c r="L1375" i="3" s="1"/>
  <c r="K1376" i="3"/>
  <c r="L1376" i="3" s="1"/>
  <c r="K1377" i="3"/>
  <c r="L1377" i="3" s="1"/>
  <c r="K1378" i="3"/>
  <c r="L1378" i="3" s="1"/>
  <c r="K1379" i="3"/>
  <c r="L1379" i="3" s="1"/>
  <c r="K1380" i="3"/>
  <c r="L1380" i="3" s="1"/>
  <c r="K1381" i="3"/>
  <c r="L1381" i="3" s="1"/>
  <c r="K1382" i="3"/>
  <c r="L1382" i="3" s="1"/>
  <c r="K1383" i="3"/>
  <c r="L1383" i="3" s="1"/>
  <c r="K1384" i="3"/>
  <c r="L1384" i="3" s="1"/>
  <c r="K1385" i="3"/>
  <c r="L1385" i="3" s="1"/>
  <c r="K1386" i="3"/>
  <c r="L1386" i="3" s="1"/>
  <c r="K1387" i="3"/>
  <c r="L1387" i="3" s="1"/>
  <c r="K1388" i="3"/>
  <c r="L1388" i="3" s="1"/>
  <c r="K1389" i="3"/>
  <c r="L1389" i="3" s="1"/>
  <c r="K1390" i="3"/>
  <c r="L1390" i="3" s="1"/>
  <c r="K1391" i="3"/>
  <c r="L1391" i="3" s="1"/>
  <c r="K1392" i="3"/>
  <c r="L1392" i="3" s="1"/>
  <c r="K1393" i="3"/>
  <c r="L1393" i="3" s="1"/>
  <c r="K1394" i="3"/>
  <c r="L1394" i="3" s="1"/>
  <c r="K1395" i="3"/>
  <c r="L1395" i="3" s="1"/>
  <c r="K1396" i="3"/>
  <c r="L1396" i="3" s="1"/>
  <c r="K1397" i="3"/>
  <c r="L1397" i="3" s="1"/>
  <c r="K1398" i="3"/>
  <c r="L1398" i="3" s="1"/>
  <c r="K1399" i="3"/>
  <c r="L1399" i="3" s="1"/>
  <c r="K1400" i="3"/>
  <c r="L1400" i="3" s="1"/>
  <c r="K1401" i="3"/>
  <c r="L1401" i="3" s="1"/>
  <c r="K1402" i="3"/>
  <c r="L1402" i="3" s="1"/>
  <c r="K1403" i="3"/>
  <c r="L1403" i="3" s="1"/>
  <c r="K1404" i="3"/>
  <c r="L1404" i="3" s="1"/>
  <c r="K1405" i="3"/>
  <c r="L1405" i="3" s="1"/>
  <c r="K1406" i="3"/>
  <c r="L1406" i="3" s="1"/>
  <c r="K1407" i="3"/>
  <c r="L1407" i="3" s="1"/>
  <c r="K1408" i="3"/>
  <c r="L1408" i="3" s="1"/>
  <c r="K1409" i="3"/>
  <c r="L1409" i="3" s="1"/>
  <c r="K1410" i="3"/>
  <c r="L1410" i="3" s="1"/>
  <c r="K1411" i="3"/>
  <c r="L1411" i="3" s="1"/>
  <c r="K1412" i="3"/>
  <c r="L1412" i="3" s="1"/>
  <c r="K1413" i="3"/>
  <c r="L1413" i="3" s="1"/>
  <c r="K1414" i="3"/>
  <c r="L1414" i="3" s="1"/>
  <c r="K1415" i="3"/>
  <c r="L1415" i="3" s="1"/>
  <c r="K1416" i="3"/>
  <c r="L1416" i="3" s="1"/>
  <c r="K1417" i="3"/>
  <c r="L1417" i="3" s="1"/>
  <c r="K1418" i="3"/>
  <c r="L1418" i="3" s="1"/>
  <c r="K1419" i="3"/>
  <c r="L1419" i="3" s="1"/>
  <c r="K1420" i="3"/>
  <c r="L1420" i="3" s="1"/>
  <c r="K1421" i="3"/>
  <c r="L1421" i="3" s="1"/>
  <c r="K1422" i="3"/>
  <c r="L1422" i="3" s="1"/>
  <c r="K1423" i="3"/>
  <c r="L1423" i="3" s="1"/>
  <c r="K1424" i="3"/>
  <c r="L1424" i="3" s="1"/>
  <c r="K1425" i="3"/>
  <c r="L1425" i="3" s="1"/>
  <c r="K1426" i="3"/>
  <c r="L1426" i="3" s="1"/>
  <c r="K1427" i="3"/>
  <c r="L1427" i="3" s="1"/>
  <c r="K1428" i="3"/>
  <c r="L1428" i="3" s="1"/>
  <c r="K1429" i="3"/>
  <c r="L1429" i="3" s="1"/>
  <c r="K1430" i="3"/>
  <c r="L1430" i="3" s="1"/>
  <c r="K1431" i="3"/>
  <c r="L1431" i="3" s="1"/>
  <c r="K1432" i="3"/>
  <c r="L1432" i="3" s="1"/>
  <c r="K1433" i="3"/>
  <c r="L1433" i="3" s="1"/>
  <c r="K1434" i="3"/>
  <c r="L1434" i="3" s="1"/>
  <c r="K1435" i="3"/>
  <c r="L1435" i="3" s="1"/>
  <c r="K1436" i="3"/>
  <c r="L1436" i="3" s="1"/>
  <c r="K1437" i="3"/>
  <c r="L1437" i="3" s="1"/>
  <c r="K1438" i="3"/>
  <c r="L1438" i="3" s="1"/>
  <c r="K1439" i="3"/>
  <c r="L1439" i="3" s="1"/>
  <c r="K1440" i="3"/>
  <c r="L1440" i="3" s="1"/>
  <c r="K1441" i="3"/>
  <c r="L1441" i="3" s="1"/>
  <c r="K1442" i="3"/>
  <c r="L1442" i="3" s="1"/>
  <c r="K1443" i="3"/>
  <c r="L1443" i="3" s="1"/>
  <c r="K1444" i="3"/>
  <c r="L1444" i="3" s="1"/>
  <c r="K1445" i="3"/>
  <c r="L1445" i="3" s="1"/>
  <c r="K1446" i="3"/>
  <c r="L1446" i="3" s="1"/>
  <c r="K1447" i="3"/>
  <c r="L1447" i="3" s="1"/>
  <c r="K1448" i="3"/>
  <c r="L1448" i="3" s="1"/>
  <c r="K1449" i="3"/>
  <c r="L1449" i="3" s="1"/>
  <c r="K1450" i="3"/>
  <c r="L1450" i="3" s="1"/>
  <c r="K1451" i="3"/>
  <c r="L1451" i="3" s="1"/>
  <c r="K1452" i="3"/>
  <c r="L1452" i="3" s="1"/>
  <c r="K1453" i="3"/>
  <c r="L1453" i="3" s="1"/>
  <c r="K1454" i="3"/>
  <c r="L1454" i="3" s="1"/>
  <c r="K1455" i="3"/>
  <c r="L1455" i="3" s="1"/>
  <c r="K1456" i="3"/>
  <c r="L1456" i="3" s="1"/>
  <c r="K1457" i="3"/>
  <c r="L1457" i="3" s="1"/>
  <c r="K1458" i="3"/>
  <c r="L1458" i="3" s="1"/>
  <c r="K1459" i="3"/>
  <c r="L1459" i="3" s="1"/>
  <c r="K1460" i="3"/>
  <c r="L1460" i="3" s="1"/>
  <c r="K1461" i="3"/>
  <c r="L1461" i="3" s="1"/>
  <c r="K1462" i="3"/>
  <c r="L1462" i="3" s="1"/>
  <c r="K1463" i="3"/>
  <c r="L1463" i="3" s="1"/>
  <c r="K1464" i="3"/>
  <c r="L1464" i="3" s="1"/>
  <c r="K1465" i="3"/>
  <c r="L1465" i="3" s="1"/>
  <c r="K1466" i="3"/>
  <c r="L1466" i="3" s="1"/>
  <c r="K1467" i="3"/>
  <c r="L1467" i="3" s="1"/>
  <c r="K1468" i="3"/>
  <c r="L1468" i="3" s="1"/>
  <c r="K1469" i="3"/>
  <c r="L1469" i="3" s="1"/>
  <c r="K1470" i="3"/>
  <c r="L1470" i="3" s="1"/>
  <c r="K1471" i="3"/>
  <c r="L1471" i="3" s="1"/>
  <c r="K1472" i="3"/>
  <c r="L1472" i="3" s="1"/>
  <c r="K1473" i="3"/>
  <c r="L1473" i="3" s="1"/>
  <c r="K1474" i="3"/>
  <c r="L1474" i="3" s="1"/>
  <c r="K1475" i="3"/>
  <c r="L1475" i="3" s="1"/>
  <c r="K1476" i="3"/>
  <c r="L1476" i="3" s="1"/>
  <c r="K1477" i="3"/>
  <c r="L1477" i="3" s="1"/>
  <c r="K1478" i="3"/>
  <c r="L1478" i="3" s="1"/>
  <c r="K1479" i="3"/>
  <c r="L1479" i="3" s="1"/>
  <c r="K1480" i="3"/>
  <c r="L1480" i="3" s="1"/>
  <c r="K1481" i="3"/>
  <c r="L1481" i="3" s="1"/>
  <c r="K1482" i="3"/>
  <c r="L1482" i="3" s="1"/>
  <c r="K1483" i="3"/>
  <c r="L1483" i="3" s="1"/>
  <c r="K1484" i="3"/>
  <c r="L1484" i="3" s="1"/>
  <c r="K1485" i="3"/>
  <c r="L1485" i="3" s="1"/>
  <c r="K1486" i="3"/>
  <c r="L1486" i="3" s="1"/>
  <c r="K1487" i="3"/>
  <c r="L1487" i="3" s="1"/>
  <c r="K1488" i="3"/>
  <c r="L1488" i="3" s="1"/>
  <c r="K1489" i="3"/>
  <c r="L1489" i="3" s="1"/>
  <c r="K1490" i="3"/>
  <c r="L1490" i="3" s="1"/>
  <c r="K1491" i="3"/>
  <c r="L1491" i="3" s="1"/>
  <c r="K1492" i="3"/>
  <c r="L1492" i="3" s="1"/>
  <c r="K1493" i="3"/>
  <c r="L1493" i="3" s="1"/>
  <c r="K1494" i="3"/>
  <c r="L1494" i="3" s="1"/>
  <c r="K1495" i="3"/>
  <c r="L1495" i="3" s="1"/>
  <c r="K1496" i="3"/>
  <c r="L1496" i="3" s="1"/>
  <c r="K1497" i="3"/>
  <c r="L1497" i="3" s="1"/>
  <c r="K1498" i="3"/>
  <c r="L1498" i="3" s="1"/>
  <c r="K1499" i="3"/>
  <c r="L1499" i="3" s="1"/>
  <c r="K1500" i="3"/>
  <c r="L1500" i="3" s="1"/>
  <c r="K1501" i="3"/>
  <c r="L1501" i="3" s="1"/>
  <c r="K1502" i="3"/>
  <c r="L1502" i="3" s="1"/>
  <c r="K1503" i="3"/>
  <c r="L1503" i="3" s="1"/>
  <c r="K1504" i="3"/>
  <c r="L1504" i="3" s="1"/>
  <c r="K1505" i="3"/>
  <c r="L1505" i="3" s="1"/>
  <c r="K1506" i="3"/>
  <c r="L1506" i="3" s="1"/>
  <c r="K1507" i="3"/>
  <c r="L1507" i="3" s="1"/>
  <c r="K1508" i="3"/>
  <c r="L1508" i="3" s="1"/>
  <c r="K1509" i="3"/>
  <c r="L1509" i="3" s="1"/>
  <c r="K1510" i="3"/>
  <c r="L1510" i="3" s="1"/>
  <c r="K1511" i="3"/>
  <c r="L1511" i="3" s="1"/>
  <c r="K1512" i="3"/>
  <c r="L1512" i="3" s="1"/>
  <c r="K1513" i="3"/>
  <c r="L1513" i="3" s="1"/>
  <c r="K1514" i="3"/>
  <c r="L1514" i="3" s="1"/>
  <c r="K1515" i="3"/>
  <c r="L1515" i="3" s="1"/>
  <c r="K1516" i="3"/>
  <c r="L1516" i="3" s="1"/>
  <c r="K1517" i="3"/>
  <c r="L1517" i="3" s="1"/>
  <c r="K1518" i="3"/>
  <c r="L1518" i="3" s="1"/>
  <c r="K1519" i="3"/>
  <c r="L1519" i="3" s="1"/>
  <c r="K1520" i="3"/>
  <c r="L1520" i="3" s="1"/>
  <c r="K1521" i="3"/>
  <c r="L1521" i="3" s="1"/>
  <c r="K1522" i="3"/>
  <c r="L1522" i="3" s="1"/>
  <c r="K1523" i="3"/>
  <c r="L1523" i="3" s="1"/>
  <c r="K1524" i="3"/>
  <c r="L1524" i="3" s="1"/>
  <c r="K1525" i="3"/>
  <c r="L1525" i="3" s="1"/>
  <c r="K1526" i="3"/>
  <c r="L1526" i="3" s="1"/>
  <c r="K1527" i="3"/>
  <c r="L1527" i="3" s="1"/>
  <c r="K1528" i="3"/>
  <c r="L1528" i="3" s="1"/>
  <c r="K1529" i="3"/>
  <c r="L1529" i="3" s="1"/>
  <c r="K1530" i="3"/>
  <c r="L1530" i="3" s="1"/>
  <c r="K1531" i="3"/>
  <c r="L1531" i="3" s="1"/>
  <c r="K1532" i="3"/>
  <c r="L1532" i="3" s="1"/>
  <c r="K1533" i="3"/>
  <c r="L1533" i="3" s="1"/>
  <c r="K1534" i="3"/>
  <c r="L1534" i="3" s="1"/>
  <c r="K1535" i="3"/>
  <c r="L1535" i="3" s="1"/>
  <c r="K1536" i="3"/>
  <c r="L1536" i="3" s="1"/>
  <c r="K1537" i="3"/>
  <c r="L1537" i="3" s="1"/>
  <c r="K1538" i="3"/>
  <c r="L1538" i="3" s="1"/>
  <c r="K1539" i="3"/>
  <c r="L1539" i="3" s="1"/>
  <c r="K1540" i="3"/>
  <c r="L1540" i="3" s="1"/>
  <c r="K1541" i="3"/>
  <c r="L1541" i="3" s="1"/>
  <c r="K1542" i="3"/>
  <c r="L1542" i="3" s="1"/>
  <c r="K1543" i="3"/>
  <c r="L1543" i="3" s="1"/>
  <c r="K1544" i="3"/>
  <c r="L1544" i="3" s="1"/>
  <c r="K1545" i="3"/>
  <c r="L1545" i="3" s="1"/>
  <c r="K1546" i="3"/>
  <c r="L1546" i="3" s="1"/>
  <c r="K1547" i="3"/>
  <c r="L1547" i="3" s="1"/>
  <c r="K1548" i="3"/>
  <c r="L1548" i="3" s="1"/>
  <c r="K1549" i="3"/>
  <c r="L1549" i="3" s="1"/>
  <c r="K1550" i="3"/>
  <c r="L1550" i="3" s="1"/>
  <c r="K1551" i="3"/>
  <c r="L1551" i="3" s="1"/>
  <c r="K1552" i="3"/>
  <c r="L1552" i="3" s="1"/>
  <c r="K1553" i="3"/>
  <c r="L1553" i="3" s="1"/>
  <c r="K1554" i="3"/>
  <c r="L1554" i="3" s="1"/>
  <c r="K1555" i="3"/>
  <c r="L1555" i="3" s="1"/>
  <c r="K1556" i="3"/>
  <c r="L1556" i="3" s="1"/>
  <c r="K1557" i="3"/>
  <c r="L1557" i="3" s="1"/>
  <c r="K1558" i="3"/>
  <c r="L1558" i="3" s="1"/>
  <c r="K1559" i="3"/>
  <c r="L1559" i="3" s="1"/>
  <c r="K1560" i="3"/>
  <c r="L1560" i="3" s="1"/>
  <c r="K1561" i="3"/>
  <c r="L1561" i="3" s="1"/>
  <c r="K1562" i="3"/>
  <c r="L1562" i="3" s="1"/>
  <c r="K1563" i="3"/>
  <c r="L1563" i="3" s="1"/>
  <c r="K1564" i="3"/>
  <c r="L1564" i="3" s="1"/>
  <c r="K1565" i="3"/>
  <c r="L1565" i="3" s="1"/>
  <c r="K1566" i="3"/>
  <c r="L1566" i="3" s="1"/>
  <c r="K1567" i="3"/>
  <c r="L1567" i="3" s="1"/>
  <c r="K1568" i="3"/>
  <c r="L1568" i="3" s="1"/>
  <c r="K1569" i="3"/>
  <c r="L1569" i="3" s="1"/>
  <c r="K1570" i="3"/>
  <c r="L1570" i="3" s="1"/>
  <c r="K1571" i="3"/>
  <c r="L1571" i="3" s="1"/>
  <c r="K1572" i="3"/>
  <c r="L1572" i="3" s="1"/>
  <c r="K1573" i="3"/>
  <c r="L1573" i="3" s="1"/>
  <c r="K1574" i="3"/>
  <c r="L1574" i="3" s="1"/>
  <c r="K1575" i="3"/>
  <c r="L1575" i="3" s="1"/>
  <c r="K1576" i="3"/>
  <c r="L1576" i="3" s="1"/>
  <c r="K1577" i="3"/>
  <c r="L1577" i="3" s="1"/>
  <c r="K1578" i="3"/>
  <c r="L1578" i="3" s="1"/>
  <c r="K1579" i="3"/>
  <c r="L1579" i="3" s="1"/>
  <c r="K1580" i="3"/>
  <c r="L1580" i="3" s="1"/>
  <c r="K1581" i="3"/>
  <c r="L1581" i="3" s="1"/>
  <c r="K1582" i="3"/>
  <c r="L1582" i="3" s="1"/>
  <c r="K1583" i="3"/>
  <c r="L1583" i="3" s="1"/>
  <c r="K1584" i="3"/>
  <c r="L1584" i="3" s="1"/>
  <c r="K1585" i="3"/>
  <c r="L1585" i="3" s="1"/>
  <c r="K1586" i="3"/>
  <c r="L1586" i="3" s="1"/>
  <c r="K1587" i="3"/>
  <c r="L1587" i="3" s="1"/>
  <c r="K1588" i="3"/>
  <c r="L1588" i="3" s="1"/>
  <c r="K1589" i="3"/>
  <c r="L1589" i="3" s="1"/>
  <c r="K1590" i="3"/>
  <c r="L1590" i="3" s="1"/>
  <c r="K1591" i="3"/>
  <c r="L1591" i="3" s="1"/>
  <c r="K1592" i="3"/>
  <c r="L1592" i="3" s="1"/>
  <c r="K1593" i="3"/>
  <c r="L1593" i="3" s="1"/>
  <c r="K1594" i="3"/>
  <c r="L1594" i="3" s="1"/>
  <c r="K1595" i="3"/>
  <c r="L1595" i="3" s="1"/>
  <c r="K1596" i="3"/>
  <c r="L1596" i="3" s="1"/>
  <c r="K1597" i="3"/>
  <c r="L1597" i="3" s="1"/>
  <c r="K1598" i="3"/>
  <c r="L1598" i="3" s="1"/>
  <c r="K1599" i="3"/>
  <c r="L1599" i="3" s="1"/>
  <c r="K1600" i="3"/>
  <c r="L1600" i="3" s="1"/>
  <c r="K1601" i="3"/>
  <c r="L1601" i="3" s="1"/>
  <c r="K1602" i="3"/>
  <c r="L1602" i="3" s="1"/>
  <c r="K1603" i="3"/>
  <c r="L1603" i="3" s="1"/>
  <c r="K1604" i="3"/>
  <c r="L1604" i="3" s="1"/>
  <c r="K1605" i="3"/>
  <c r="L1605" i="3" s="1"/>
  <c r="K1606" i="3"/>
  <c r="L1606" i="3" s="1"/>
  <c r="K1607" i="3"/>
  <c r="L1607" i="3" s="1"/>
  <c r="K1608" i="3"/>
  <c r="L1608" i="3" s="1"/>
  <c r="K1609" i="3"/>
  <c r="L1609" i="3" s="1"/>
  <c r="K1610" i="3"/>
  <c r="L1610" i="3" s="1"/>
  <c r="K1611" i="3"/>
  <c r="L1611" i="3" s="1"/>
  <c r="K1612" i="3"/>
  <c r="L1612" i="3" s="1"/>
  <c r="K1613" i="3"/>
  <c r="L1613" i="3" s="1"/>
  <c r="K1614" i="3"/>
  <c r="L1614" i="3" s="1"/>
  <c r="K1615" i="3"/>
  <c r="L1615" i="3" s="1"/>
  <c r="K1616" i="3"/>
  <c r="L1616" i="3" s="1"/>
  <c r="K1617" i="3"/>
  <c r="L1617" i="3" s="1"/>
  <c r="K1618" i="3"/>
  <c r="L1618" i="3" s="1"/>
  <c r="K1619" i="3"/>
  <c r="L1619" i="3" s="1"/>
  <c r="K1620" i="3"/>
  <c r="L1620" i="3" s="1"/>
  <c r="K1621" i="3"/>
  <c r="L1621" i="3" s="1"/>
  <c r="K1622" i="3"/>
  <c r="L1622" i="3" s="1"/>
  <c r="K1623" i="3"/>
  <c r="L1623" i="3" s="1"/>
  <c r="K1624" i="3"/>
  <c r="L1624" i="3" s="1"/>
  <c r="K1625" i="3"/>
  <c r="L1625" i="3" s="1"/>
  <c r="K1626" i="3"/>
  <c r="L1626" i="3" s="1"/>
  <c r="K1627" i="3"/>
  <c r="L1627" i="3" s="1"/>
  <c r="K1628" i="3"/>
  <c r="L1628" i="3" s="1"/>
  <c r="K1629" i="3"/>
  <c r="L1629" i="3" s="1"/>
  <c r="K1630" i="3"/>
  <c r="L1630" i="3" s="1"/>
  <c r="K1631" i="3"/>
  <c r="L1631" i="3" s="1"/>
  <c r="K1632" i="3"/>
  <c r="L1632" i="3" s="1"/>
  <c r="K1633" i="3"/>
  <c r="L1633" i="3" s="1"/>
  <c r="K1634" i="3"/>
  <c r="L1634" i="3" s="1"/>
  <c r="K1635" i="3"/>
  <c r="L1635" i="3" s="1"/>
  <c r="K1636" i="3"/>
  <c r="L1636" i="3" s="1"/>
  <c r="K1637" i="3"/>
  <c r="L1637" i="3" s="1"/>
  <c r="K1638" i="3"/>
  <c r="L1638" i="3" s="1"/>
  <c r="K1639" i="3"/>
  <c r="L1639" i="3" s="1"/>
  <c r="K1640" i="3"/>
  <c r="L1640" i="3" s="1"/>
  <c r="K1641" i="3"/>
  <c r="L1641" i="3" s="1"/>
  <c r="K1642" i="3"/>
  <c r="L1642" i="3" s="1"/>
  <c r="K1643" i="3"/>
  <c r="L1643" i="3" s="1"/>
  <c r="K1644" i="3"/>
  <c r="L1644" i="3" s="1"/>
  <c r="K1645" i="3"/>
  <c r="L1645" i="3" s="1"/>
  <c r="K1646" i="3"/>
  <c r="L1646" i="3" s="1"/>
  <c r="K1647" i="3"/>
  <c r="L1647" i="3" s="1"/>
  <c r="K1648" i="3"/>
  <c r="L1648" i="3" s="1"/>
  <c r="K1649" i="3"/>
  <c r="L1649" i="3" s="1"/>
  <c r="K1650" i="3"/>
  <c r="L1650" i="3" s="1"/>
  <c r="K1651" i="3"/>
  <c r="L1651" i="3" s="1"/>
  <c r="K1652" i="3"/>
  <c r="L1652" i="3" s="1"/>
  <c r="K1653" i="3"/>
  <c r="L1653" i="3" s="1"/>
  <c r="K1654" i="3"/>
  <c r="L1654" i="3" s="1"/>
  <c r="K1655" i="3"/>
  <c r="L1655" i="3" s="1"/>
  <c r="K1656" i="3"/>
  <c r="L1656" i="3" s="1"/>
  <c r="K1657" i="3"/>
  <c r="L1657" i="3" s="1"/>
  <c r="K1658" i="3"/>
  <c r="L1658" i="3" s="1"/>
  <c r="K1659" i="3"/>
  <c r="L1659" i="3" s="1"/>
  <c r="K1660" i="3"/>
  <c r="L1660" i="3" s="1"/>
  <c r="K1661" i="3"/>
  <c r="L1661" i="3" s="1"/>
  <c r="K1662" i="3"/>
  <c r="L1662" i="3" s="1"/>
  <c r="K1663" i="3"/>
  <c r="L1663" i="3" s="1"/>
  <c r="K1664" i="3"/>
  <c r="L1664" i="3" s="1"/>
  <c r="K1665" i="3"/>
  <c r="L1665" i="3" s="1"/>
  <c r="K1666" i="3"/>
  <c r="L1666" i="3" s="1"/>
  <c r="K1667" i="3"/>
  <c r="L1667" i="3" s="1"/>
  <c r="K1668" i="3"/>
  <c r="L1668" i="3" s="1"/>
  <c r="K1669" i="3"/>
  <c r="L1669" i="3" s="1"/>
  <c r="K1670" i="3"/>
  <c r="L1670" i="3" s="1"/>
  <c r="K1671" i="3"/>
  <c r="L1671" i="3" s="1"/>
  <c r="K1672" i="3"/>
  <c r="L1672" i="3" s="1"/>
  <c r="K1673" i="3"/>
  <c r="L1673" i="3" s="1"/>
  <c r="K1674" i="3"/>
  <c r="L1674" i="3" s="1"/>
  <c r="K1675" i="3"/>
  <c r="L1675" i="3" s="1"/>
  <c r="K1676" i="3"/>
  <c r="L1676" i="3" s="1"/>
  <c r="K1677" i="3"/>
  <c r="L1677" i="3" s="1"/>
  <c r="K1678" i="3"/>
  <c r="L1678" i="3" s="1"/>
  <c r="K1679" i="3"/>
  <c r="L1679" i="3" s="1"/>
  <c r="K1680" i="3"/>
  <c r="L1680" i="3" s="1"/>
  <c r="K1681" i="3"/>
  <c r="L1681" i="3" s="1"/>
  <c r="K1682" i="3"/>
  <c r="L1682" i="3" s="1"/>
  <c r="K1683" i="3"/>
  <c r="L1683" i="3" s="1"/>
  <c r="K1684" i="3"/>
  <c r="L1684" i="3" s="1"/>
  <c r="K1685" i="3"/>
  <c r="L1685" i="3" s="1"/>
  <c r="K1686" i="3"/>
  <c r="L1686" i="3" s="1"/>
  <c r="K1687" i="3"/>
  <c r="L1687" i="3" s="1"/>
  <c r="K1688" i="3"/>
  <c r="L1688" i="3" s="1"/>
  <c r="K1689" i="3"/>
  <c r="L1689" i="3" s="1"/>
  <c r="K1690" i="3"/>
  <c r="L1690" i="3" s="1"/>
  <c r="K1691" i="3"/>
  <c r="L1691" i="3" s="1"/>
  <c r="K1692" i="3"/>
  <c r="L1692" i="3" s="1"/>
  <c r="K1693" i="3"/>
  <c r="L1693" i="3" s="1"/>
  <c r="K1694" i="3"/>
  <c r="L1694" i="3" s="1"/>
  <c r="K1695" i="3"/>
  <c r="L1695" i="3" s="1"/>
  <c r="K1696" i="3"/>
  <c r="L1696" i="3" s="1"/>
  <c r="K1697" i="3"/>
  <c r="L1697" i="3" s="1"/>
  <c r="K1698" i="3"/>
  <c r="L1698" i="3" s="1"/>
  <c r="K1699" i="3"/>
  <c r="L1699" i="3" s="1"/>
  <c r="K1700" i="3"/>
  <c r="L1700" i="3" s="1"/>
  <c r="K1701" i="3"/>
  <c r="L1701" i="3" s="1"/>
  <c r="K1702" i="3"/>
  <c r="L1702" i="3" s="1"/>
  <c r="K1703" i="3"/>
  <c r="L1703" i="3" s="1"/>
  <c r="K1704" i="3"/>
  <c r="L1704" i="3" s="1"/>
  <c r="K1705" i="3"/>
  <c r="L1705" i="3" s="1"/>
  <c r="K1706" i="3"/>
  <c r="L1706" i="3" s="1"/>
  <c r="K1707" i="3"/>
  <c r="L1707" i="3" s="1"/>
  <c r="K1708" i="3"/>
  <c r="L1708" i="3" s="1"/>
  <c r="K1709" i="3"/>
  <c r="L1709" i="3" s="1"/>
  <c r="K1710" i="3"/>
  <c r="L1710" i="3" s="1"/>
  <c r="K1711" i="3"/>
  <c r="L1711" i="3" s="1"/>
  <c r="K1712" i="3"/>
  <c r="L1712" i="3" s="1"/>
  <c r="K1713" i="3"/>
  <c r="L1713" i="3" s="1"/>
  <c r="K1714" i="3"/>
  <c r="L1714" i="3" s="1"/>
  <c r="K1715" i="3"/>
  <c r="L1715" i="3" s="1"/>
  <c r="K1716" i="3"/>
  <c r="L1716" i="3" s="1"/>
  <c r="K1717" i="3"/>
  <c r="L1717" i="3" s="1"/>
  <c r="K1718" i="3"/>
  <c r="L1718" i="3" s="1"/>
  <c r="K1719" i="3"/>
  <c r="L1719" i="3" s="1"/>
  <c r="K1720" i="3"/>
  <c r="L1720" i="3" s="1"/>
  <c r="K1721" i="3"/>
  <c r="L1721" i="3" s="1"/>
  <c r="K1722" i="3"/>
  <c r="L1722" i="3" s="1"/>
  <c r="K1723" i="3"/>
  <c r="L1723" i="3" s="1"/>
  <c r="K1724" i="3"/>
  <c r="L1724" i="3" s="1"/>
  <c r="K1725" i="3"/>
  <c r="L1725" i="3" s="1"/>
  <c r="K1726" i="3"/>
  <c r="L1726" i="3" s="1"/>
  <c r="K1727" i="3"/>
  <c r="L1727" i="3" s="1"/>
  <c r="K1728" i="3"/>
  <c r="L1728" i="3" s="1"/>
  <c r="K1729" i="3"/>
  <c r="L1729" i="3" s="1"/>
  <c r="K1730" i="3"/>
  <c r="L1730" i="3" s="1"/>
  <c r="K1731" i="3"/>
  <c r="L1731" i="3" s="1"/>
  <c r="K1732" i="3"/>
  <c r="L1732" i="3" s="1"/>
  <c r="K1733" i="3"/>
  <c r="L1733" i="3" s="1"/>
  <c r="K1734" i="3"/>
  <c r="L1734" i="3" s="1"/>
  <c r="K1735" i="3"/>
  <c r="L1735" i="3" s="1"/>
  <c r="K1736" i="3"/>
  <c r="L1736" i="3" s="1"/>
  <c r="K1737" i="3"/>
  <c r="L1737" i="3" s="1"/>
  <c r="K1738" i="3"/>
  <c r="L1738" i="3" s="1"/>
  <c r="K1739" i="3"/>
  <c r="L1739" i="3" s="1"/>
  <c r="K1740" i="3"/>
  <c r="L1740" i="3" s="1"/>
  <c r="K1741" i="3"/>
  <c r="L1741" i="3" s="1"/>
  <c r="K1742" i="3"/>
  <c r="L1742" i="3" s="1"/>
  <c r="K1743" i="3"/>
  <c r="L1743" i="3" s="1"/>
  <c r="K1744" i="3"/>
  <c r="L1744" i="3" s="1"/>
  <c r="K1745" i="3"/>
  <c r="L1745" i="3" s="1"/>
  <c r="K1746" i="3"/>
  <c r="L1746" i="3" s="1"/>
  <c r="K1747" i="3"/>
  <c r="L1747" i="3" s="1"/>
  <c r="K1748" i="3"/>
  <c r="L1748" i="3" s="1"/>
  <c r="K1749" i="3"/>
  <c r="L1749" i="3" s="1"/>
  <c r="K1750" i="3"/>
  <c r="L1750" i="3" s="1"/>
  <c r="K1751" i="3"/>
  <c r="L1751" i="3" s="1"/>
  <c r="K1752" i="3"/>
  <c r="L1752" i="3" s="1"/>
  <c r="K1753" i="3"/>
  <c r="L1753" i="3" s="1"/>
  <c r="K1754" i="3"/>
  <c r="L1754" i="3" s="1"/>
  <c r="K1755" i="3"/>
  <c r="L1755" i="3" s="1"/>
  <c r="K1756" i="3"/>
  <c r="L1756" i="3" s="1"/>
  <c r="K1757" i="3"/>
  <c r="L1757" i="3" s="1"/>
  <c r="K1758" i="3"/>
  <c r="L1758" i="3" s="1"/>
  <c r="K1759" i="3"/>
  <c r="L1759" i="3" s="1"/>
  <c r="K1760" i="3"/>
  <c r="L1760" i="3" s="1"/>
  <c r="K1761" i="3"/>
  <c r="L1761" i="3" s="1"/>
  <c r="K1762" i="3"/>
  <c r="L1762" i="3" s="1"/>
  <c r="K1763" i="3"/>
  <c r="L1763" i="3" s="1"/>
  <c r="K1764" i="3"/>
  <c r="L1764" i="3" s="1"/>
  <c r="K1765" i="3"/>
  <c r="L1765" i="3" s="1"/>
  <c r="K1766" i="3"/>
  <c r="L1766" i="3" s="1"/>
  <c r="K1767" i="3"/>
  <c r="L1767" i="3" s="1"/>
  <c r="K1768" i="3"/>
  <c r="L1768" i="3" s="1"/>
  <c r="K1769" i="3"/>
  <c r="L1769" i="3" s="1"/>
  <c r="K1770" i="3"/>
  <c r="L1770" i="3" s="1"/>
  <c r="K1771" i="3"/>
  <c r="L1771" i="3" s="1"/>
  <c r="K1772" i="3"/>
  <c r="L1772" i="3" s="1"/>
  <c r="K1773" i="3"/>
  <c r="L1773" i="3" s="1"/>
  <c r="K1774" i="3"/>
  <c r="L1774" i="3" s="1"/>
  <c r="K1775" i="3"/>
  <c r="L1775" i="3" s="1"/>
  <c r="K1776" i="3"/>
  <c r="L1776" i="3" s="1"/>
  <c r="K1777" i="3"/>
  <c r="L1777" i="3" s="1"/>
  <c r="K1778" i="3"/>
  <c r="L1778" i="3" s="1"/>
  <c r="K1779" i="3"/>
  <c r="L1779" i="3" s="1"/>
  <c r="K1780" i="3"/>
  <c r="L1780" i="3" s="1"/>
  <c r="K1781" i="3"/>
  <c r="L1781" i="3" s="1"/>
  <c r="K1782" i="3"/>
  <c r="L1782" i="3" s="1"/>
  <c r="K1783" i="3"/>
  <c r="L1783" i="3" s="1"/>
  <c r="K1784" i="3"/>
  <c r="L1784" i="3" s="1"/>
  <c r="K1785" i="3"/>
  <c r="L1785" i="3" s="1"/>
  <c r="K1786" i="3"/>
  <c r="L1786" i="3" s="1"/>
  <c r="K1787" i="3"/>
  <c r="L1787" i="3" s="1"/>
  <c r="K1788" i="3"/>
  <c r="L1788" i="3" s="1"/>
  <c r="K1789" i="3"/>
  <c r="L1789" i="3" s="1"/>
  <c r="K1790" i="3"/>
  <c r="L1790" i="3" s="1"/>
  <c r="K1791" i="3"/>
  <c r="L1791" i="3" s="1"/>
  <c r="K1792" i="3"/>
  <c r="L1792" i="3" s="1"/>
  <c r="K1793" i="3"/>
  <c r="L1793" i="3" s="1"/>
  <c r="K1794" i="3"/>
  <c r="L1794" i="3" s="1"/>
  <c r="K1795" i="3"/>
  <c r="L1795" i="3" s="1"/>
  <c r="K1796" i="3"/>
  <c r="L1796" i="3" s="1"/>
  <c r="K1797" i="3"/>
  <c r="L1797" i="3" s="1"/>
  <c r="K1798" i="3"/>
  <c r="L1798" i="3" s="1"/>
  <c r="K1799" i="3"/>
  <c r="L1799" i="3" s="1"/>
  <c r="K1800" i="3"/>
  <c r="L1800" i="3" s="1"/>
  <c r="K1801" i="3"/>
  <c r="L1801" i="3" s="1"/>
  <c r="K1802" i="3"/>
  <c r="L1802" i="3" s="1"/>
  <c r="K1803" i="3"/>
  <c r="L1803" i="3" s="1"/>
  <c r="K1804" i="3"/>
  <c r="L1804" i="3" s="1"/>
  <c r="K1805" i="3"/>
  <c r="L1805" i="3" s="1"/>
  <c r="K1806" i="3"/>
  <c r="L1806" i="3" s="1"/>
  <c r="K1807" i="3"/>
  <c r="L1807" i="3" s="1"/>
  <c r="K1808" i="3"/>
  <c r="L1808" i="3" s="1"/>
  <c r="K1809" i="3"/>
  <c r="L1809" i="3" s="1"/>
  <c r="K1810" i="3"/>
  <c r="L1810" i="3" s="1"/>
  <c r="K1811" i="3"/>
  <c r="L1811" i="3" s="1"/>
  <c r="K1812" i="3"/>
  <c r="L1812" i="3" s="1"/>
  <c r="K1813" i="3"/>
  <c r="L1813" i="3" s="1"/>
  <c r="K1814" i="3"/>
  <c r="L1814" i="3" s="1"/>
  <c r="K1815" i="3"/>
  <c r="L1815" i="3" s="1"/>
  <c r="K1816" i="3"/>
  <c r="L1816" i="3" s="1"/>
  <c r="K1817" i="3"/>
  <c r="L1817" i="3" s="1"/>
  <c r="K1818" i="3"/>
  <c r="L1818" i="3" s="1"/>
  <c r="K1819" i="3"/>
  <c r="L1819" i="3" s="1"/>
  <c r="K1820" i="3"/>
  <c r="L1820" i="3" s="1"/>
  <c r="K1821" i="3"/>
  <c r="L1821" i="3" s="1"/>
  <c r="K1822" i="3"/>
  <c r="L1822" i="3" s="1"/>
  <c r="K1823" i="3"/>
  <c r="L1823" i="3" s="1"/>
  <c r="K1824" i="3"/>
  <c r="L1824" i="3" s="1"/>
  <c r="K1825" i="3"/>
  <c r="L1825" i="3" s="1"/>
  <c r="K1826" i="3"/>
  <c r="L1826" i="3" s="1"/>
  <c r="K1827" i="3"/>
  <c r="L1827" i="3" s="1"/>
  <c r="K1828" i="3"/>
  <c r="L1828" i="3" s="1"/>
  <c r="K1829" i="3"/>
  <c r="L1829" i="3" s="1"/>
  <c r="K1830" i="3"/>
  <c r="L1830" i="3" s="1"/>
  <c r="K1831" i="3"/>
  <c r="L1831" i="3" s="1"/>
  <c r="K1832" i="3"/>
  <c r="L1832" i="3" s="1"/>
  <c r="K1833" i="3"/>
  <c r="L1833" i="3" s="1"/>
  <c r="K1834" i="3"/>
  <c r="L1834" i="3" s="1"/>
  <c r="K1835" i="3"/>
  <c r="L1835" i="3" s="1"/>
  <c r="K1836" i="3"/>
  <c r="L1836" i="3" s="1"/>
  <c r="K1837" i="3"/>
  <c r="L1837" i="3" s="1"/>
  <c r="K1838" i="3"/>
  <c r="L1838" i="3" s="1"/>
  <c r="K1839" i="3"/>
  <c r="L1839" i="3" s="1"/>
  <c r="K1840" i="3"/>
  <c r="L1840" i="3" s="1"/>
  <c r="K1841" i="3"/>
  <c r="L1841" i="3" s="1"/>
  <c r="K1842" i="3"/>
  <c r="L1842" i="3" s="1"/>
  <c r="K1843" i="3"/>
  <c r="L1843" i="3" s="1"/>
  <c r="K1844" i="3"/>
  <c r="L1844" i="3" s="1"/>
  <c r="K1845" i="3"/>
  <c r="L1845" i="3" s="1"/>
  <c r="K1846" i="3"/>
  <c r="L1846" i="3" s="1"/>
  <c r="K1847" i="3"/>
  <c r="L1847" i="3" s="1"/>
  <c r="K1848" i="3"/>
  <c r="L1848" i="3" s="1"/>
  <c r="K1849" i="3"/>
  <c r="L1849" i="3" s="1"/>
  <c r="K1850" i="3"/>
  <c r="L1850" i="3" s="1"/>
  <c r="K1851" i="3"/>
  <c r="L1851" i="3" s="1"/>
  <c r="K1852" i="3"/>
  <c r="L1852" i="3" s="1"/>
  <c r="K1853" i="3"/>
  <c r="L1853" i="3" s="1"/>
  <c r="K1854" i="3"/>
  <c r="L1854" i="3" s="1"/>
  <c r="K1855" i="3"/>
  <c r="L1855" i="3" s="1"/>
  <c r="K1856" i="3"/>
  <c r="L1856" i="3" s="1"/>
  <c r="K1857" i="3"/>
  <c r="L1857" i="3" s="1"/>
  <c r="K1858" i="3"/>
  <c r="L1858" i="3" s="1"/>
  <c r="K1859" i="3"/>
  <c r="L1859" i="3" s="1"/>
  <c r="K1860" i="3"/>
  <c r="L1860" i="3" s="1"/>
  <c r="K1861" i="3"/>
  <c r="L1861" i="3" s="1"/>
  <c r="K1862" i="3"/>
  <c r="L1862" i="3" s="1"/>
  <c r="K1863" i="3"/>
  <c r="L1863" i="3" s="1"/>
  <c r="K1864" i="3"/>
  <c r="L1864" i="3" s="1"/>
  <c r="K1865" i="3"/>
  <c r="L1865" i="3" s="1"/>
  <c r="K1866" i="3"/>
  <c r="L1866" i="3" s="1"/>
  <c r="K1867" i="3"/>
  <c r="L1867" i="3" s="1"/>
  <c r="K1868" i="3"/>
  <c r="L1868" i="3" s="1"/>
  <c r="K1869" i="3"/>
  <c r="L1869" i="3" s="1"/>
  <c r="K1870" i="3"/>
  <c r="L1870" i="3" s="1"/>
  <c r="K1871" i="3"/>
  <c r="L1871" i="3" s="1"/>
  <c r="K1872" i="3"/>
  <c r="L1872" i="3" s="1"/>
  <c r="K1873" i="3"/>
  <c r="L1873" i="3" s="1"/>
  <c r="K1874" i="3"/>
  <c r="L1874" i="3" s="1"/>
  <c r="K1875" i="3"/>
  <c r="L1875" i="3" s="1"/>
  <c r="K1876" i="3"/>
  <c r="L1876" i="3" s="1"/>
  <c r="K1877" i="3"/>
  <c r="L1877" i="3" s="1"/>
  <c r="K1878" i="3"/>
  <c r="L1878" i="3" s="1"/>
  <c r="K1879" i="3"/>
  <c r="L1879" i="3" s="1"/>
  <c r="K1880" i="3"/>
  <c r="L1880" i="3" s="1"/>
  <c r="K1881" i="3"/>
  <c r="L1881" i="3" s="1"/>
  <c r="K1882" i="3"/>
  <c r="L1882" i="3" s="1"/>
  <c r="K1883" i="3"/>
  <c r="L1883" i="3" s="1"/>
  <c r="K1884" i="3"/>
  <c r="L1884" i="3" s="1"/>
  <c r="K1885" i="3"/>
  <c r="L1885" i="3" s="1"/>
  <c r="K1886" i="3"/>
  <c r="L1886" i="3" s="1"/>
  <c r="K1887" i="3"/>
  <c r="L1887" i="3" s="1"/>
  <c r="K1888" i="3"/>
  <c r="L1888" i="3" s="1"/>
  <c r="K1889" i="3"/>
  <c r="L1889" i="3" s="1"/>
  <c r="K1890" i="3"/>
  <c r="L1890" i="3" s="1"/>
  <c r="K1891" i="3"/>
  <c r="L1891" i="3" s="1"/>
  <c r="K1892" i="3"/>
  <c r="L1892" i="3" s="1"/>
  <c r="K1893" i="3"/>
  <c r="L1893" i="3" s="1"/>
  <c r="K1894" i="3"/>
  <c r="L1894" i="3" s="1"/>
  <c r="K1895" i="3"/>
  <c r="L1895" i="3" s="1"/>
  <c r="K1896" i="3"/>
  <c r="L1896" i="3" s="1"/>
  <c r="K1897" i="3"/>
  <c r="L1897" i="3" s="1"/>
  <c r="K1898" i="3"/>
  <c r="L1898" i="3" s="1"/>
  <c r="K1899" i="3"/>
  <c r="L1899" i="3" s="1"/>
  <c r="K1900" i="3"/>
  <c r="L1900" i="3" s="1"/>
  <c r="K1901" i="3"/>
  <c r="L1901" i="3" s="1"/>
  <c r="K1902" i="3"/>
  <c r="L1902" i="3" s="1"/>
  <c r="K1903" i="3"/>
  <c r="L1903" i="3" s="1"/>
  <c r="K1904" i="3"/>
  <c r="L1904" i="3" s="1"/>
  <c r="K1905" i="3"/>
  <c r="L1905" i="3" s="1"/>
  <c r="K1906" i="3"/>
  <c r="L1906" i="3" s="1"/>
  <c r="K1907" i="3"/>
  <c r="L1907" i="3" s="1"/>
  <c r="K1908" i="3"/>
  <c r="L1908" i="3" s="1"/>
  <c r="K1909" i="3"/>
  <c r="L1909" i="3" s="1"/>
  <c r="K1910" i="3"/>
  <c r="L1910" i="3" s="1"/>
  <c r="K1911" i="3"/>
  <c r="L1911" i="3" s="1"/>
  <c r="K1912" i="3"/>
  <c r="L1912" i="3" s="1"/>
  <c r="K1913" i="3"/>
  <c r="L1913" i="3" s="1"/>
  <c r="K1914" i="3"/>
  <c r="L1914" i="3" s="1"/>
  <c r="K1915" i="3"/>
  <c r="L1915" i="3" s="1"/>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D8" i="3"/>
  <c r="B25" i="1" s="1"/>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C8" i="3"/>
  <c r="N8" i="3" s="1"/>
  <c r="C9" i="3"/>
  <c r="N9" i="3" s="1"/>
  <c r="C10" i="3"/>
  <c r="N10" i="3" s="1"/>
  <c r="C11" i="3"/>
  <c r="N11" i="3" s="1"/>
  <c r="C12" i="3"/>
  <c r="N12" i="3" s="1"/>
  <c r="C13" i="3"/>
  <c r="N13" i="3" s="1"/>
  <c r="C14" i="3"/>
  <c r="N14" i="3" s="1"/>
  <c r="C15" i="3"/>
  <c r="N15" i="3" s="1"/>
  <c r="C16" i="3"/>
  <c r="N16" i="3" s="1"/>
  <c r="C17" i="3"/>
  <c r="N17" i="3" s="1"/>
  <c r="C18" i="3"/>
  <c r="N18" i="3" s="1"/>
  <c r="C19" i="3"/>
  <c r="N19" i="3" s="1"/>
  <c r="C20" i="3"/>
  <c r="N20" i="3" s="1"/>
  <c r="C21" i="3"/>
  <c r="N21" i="3" s="1"/>
  <c r="C22" i="3"/>
  <c r="N22" i="3" s="1"/>
  <c r="C23" i="3"/>
  <c r="N23" i="3" s="1"/>
  <c r="C24" i="3"/>
  <c r="N24" i="3" s="1"/>
  <c r="C25" i="3"/>
  <c r="N25" i="3" s="1"/>
  <c r="C26" i="3"/>
  <c r="N26" i="3" s="1"/>
  <c r="C27" i="3"/>
  <c r="N27" i="3" s="1"/>
  <c r="C28" i="3"/>
  <c r="N28" i="3" s="1"/>
  <c r="C29" i="3"/>
  <c r="N29" i="3" s="1"/>
  <c r="C30" i="3"/>
  <c r="N30" i="3" s="1"/>
  <c r="C31" i="3"/>
  <c r="N31" i="3" s="1"/>
  <c r="C32" i="3"/>
  <c r="N32" i="3" s="1"/>
  <c r="C33" i="3"/>
  <c r="N33" i="3" s="1"/>
  <c r="C34" i="3"/>
  <c r="N34" i="3" s="1"/>
  <c r="C35" i="3"/>
  <c r="N35" i="3" s="1"/>
  <c r="C36" i="3"/>
  <c r="N36" i="3" s="1"/>
  <c r="C37" i="3"/>
  <c r="N37" i="3" s="1"/>
  <c r="C38" i="3"/>
  <c r="N38" i="3" s="1"/>
  <c r="C39" i="3"/>
  <c r="N39" i="3" s="1"/>
  <c r="C40" i="3"/>
  <c r="N40" i="3" s="1"/>
  <c r="C41" i="3"/>
  <c r="N41" i="3" s="1"/>
  <c r="C42" i="3"/>
  <c r="N42" i="3" s="1"/>
  <c r="C43" i="3"/>
  <c r="N43" i="3" s="1"/>
  <c r="C44" i="3"/>
  <c r="N44" i="3" s="1"/>
  <c r="C45" i="3"/>
  <c r="N45" i="3" s="1"/>
  <c r="C46" i="3"/>
  <c r="N46" i="3" s="1"/>
  <c r="C47" i="3"/>
  <c r="N47" i="3" s="1"/>
  <c r="C48" i="3"/>
  <c r="N48" i="3" s="1"/>
  <c r="C49" i="3"/>
  <c r="N49" i="3" s="1"/>
  <c r="C50" i="3"/>
  <c r="N50" i="3" s="1"/>
  <c r="C51" i="3"/>
  <c r="N51" i="3" s="1"/>
  <c r="C52" i="3"/>
  <c r="N52" i="3" s="1"/>
  <c r="C53" i="3"/>
  <c r="N53" i="3" s="1"/>
  <c r="C54" i="3"/>
  <c r="N54" i="3" s="1"/>
  <c r="C55" i="3"/>
  <c r="N55" i="3" s="1"/>
  <c r="C56" i="3"/>
  <c r="N56" i="3" s="1"/>
  <c r="C57" i="3"/>
  <c r="N57" i="3" s="1"/>
  <c r="C58" i="3"/>
  <c r="N58" i="3" s="1"/>
  <c r="C59" i="3"/>
  <c r="N59" i="3" s="1"/>
  <c r="C60" i="3"/>
  <c r="N60" i="3" s="1"/>
  <c r="C61" i="3"/>
  <c r="N61" i="3" s="1"/>
  <c r="C62" i="3"/>
  <c r="N62" i="3" s="1"/>
  <c r="C63" i="3"/>
  <c r="N63" i="3" s="1"/>
  <c r="C64" i="3"/>
  <c r="N64" i="3" s="1"/>
  <c r="C65" i="3"/>
  <c r="N65" i="3" s="1"/>
  <c r="C66" i="3"/>
  <c r="N66" i="3" s="1"/>
  <c r="C67" i="3"/>
  <c r="N67" i="3" s="1"/>
  <c r="C68" i="3"/>
  <c r="N68" i="3" s="1"/>
  <c r="C69" i="3"/>
  <c r="N69" i="3" s="1"/>
  <c r="C70" i="3"/>
  <c r="N70" i="3" s="1"/>
  <c r="C71" i="3"/>
  <c r="N71" i="3" s="1"/>
  <c r="C72" i="3"/>
  <c r="N72" i="3" s="1"/>
  <c r="C73" i="3"/>
  <c r="N73" i="3" s="1"/>
  <c r="C74" i="3"/>
  <c r="N74" i="3" s="1"/>
  <c r="C75" i="3"/>
  <c r="N75" i="3" s="1"/>
  <c r="C76" i="3"/>
  <c r="N76" i="3" s="1"/>
  <c r="C77" i="3"/>
  <c r="N77" i="3" s="1"/>
  <c r="C78" i="3"/>
  <c r="N78" i="3" s="1"/>
  <c r="C79" i="3"/>
  <c r="N79" i="3" s="1"/>
  <c r="C80" i="3"/>
  <c r="N80" i="3" s="1"/>
  <c r="C81" i="3"/>
  <c r="N81" i="3" s="1"/>
  <c r="C82" i="3"/>
  <c r="N82" i="3" s="1"/>
  <c r="C83" i="3"/>
  <c r="N83" i="3" s="1"/>
  <c r="C84" i="3"/>
  <c r="N84" i="3" s="1"/>
  <c r="C85" i="3"/>
  <c r="N85" i="3" s="1"/>
  <c r="C86" i="3"/>
  <c r="N86" i="3" s="1"/>
  <c r="C87" i="3"/>
  <c r="N87" i="3" s="1"/>
  <c r="C88" i="3"/>
  <c r="N88" i="3" s="1"/>
  <c r="C89" i="3"/>
  <c r="N89" i="3" s="1"/>
  <c r="C90" i="3"/>
  <c r="N90" i="3" s="1"/>
  <c r="C91" i="3"/>
  <c r="N91" i="3" s="1"/>
  <c r="C92" i="3"/>
  <c r="N92" i="3" s="1"/>
  <c r="C93" i="3"/>
  <c r="N93" i="3" s="1"/>
  <c r="C94" i="3"/>
  <c r="N94" i="3" s="1"/>
  <c r="C95" i="3"/>
  <c r="N95" i="3" s="1"/>
  <c r="C96" i="3"/>
  <c r="N96" i="3" s="1"/>
  <c r="C97" i="3"/>
  <c r="N97" i="3" s="1"/>
  <c r="C98" i="3"/>
  <c r="N98" i="3" s="1"/>
  <c r="C99" i="3"/>
  <c r="N99" i="3" s="1"/>
  <c r="C100" i="3"/>
  <c r="N100" i="3" s="1"/>
  <c r="C101" i="3"/>
  <c r="N101" i="3" s="1"/>
  <c r="C102" i="3"/>
  <c r="N102" i="3" s="1"/>
  <c r="C103" i="3"/>
  <c r="N103" i="3" s="1"/>
  <c r="C104" i="3"/>
  <c r="N104" i="3" s="1"/>
  <c r="C105" i="3"/>
  <c r="N105" i="3" s="1"/>
  <c r="C106" i="3"/>
  <c r="N106" i="3" s="1"/>
  <c r="C107" i="3"/>
  <c r="N107" i="3" s="1"/>
  <c r="C108" i="3"/>
  <c r="N108" i="3" s="1"/>
  <c r="C109" i="3"/>
  <c r="N109" i="3" s="1"/>
  <c r="C110" i="3"/>
  <c r="N110" i="3" s="1"/>
  <c r="C111" i="3"/>
  <c r="N111" i="3" s="1"/>
  <c r="C112" i="3"/>
  <c r="N112" i="3" s="1"/>
  <c r="C113" i="3"/>
  <c r="N113" i="3" s="1"/>
  <c r="C114" i="3"/>
  <c r="N114" i="3" s="1"/>
  <c r="C115" i="3"/>
  <c r="N115" i="3" s="1"/>
  <c r="C116" i="3"/>
  <c r="N116" i="3" s="1"/>
  <c r="C117" i="3"/>
  <c r="N117" i="3" s="1"/>
  <c r="C118" i="3"/>
  <c r="N118" i="3" s="1"/>
  <c r="C119" i="3"/>
  <c r="N119" i="3" s="1"/>
  <c r="C120" i="3"/>
  <c r="N120" i="3" s="1"/>
  <c r="C121" i="3"/>
  <c r="N121" i="3" s="1"/>
  <c r="C122" i="3"/>
  <c r="N122" i="3" s="1"/>
  <c r="C123" i="3"/>
  <c r="N123" i="3" s="1"/>
  <c r="C124" i="3"/>
  <c r="N124" i="3" s="1"/>
  <c r="C125" i="3"/>
  <c r="N125" i="3" s="1"/>
  <c r="C126" i="3"/>
  <c r="N126" i="3" s="1"/>
  <c r="C127" i="3"/>
  <c r="N127" i="3" s="1"/>
  <c r="C128" i="3"/>
  <c r="N128" i="3" s="1"/>
  <c r="C129" i="3"/>
  <c r="N129" i="3" s="1"/>
  <c r="C130" i="3"/>
  <c r="N130" i="3" s="1"/>
  <c r="C131" i="3"/>
  <c r="N131" i="3" s="1"/>
  <c r="C132" i="3"/>
  <c r="N132" i="3" s="1"/>
  <c r="C133" i="3"/>
  <c r="N133" i="3" s="1"/>
  <c r="C134" i="3"/>
  <c r="N134" i="3" s="1"/>
  <c r="C135" i="3"/>
  <c r="N135" i="3" s="1"/>
  <c r="C136" i="3"/>
  <c r="N136" i="3" s="1"/>
  <c r="C137" i="3"/>
  <c r="N137" i="3" s="1"/>
  <c r="C138" i="3"/>
  <c r="N138" i="3" s="1"/>
  <c r="C139" i="3"/>
  <c r="N139" i="3" s="1"/>
  <c r="C140" i="3"/>
  <c r="N140" i="3" s="1"/>
  <c r="C141" i="3"/>
  <c r="N141" i="3" s="1"/>
  <c r="C142" i="3"/>
  <c r="N142" i="3" s="1"/>
  <c r="C143" i="3"/>
  <c r="N143" i="3" s="1"/>
  <c r="C144" i="3"/>
  <c r="N144" i="3" s="1"/>
  <c r="C145" i="3"/>
  <c r="N145" i="3" s="1"/>
  <c r="C146" i="3"/>
  <c r="N146" i="3" s="1"/>
  <c r="C147" i="3"/>
  <c r="N147" i="3" s="1"/>
  <c r="C148" i="3"/>
  <c r="N148" i="3" s="1"/>
  <c r="C149" i="3"/>
  <c r="N149" i="3" s="1"/>
  <c r="C150" i="3"/>
  <c r="N150" i="3" s="1"/>
  <c r="C151" i="3"/>
  <c r="N151" i="3" s="1"/>
  <c r="C152" i="3"/>
  <c r="N152" i="3" s="1"/>
  <c r="C153" i="3"/>
  <c r="N153" i="3" s="1"/>
  <c r="C154" i="3"/>
  <c r="N154" i="3" s="1"/>
  <c r="C155" i="3"/>
  <c r="N155" i="3" s="1"/>
  <c r="C156" i="3"/>
  <c r="N156" i="3" s="1"/>
  <c r="C157" i="3"/>
  <c r="N157" i="3" s="1"/>
  <c r="C158" i="3"/>
  <c r="N158" i="3" s="1"/>
  <c r="C159" i="3"/>
  <c r="N159" i="3" s="1"/>
  <c r="C160" i="3"/>
  <c r="N160" i="3" s="1"/>
  <c r="C161" i="3"/>
  <c r="N161" i="3" s="1"/>
  <c r="C162" i="3"/>
  <c r="N162" i="3" s="1"/>
  <c r="C163" i="3"/>
  <c r="N163" i="3" s="1"/>
  <c r="C164" i="3"/>
  <c r="N164" i="3" s="1"/>
  <c r="C165" i="3"/>
  <c r="N165" i="3" s="1"/>
  <c r="C166" i="3"/>
  <c r="N166" i="3" s="1"/>
  <c r="C167" i="3"/>
  <c r="N167" i="3" s="1"/>
  <c r="C168" i="3"/>
  <c r="N168" i="3" s="1"/>
  <c r="C169" i="3"/>
  <c r="N169" i="3" s="1"/>
  <c r="C170" i="3"/>
  <c r="N170" i="3" s="1"/>
  <c r="C171" i="3"/>
  <c r="N171" i="3" s="1"/>
  <c r="C172" i="3"/>
  <c r="N172" i="3" s="1"/>
  <c r="C173" i="3"/>
  <c r="N173" i="3" s="1"/>
  <c r="C174" i="3"/>
  <c r="N174" i="3" s="1"/>
  <c r="C175" i="3"/>
  <c r="N175" i="3" s="1"/>
  <c r="C176" i="3"/>
  <c r="N176" i="3" s="1"/>
  <c r="C177" i="3"/>
  <c r="N177" i="3" s="1"/>
  <c r="C178" i="3"/>
  <c r="N178" i="3" s="1"/>
  <c r="C179" i="3"/>
  <c r="N179" i="3" s="1"/>
  <c r="C180" i="3"/>
  <c r="N180" i="3" s="1"/>
  <c r="C181" i="3"/>
  <c r="N181" i="3" s="1"/>
  <c r="C182" i="3"/>
  <c r="N182" i="3" s="1"/>
  <c r="C183" i="3"/>
  <c r="N183" i="3" s="1"/>
  <c r="C184" i="3"/>
  <c r="N184" i="3" s="1"/>
  <c r="C185" i="3"/>
  <c r="N185" i="3" s="1"/>
  <c r="C186" i="3"/>
  <c r="N186" i="3" s="1"/>
  <c r="C187" i="3"/>
  <c r="N187" i="3" s="1"/>
  <c r="C188" i="3"/>
  <c r="N188" i="3" s="1"/>
  <c r="C189" i="3"/>
  <c r="N189" i="3" s="1"/>
  <c r="C190" i="3"/>
  <c r="N190" i="3" s="1"/>
  <c r="C191" i="3"/>
  <c r="N191" i="3" s="1"/>
  <c r="C192" i="3"/>
  <c r="N192" i="3" s="1"/>
  <c r="C193" i="3"/>
  <c r="N193" i="3" s="1"/>
  <c r="C194" i="3"/>
  <c r="N194" i="3" s="1"/>
  <c r="C195" i="3"/>
  <c r="N195" i="3" s="1"/>
  <c r="C196" i="3"/>
  <c r="N196" i="3" s="1"/>
  <c r="C197" i="3"/>
  <c r="N197" i="3" s="1"/>
  <c r="C198" i="3"/>
  <c r="N198" i="3" s="1"/>
  <c r="C199" i="3"/>
  <c r="N199" i="3" s="1"/>
  <c r="C200" i="3"/>
  <c r="N200" i="3" s="1"/>
  <c r="C201" i="3"/>
  <c r="N201" i="3" s="1"/>
  <c r="C202" i="3"/>
  <c r="N202" i="3" s="1"/>
  <c r="C203" i="3"/>
  <c r="N203" i="3" s="1"/>
  <c r="C204" i="3"/>
  <c r="N204" i="3" s="1"/>
  <c r="C205" i="3"/>
  <c r="N205" i="3" s="1"/>
  <c r="C206" i="3"/>
  <c r="N206" i="3" s="1"/>
  <c r="C207" i="3"/>
  <c r="N207" i="3" s="1"/>
  <c r="C208" i="3"/>
  <c r="N208" i="3" s="1"/>
  <c r="C209" i="3"/>
  <c r="N209" i="3" s="1"/>
  <c r="C210" i="3"/>
  <c r="N210" i="3" s="1"/>
  <c r="C211" i="3"/>
  <c r="N211" i="3" s="1"/>
  <c r="C212" i="3"/>
  <c r="N212" i="3" s="1"/>
  <c r="C213" i="3"/>
  <c r="N213" i="3" s="1"/>
  <c r="C214" i="3"/>
  <c r="N214" i="3" s="1"/>
  <c r="C215" i="3"/>
  <c r="N215" i="3" s="1"/>
  <c r="C216" i="3"/>
  <c r="N216" i="3" s="1"/>
  <c r="C217" i="3"/>
  <c r="N217" i="3" s="1"/>
  <c r="C218" i="3"/>
  <c r="N218" i="3" s="1"/>
  <c r="C219" i="3"/>
  <c r="N219" i="3" s="1"/>
  <c r="C220" i="3"/>
  <c r="N220" i="3" s="1"/>
  <c r="C221" i="3"/>
  <c r="N221" i="3" s="1"/>
  <c r="C222" i="3"/>
  <c r="N222" i="3" s="1"/>
  <c r="C223" i="3"/>
  <c r="N223" i="3" s="1"/>
  <c r="C224" i="3"/>
  <c r="N224" i="3" s="1"/>
  <c r="C225" i="3"/>
  <c r="N225" i="3" s="1"/>
  <c r="C226" i="3"/>
  <c r="N226" i="3" s="1"/>
  <c r="C227" i="3"/>
  <c r="N227" i="3" s="1"/>
  <c r="C228" i="3"/>
  <c r="N228" i="3" s="1"/>
  <c r="C229" i="3"/>
  <c r="N229" i="3" s="1"/>
  <c r="C230" i="3"/>
  <c r="N230" i="3" s="1"/>
  <c r="C231" i="3"/>
  <c r="N231" i="3" s="1"/>
  <c r="C232" i="3"/>
  <c r="N232" i="3" s="1"/>
  <c r="C233" i="3"/>
  <c r="N233" i="3" s="1"/>
  <c r="C234" i="3"/>
  <c r="N234" i="3" s="1"/>
  <c r="C235" i="3"/>
  <c r="N235" i="3" s="1"/>
  <c r="C236" i="3"/>
  <c r="N236" i="3" s="1"/>
  <c r="C237" i="3"/>
  <c r="N237" i="3" s="1"/>
  <c r="C238" i="3"/>
  <c r="N238" i="3" s="1"/>
  <c r="C239" i="3"/>
  <c r="N239" i="3" s="1"/>
  <c r="C240" i="3"/>
  <c r="N240" i="3" s="1"/>
  <c r="C241" i="3"/>
  <c r="N241" i="3" s="1"/>
  <c r="C242" i="3"/>
  <c r="N242" i="3" s="1"/>
  <c r="C243" i="3"/>
  <c r="N243" i="3" s="1"/>
  <c r="C244" i="3"/>
  <c r="N244" i="3" s="1"/>
  <c r="C245" i="3"/>
  <c r="N245" i="3" s="1"/>
  <c r="C246" i="3"/>
  <c r="N246" i="3" s="1"/>
  <c r="C247" i="3"/>
  <c r="N247" i="3" s="1"/>
  <c r="C248" i="3"/>
  <c r="N248" i="3" s="1"/>
  <c r="C249" i="3"/>
  <c r="N249" i="3" s="1"/>
  <c r="C250" i="3"/>
  <c r="N250" i="3" s="1"/>
  <c r="C251" i="3"/>
  <c r="N251" i="3" s="1"/>
  <c r="C252" i="3"/>
  <c r="N252" i="3" s="1"/>
  <c r="C253" i="3"/>
  <c r="N253" i="3" s="1"/>
  <c r="C254" i="3"/>
  <c r="N254" i="3" s="1"/>
  <c r="C255" i="3"/>
  <c r="N255" i="3" s="1"/>
  <c r="C256" i="3"/>
  <c r="N256" i="3" s="1"/>
  <c r="C257" i="3"/>
  <c r="N257" i="3" s="1"/>
  <c r="C258" i="3"/>
  <c r="N258" i="3" s="1"/>
  <c r="C259" i="3"/>
  <c r="N259" i="3" s="1"/>
  <c r="C260" i="3"/>
  <c r="N260" i="3" s="1"/>
  <c r="C261" i="3"/>
  <c r="N261" i="3" s="1"/>
  <c r="C262" i="3"/>
  <c r="N262" i="3" s="1"/>
  <c r="C263" i="3"/>
  <c r="N263" i="3" s="1"/>
  <c r="C264" i="3"/>
  <c r="N264" i="3" s="1"/>
  <c r="C265" i="3"/>
  <c r="N265" i="3" s="1"/>
  <c r="C266" i="3"/>
  <c r="N266" i="3" s="1"/>
  <c r="C267" i="3"/>
  <c r="N267" i="3" s="1"/>
  <c r="C268" i="3"/>
  <c r="N268" i="3" s="1"/>
  <c r="C269" i="3"/>
  <c r="N269" i="3" s="1"/>
  <c r="C270" i="3"/>
  <c r="N270" i="3" s="1"/>
  <c r="C271" i="3"/>
  <c r="N271" i="3" s="1"/>
  <c r="C272" i="3"/>
  <c r="N272" i="3" s="1"/>
  <c r="C273" i="3"/>
  <c r="N273" i="3" s="1"/>
  <c r="C274" i="3"/>
  <c r="N274" i="3" s="1"/>
  <c r="C275" i="3"/>
  <c r="N275" i="3" s="1"/>
  <c r="C276" i="3"/>
  <c r="N276" i="3" s="1"/>
  <c r="C277" i="3"/>
  <c r="N277" i="3" s="1"/>
  <c r="C278" i="3"/>
  <c r="N278" i="3" s="1"/>
  <c r="C279" i="3"/>
  <c r="N279" i="3" s="1"/>
  <c r="C280" i="3"/>
  <c r="N280" i="3" s="1"/>
  <c r="C281" i="3"/>
  <c r="N281" i="3" s="1"/>
  <c r="C282" i="3"/>
  <c r="N282" i="3" s="1"/>
  <c r="C283" i="3"/>
  <c r="N283" i="3" s="1"/>
  <c r="C284" i="3"/>
  <c r="N284" i="3" s="1"/>
  <c r="C285" i="3"/>
  <c r="N285" i="3" s="1"/>
  <c r="C286" i="3"/>
  <c r="N286" i="3" s="1"/>
  <c r="C287" i="3"/>
  <c r="N287" i="3" s="1"/>
  <c r="C288" i="3"/>
  <c r="N288" i="3" s="1"/>
  <c r="C289" i="3"/>
  <c r="N289" i="3" s="1"/>
  <c r="C290" i="3"/>
  <c r="N290" i="3" s="1"/>
  <c r="C291" i="3"/>
  <c r="N291" i="3" s="1"/>
  <c r="C292" i="3"/>
  <c r="N292" i="3" s="1"/>
  <c r="C293" i="3"/>
  <c r="N293" i="3" s="1"/>
  <c r="C294" i="3"/>
  <c r="N294" i="3" s="1"/>
  <c r="C295" i="3"/>
  <c r="N295" i="3" s="1"/>
  <c r="C296" i="3"/>
  <c r="N296" i="3" s="1"/>
  <c r="C297" i="3"/>
  <c r="N297" i="3" s="1"/>
  <c r="C298" i="3"/>
  <c r="N298" i="3" s="1"/>
  <c r="C299" i="3"/>
  <c r="N299" i="3" s="1"/>
  <c r="C300" i="3"/>
  <c r="N300" i="3" s="1"/>
  <c r="C301" i="3"/>
  <c r="N301" i="3" s="1"/>
  <c r="C302" i="3"/>
  <c r="N302" i="3" s="1"/>
  <c r="C303" i="3"/>
  <c r="N303" i="3" s="1"/>
  <c r="C304" i="3"/>
  <c r="N304" i="3" s="1"/>
  <c r="C305" i="3"/>
  <c r="N305" i="3" s="1"/>
  <c r="C306" i="3"/>
  <c r="N306" i="3" s="1"/>
  <c r="C307" i="3"/>
  <c r="N307" i="3" s="1"/>
  <c r="C308" i="3"/>
  <c r="N308" i="3" s="1"/>
  <c r="C309" i="3"/>
  <c r="N309" i="3" s="1"/>
  <c r="C310" i="3"/>
  <c r="N310" i="3" s="1"/>
  <c r="C311" i="3"/>
  <c r="N311" i="3" s="1"/>
  <c r="C312" i="3"/>
  <c r="N312" i="3" s="1"/>
  <c r="C313" i="3"/>
  <c r="N313" i="3" s="1"/>
  <c r="C314" i="3"/>
  <c r="N314" i="3" s="1"/>
  <c r="C315" i="3"/>
  <c r="N315" i="3" s="1"/>
  <c r="C316" i="3"/>
  <c r="N316" i="3" s="1"/>
  <c r="C317" i="3"/>
  <c r="N317" i="3" s="1"/>
  <c r="C318" i="3"/>
  <c r="N318" i="3" s="1"/>
  <c r="C319" i="3"/>
  <c r="N319" i="3" s="1"/>
  <c r="C320" i="3"/>
  <c r="N320" i="3" s="1"/>
  <c r="C321" i="3"/>
  <c r="N321" i="3" s="1"/>
  <c r="C322" i="3"/>
  <c r="N322" i="3" s="1"/>
  <c r="C323" i="3"/>
  <c r="N323" i="3" s="1"/>
  <c r="C324" i="3"/>
  <c r="N324" i="3" s="1"/>
  <c r="C325" i="3"/>
  <c r="N325" i="3" s="1"/>
  <c r="C326" i="3"/>
  <c r="N326" i="3" s="1"/>
  <c r="C327" i="3"/>
  <c r="N327" i="3" s="1"/>
  <c r="C328" i="3"/>
  <c r="N328" i="3" s="1"/>
  <c r="C329" i="3"/>
  <c r="N329" i="3" s="1"/>
  <c r="C330" i="3"/>
  <c r="N330" i="3" s="1"/>
  <c r="C331" i="3"/>
  <c r="N331" i="3" s="1"/>
  <c r="C332" i="3"/>
  <c r="N332" i="3" s="1"/>
  <c r="C333" i="3"/>
  <c r="N333" i="3" s="1"/>
  <c r="C334" i="3"/>
  <c r="N334" i="3" s="1"/>
  <c r="C335" i="3"/>
  <c r="N335" i="3" s="1"/>
  <c r="C336" i="3"/>
  <c r="N336" i="3" s="1"/>
  <c r="C337" i="3"/>
  <c r="N337" i="3" s="1"/>
  <c r="C338" i="3"/>
  <c r="N338" i="3" s="1"/>
  <c r="C339" i="3"/>
  <c r="N339" i="3" s="1"/>
  <c r="C340" i="3"/>
  <c r="N340" i="3" s="1"/>
  <c r="C341" i="3"/>
  <c r="N341" i="3" s="1"/>
  <c r="C342" i="3"/>
  <c r="N342" i="3" s="1"/>
  <c r="C343" i="3"/>
  <c r="N343" i="3" s="1"/>
  <c r="C344" i="3"/>
  <c r="N344" i="3" s="1"/>
  <c r="C345" i="3"/>
  <c r="N345" i="3" s="1"/>
  <c r="C346" i="3"/>
  <c r="N346" i="3" s="1"/>
  <c r="C347" i="3"/>
  <c r="N347" i="3" s="1"/>
  <c r="C348" i="3"/>
  <c r="N348" i="3" s="1"/>
  <c r="C349" i="3"/>
  <c r="N349" i="3" s="1"/>
  <c r="C350" i="3"/>
  <c r="N350" i="3" s="1"/>
  <c r="C351" i="3"/>
  <c r="N351" i="3" s="1"/>
  <c r="C352" i="3"/>
  <c r="N352" i="3" s="1"/>
  <c r="C353" i="3"/>
  <c r="N353" i="3" s="1"/>
  <c r="C354" i="3"/>
  <c r="N354" i="3" s="1"/>
  <c r="C355" i="3"/>
  <c r="N355" i="3" s="1"/>
  <c r="C356" i="3"/>
  <c r="N356" i="3" s="1"/>
  <c r="C357" i="3"/>
  <c r="N357" i="3" s="1"/>
  <c r="C358" i="3"/>
  <c r="N358" i="3" s="1"/>
  <c r="C359" i="3"/>
  <c r="N359" i="3" s="1"/>
  <c r="C360" i="3"/>
  <c r="N360" i="3" s="1"/>
  <c r="C361" i="3"/>
  <c r="N361" i="3" s="1"/>
  <c r="C362" i="3"/>
  <c r="N362" i="3" s="1"/>
  <c r="C363" i="3"/>
  <c r="N363" i="3" s="1"/>
  <c r="C364" i="3"/>
  <c r="N364" i="3" s="1"/>
  <c r="C365" i="3"/>
  <c r="N365" i="3" s="1"/>
  <c r="C366" i="3"/>
  <c r="N366" i="3" s="1"/>
  <c r="C367" i="3"/>
  <c r="N367" i="3" s="1"/>
  <c r="C368" i="3"/>
  <c r="N368" i="3" s="1"/>
  <c r="C369" i="3"/>
  <c r="N369" i="3" s="1"/>
  <c r="C370" i="3"/>
  <c r="N370" i="3" s="1"/>
  <c r="C371" i="3"/>
  <c r="N371" i="3" s="1"/>
  <c r="C372" i="3"/>
  <c r="N372" i="3" s="1"/>
  <c r="C373" i="3"/>
  <c r="N373" i="3" s="1"/>
  <c r="C374" i="3"/>
  <c r="N374" i="3" s="1"/>
  <c r="C375" i="3"/>
  <c r="N375" i="3" s="1"/>
  <c r="C376" i="3"/>
  <c r="N376" i="3" s="1"/>
  <c r="C377" i="3"/>
  <c r="N377" i="3" s="1"/>
  <c r="C378" i="3"/>
  <c r="N378" i="3" s="1"/>
  <c r="C379" i="3"/>
  <c r="N379" i="3" s="1"/>
  <c r="C380" i="3"/>
  <c r="N380" i="3" s="1"/>
  <c r="C381" i="3"/>
  <c r="N381" i="3" s="1"/>
  <c r="C382" i="3"/>
  <c r="N382" i="3" s="1"/>
  <c r="C383" i="3"/>
  <c r="N383" i="3" s="1"/>
  <c r="C384" i="3"/>
  <c r="N384" i="3" s="1"/>
  <c r="C385" i="3"/>
  <c r="N385" i="3" s="1"/>
  <c r="C386" i="3"/>
  <c r="N386" i="3" s="1"/>
  <c r="C387" i="3"/>
  <c r="N387" i="3" s="1"/>
  <c r="C388" i="3"/>
  <c r="N388" i="3" s="1"/>
  <c r="C389" i="3"/>
  <c r="N389" i="3" s="1"/>
  <c r="C390" i="3"/>
  <c r="N390" i="3" s="1"/>
  <c r="C391" i="3"/>
  <c r="N391" i="3" s="1"/>
  <c r="C392" i="3"/>
  <c r="N392" i="3" s="1"/>
  <c r="C393" i="3"/>
  <c r="N393" i="3" s="1"/>
  <c r="C394" i="3"/>
  <c r="N394" i="3" s="1"/>
  <c r="C395" i="3"/>
  <c r="N395" i="3" s="1"/>
  <c r="C396" i="3"/>
  <c r="N396" i="3" s="1"/>
  <c r="C397" i="3"/>
  <c r="N397" i="3" s="1"/>
  <c r="C398" i="3"/>
  <c r="N398" i="3" s="1"/>
  <c r="C399" i="3"/>
  <c r="N399" i="3" s="1"/>
  <c r="C400" i="3"/>
  <c r="N400" i="3" s="1"/>
  <c r="C401" i="3"/>
  <c r="N401" i="3" s="1"/>
  <c r="C402" i="3"/>
  <c r="N402" i="3" s="1"/>
  <c r="C403" i="3"/>
  <c r="N403" i="3" s="1"/>
  <c r="C404" i="3"/>
  <c r="N404" i="3" s="1"/>
  <c r="C405" i="3"/>
  <c r="N405" i="3" s="1"/>
  <c r="C406" i="3"/>
  <c r="N406" i="3" s="1"/>
  <c r="C407" i="3"/>
  <c r="N407" i="3" s="1"/>
  <c r="C408" i="3"/>
  <c r="N408" i="3" s="1"/>
  <c r="C409" i="3"/>
  <c r="N409" i="3" s="1"/>
  <c r="C410" i="3"/>
  <c r="N410" i="3" s="1"/>
  <c r="C411" i="3"/>
  <c r="N411" i="3" s="1"/>
  <c r="C412" i="3"/>
  <c r="N412" i="3" s="1"/>
  <c r="C413" i="3"/>
  <c r="N413" i="3" s="1"/>
  <c r="C414" i="3"/>
  <c r="N414" i="3" s="1"/>
  <c r="C415" i="3"/>
  <c r="N415" i="3" s="1"/>
  <c r="C416" i="3"/>
  <c r="N416" i="3" s="1"/>
  <c r="C417" i="3"/>
  <c r="N417" i="3" s="1"/>
  <c r="C418" i="3"/>
  <c r="N418" i="3" s="1"/>
  <c r="C419" i="3"/>
  <c r="N419" i="3" s="1"/>
  <c r="C420" i="3"/>
  <c r="N420" i="3" s="1"/>
  <c r="C421" i="3"/>
  <c r="N421" i="3" s="1"/>
  <c r="C422" i="3"/>
  <c r="N422" i="3" s="1"/>
  <c r="C423" i="3"/>
  <c r="N423" i="3" s="1"/>
  <c r="C424" i="3"/>
  <c r="N424" i="3" s="1"/>
  <c r="C425" i="3"/>
  <c r="N425" i="3" s="1"/>
  <c r="C426" i="3"/>
  <c r="N426" i="3" s="1"/>
  <c r="C427" i="3"/>
  <c r="N427" i="3" s="1"/>
  <c r="C428" i="3"/>
  <c r="N428" i="3" s="1"/>
  <c r="C429" i="3"/>
  <c r="N429" i="3" s="1"/>
  <c r="C430" i="3"/>
  <c r="N430" i="3" s="1"/>
  <c r="C431" i="3"/>
  <c r="N431" i="3" s="1"/>
  <c r="C432" i="3"/>
  <c r="N432" i="3" s="1"/>
  <c r="C433" i="3"/>
  <c r="N433" i="3" s="1"/>
  <c r="C434" i="3"/>
  <c r="N434" i="3" s="1"/>
  <c r="C435" i="3"/>
  <c r="N435" i="3" s="1"/>
  <c r="C436" i="3"/>
  <c r="N436" i="3" s="1"/>
  <c r="C437" i="3"/>
  <c r="N437" i="3" s="1"/>
  <c r="C438" i="3"/>
  <c r="N438" i="3" s="1"/>
  <c r="C439" i="3"/>
  <c r="N439" i="3" s="1"/>
  <c r="C440" i="3"/>
  <c r="N440" i="3" s="1"/>
  <c r="C441" i="3"/>
  <c r="N441" i="3" s="1"/>
  <c r="C442" i="3"/>
  <c r="N442" i="3" s="1"/>
  <c r="C443" i="3"/>
  <c r="N443" i="3" s="1"/>
  <c r="C444" i="3"/>
  <c r="N444" i="3" s="1"/>
  <c r="C445" i="3"/>
  <c r="N445" i="3" s="1"/>
  <c r="C446" i="3"/>
  <c r="N446" i="3" s="1"/>
  <c r="C447" i="3"/>
  <c r="N447" i="3" s="1"/>
  <c r="C448" i="3"/>
  <c r="N448" i="3" s="1"/>
  <c r="C449" i="3"/>
  <c r="N449" i="3" s="1"/>
  <c r="C450" i="3"/>
  <c r="N450" i="3" s="1"/>
  <c r="C451" i="3"/>
  <c r="N451" i="3" s="1"/>
  <c r="C452" i="3"/>
  <c r="N452" i="3" s="1"/>
  <c r="C453" i="3"/>
  <c r="N453" i="3" s="1"/>
  <c r="C454" i="3"/>
  <c r="N454" i="3" s="1"/>
  <c r="C455" i="3"/>
  <c r="N455" i="3" s="1"/>
  <c r="C456" i="3"/>
  <c r="N456" i="3" s="1"/>
  <c r="C457" i="3"/>
  <c r="N457" i="3" s="1"/>
  <c r="C458" i="3"/>
  <c r="N458" i="3" s="1"/>
  <c r="C459" i="3"/>
  <c r="N459" i="3" s="1"/>
  <c r="C460" i="3"/>
  <c r="N460" i="3" s="1"/>
  <c r="C461" i="3"/>
  <c r="N461" i="3" s="1"/>
  <c r="C462" i="3"/>
  <c r="N462" i="3" s="1"/>
  <c r="C463" i="3"/>
  <c r="N463" i="3" s="1"/>
  <c r="C464" i="3"/>
  <c r="N464" i="3" s="1"/>
  <c r="C465" i="3"/>
  <c r="N465" i="3" s="1"/>
  <c r="C466" i="3"/>
  <c r="N466" i="3" s="1"/>
  <c r="C467" i="3"/>
  <c r="N467" i="3" s="1"/>
  <c r="C468" i="3"/>
  <c r="N468" i="3" s="1"/>
  <c r="C469" i="3"/>
  <c r="N469" i="3" s="1"/>
  <c r="C470" i="3"/>
  <c r="N470" i="3" s="1"/>
  <c r="C471" i="3"/>
  <c r="N471" i="3" s="1"/>
  <c r="C472" i="3"/>
  <c r="N472" i="3" s="1"/>
  <c r="C473" i="3"/>
  <c r="N473" i="3" s="1"/>
  <c r="C474" i="3"/>
  <c r="N474" i="3" s="1"/>
  <c r="C475" i="3"/>
  <c r="N475" i="3" s="1"/>
  <c r="C476" i="3"/>
  <c r="N476" i="3" s="1"/>
  <c r="C477" i="3"/>
  <c r="N477" i="3" s="1"/>
  <c r="C478" i="3"/>
  <c r="N478" i="3" s="1"/>
  <c r="C479" i="3"/>
  <c r="N479" i="3" s="1"/>
  <c r="C480" i="3"/>
  <c r="N480" i="3" s="1"/>
  <c r="C481" i="3"/>
  <c r="N481" i="3" s="1"/>
  <c r="C482" i="3"/>
  <c r="N482" i="3" s="1"/>
  <c r="C483" i="3"/>
  <c r="N483" i="3" s="1"/>
  <c r="C484" i="3"/>
  <c r="N484" i="3" s="1"/>
  <c r="C485" i="3"/>
  <c r="N485" i="3" s="1"/>
  <c r="C486" i="3"/>
  <c r="N486" i="3" s="1"/>
  <c r="C487" i="3"/>
  <c r="N487" i="3" s="1"/>
  <c r="C488" i="3"/>
  <c r="N488" i="3" s="1"/>
  <c r="C489" i="3"/>
  <c r="N489" i="3" s="1"/>
  <c r="C490" i="3"/>
  <c r="N490" i="3" s="1"/>
  <c r="C491" i="3"/>
  <c r="N491" i="3" s="1"/>
  <c r="C492" i="3"/>
  <c r="N492" i="3" s="1"/>
  <c r="C493" i="3"/>
  <c r="N493" i="3" s="1"/>
  <c r="C494" i="3"/>
  <c r="N494" i="3" s="1"/>
  <c r="C495" i="3"/>
  <c r="N495" i="3" s="1"/>
  <c r="C496" i="3"/>
  <c r="N496" i="3" s="1"/>
  <c r="C497" i="3"/>
  <c r="N497" i="3" s="1"/>
  <c r="C498" i="3"/>
  <c r="N498" i="3" s="1"/>
  <c r="C499" i="3"/>
  <c r="N499" i="3" s="1"/>
  <c r="C500" i="3"/>
  <c r="N500" i="3" s="1"/>
  <c r="C501" i="3"/>
  <c r="N501" i="3" s="1"/>
  <c r="C502" i="3"/>
  <c r="N502" i="3" s="1"/>
  <c r="C503" i="3"/>
  <c r="N503" i="3" s="1"/>
  <c r="C504" i="3"/>
  <c r="N504" i="3" s="1"/>
  <c r="C505" i="3"/>
  <c r="N505" i="3" s="1"/>
  <c r="C506" i="3"/>
  <c r="N506" i="3" s="1"/>
  <c r="C507" i="3"/>
  <c r="N507" i="3" s="1"/>
  <c r="C508" i="3"/>
  <c r="N508" i="3" s="1"/>
  <c r="C509" i="3"/>
  <c r="N509" i="3" s="1"/>
  <c r="C510" i="3"/>
  <c r="N510" i="3" s="1"/>
  <c r="C511" i="3"/>
  <c r="N511" i="3" s="1"/>
  <c r="C512" i="3"/>
  <c r="N512" i="3" s="1"/>
  <c r="C513" i="3"/>
  <c r="N513" i="3" s="1"/>
  <c r="C514" i="3"/>
  <c r="N514" i="3" s="1"/>
  <c r="C515" i="3"/>
  <c r="N515" i="3" s="1"/>
  <c r="C516" i="3"/>
  <c r="N516" i="3" s="1"/>
  <c r="C517" i="3"/>
  <c r="N517" i="3" s="1"/>
  <c r="C518" i="3"/>
  <c r="N518" i="3" s="1"/>
  <c r="C519" i="3"/>
  <c r="N519" i="3" s="1"/>
  <c r="C520" i="3"/>
  <c r="N520" i="3" s="1"/>
  <c r="C521" i="3"/>
  <c r="N521" i="3" s="1"/>
  <c r="C522" i="3"/>
  <c r="N522" i="3" s="1"/>
  <c r="C523" i="3"/>
  <c r="N523" i="3" s="1"/>
  <c r="C524" i="3"/>
  <c r="N524" i="3" s="1"/>
  <c r="C525" i="3"/>
  <c r="N525" i="3" s="1"/>
  <c r="C526" i="3"/>
  <c r="N526" i="3" s="1"/>
  <c r="C527" i="3"/>
  <c r="N527" i="3" s="1"/>
  <c r="C528" i="3"/>
  <c r="N528" i="3" s="1"/>
  <c r="C529" i="3"/>
  <c r="N529" i="3" s="1"/>
  <c r="C530" i="3"/>
  <c r="N530" i="3" s="1"/>
  <c r="C531" i="3"/>
  <c r="N531" i="3" s="1"/>
  <c r="C532" i="3"/>
  <c r="N532" i="3" s="1"/>
  <c r="C533" i="3"/>
  <c r="N533" i="3" s="1"/>
  <c r="C534" i="3"/>
  <c r="N534" i="3" s="1"/>
  <c r="C535" i="3"/>
  <c r="N535" i="3" s="1"/>
  <c r="C536" i="3"/>
  <c r="N536" i="3" s="1"/>
  <c r="C537" i="3"/>
  <c r="N537" i="3" s="1"/>
  <c r="C538" i="3"/>
  <c r="N538" i="3" s="1"/>
  <c r="C539" i="3"/>
  <c r="N539" i="3" s="1"/>
  <c r="C540" i="3"/>
  <c r="N540" i="3" s="1"/>
  <c r="C541" i="3"/>
  <c r="N541" i="3" s="1"/>
  <c r="C542" i="3"/>
  <c r="N542" i="3" s="1"/>
  <c r="C543" i="3"/>
  <c r="N543" i="3" s="1"/>
  <c r="C544" i="3"/>
  <c r="N544" i="3" s="1"/>
  <c r="C545" i="3"/>
  <c r="N545" i="3" s="1"/>
  <c r="C546" i="3"/>
  <c r="N546" i="3" s="1"/>
  <c r="C547" i="3"/>
  <c r="N547" i="3" s="1"/>
  <c r="C548" i="3"/>
  <c r="N548" i="3" s="1"/>
  <c r="C549" i="3"/>
  <c r="N549" i="3" s="1"/>
  <c r="C550" i="3"/>
  <c r="N550" i="3" s="1"/>
  <c r="C551" i="3"/>
  <c r="N551" i="3" s="1"/>
  <c r="C552" i="3"/>
  <c r="N552" i="3" s="1"/>
  <c r="C553" i="3"/>
  <c r="N553" i="3" s="1"/>
  <c r="C554" i="3"/>
  <c r="N554" i="3" s="1"/>
  <c r="C555" i="3"/>
  <c r="N555" i="3" s="1"/>
  <c r="C556" i="3"/>
  <c r="N556" i="3" s="1"/>
  <c r="C557" i="3"/>
  <c r="N557" i="3" s="1"/>
  <c r="C558" i="3"/>
  <c r="N558" i="3" s="1"/>
  <c r="C559" i="3"/>
  <c r="N559" i="3" s="1"/>
  <c r="C560" i="3"/>
  <c r="N560" i="3" s="1"/>
  <c r="C561" i="3"/>
  <c r="N561" i="3" s="1"/>
  <c r="C562" i="3"/>
  <c r="N562" i="3" s="1"/>
  <c r="C563" i="3"/>
  <c r="N563" i="3" s="1"/>
  <c r="C564" i="3"/>
  <c r="N564" i="3" s="1"/>
  <c r="C565" i="3"/>
  <c r="N565" i="3" s="1"/>
  <c r="C566" i="3"/>
  <c r="N566" i="3" s="1"/>
  <c r="C567" i="3"/>
  <c r="N567" i="3" s="1"/>
  <c r="C568" i="3"/>
  <c r="N568" i="3" s="1"/>
  <c r="C569" i="3"/>
  <c r="N569" i="3" s="1"/>
  <c r="C570" i="3"/>
  <c r="N570" i="3" s="1"/>
  <c r="C571" i="3"/>
  <c r="N571" i="3" s="1"/>
  <c r="C572" i="3"/>
  <c r="N572" i="3" s="1"/>
  <c r="C573" i="3"/>
  <c r="N573" i="3" s="1"/>
  <c r="C574" i="3"/>
  <c r="N574" i="3" s="1"/>
  <c r="C575" i="3"/>
  <c r="N575" i="3" s="1"/>
  <c r="C576" i="3"/>
  <c r="N576" i="3" s="1"/>
  <c r="C577" i="3"/>
  <c r="N577" i="3" s="1"/>
  <c r="C578" i="3"/>
  <c r="N578" i="3" s="1"/>
  <c r="C579" i="3"/>
  <c r="N579" i="3" s="1"/>
  <c r="C580" i="3"/>
  <c r="N580" i="3" s="1"/>
  <c r="C581" i="3"/>
  <c r="N581" i="3" s="1"/>
  <c r="C582" i="3"/>
  <c r="N582" i="3" s="1"/>
  <c r="C583" i="3"/>
  <c r="N583" i="3" s="1"/>
  <c r="C584" i="3"/>
  <c r="N584" i="3" s="1"/>
  <c r="C585" i="3"/>
  <c r="N585" i="3" s="1"/>
  <c r="C586" i="3"/>
  <c r="N586" i="3" s="1"/>
  <c r="C587" i="3"/>
  <c r="N587" i="3" s="1"/>
  <c r="C588" i="3"/>
  <c r="N588" i="3" s="1"/>
  <c r="C589" i="3"/>
  <c r="N589" i="3" s="1"/>
  <c r="C590" i="3"/>
  <c r="N590" i="3" s="1"/>
  <c r="C591" i="3"/>
  <c r="N591" i="3" s="1"/>
  <c r="C592" i="3"/>
  <c r="N592" i="3" s="1"/>
  <c r="C593" i="3"/>
  <c r="N593" i="3" s="1"/>
  <c r="C594" i="3"/>
  <c r="N594" i="3" s="1"/>
  <c r="C595" i="3"/>
  <c r="N595" i="3" s="1"/>
  <c r="C596" i="3"/>
  <c r="N596" i="3" s="1"/>
  <c r="C597" i="3"/>
  <c r="N597" i="3" s="1"/>
  <c r="C598" i="3"/>
  <c r="N598" i="3" s="1"/>
  <c r="C599" i="3"/>
  <c r="N599" i="3" s="1"/>
  <c r="C600" i="3"/>
  <c r="N600" i="3" s="1"/>
  <c r="C601" i="3"/>
  <c r="N601" i="3" s="1"/>
  <c r="C602" i="3"/>
  <c r="N602" i="3" s="1"/>
  <c r="C603" i="3"/>
  <c r="N603" i="3" s="1"/>
  <c r="C604" i="3"/>
  <c r="N604" i="3" s="1"/>
  <c r="C605" i="3"/>
  <c r="N605" i="3" s="1"/>
  <c r="C606" i="3"/>
  <c r="N606" i="3" s="1"/>
  <c r="C607" i="3"/>
  <c r="N607" i="3" s="1"/>
  <c r="C608" i="3"/>
  <c r="N608" i="3" s="1"/>
  <c r="C609" i="3"/>
  <c r="N609" i="3" s="1"/>
  <c r="C610" i="3"/>
  <c r="N610" i="3" s="1"/>
  <c r="C611" i="3"/>
  <c r="N611" i="3" s="1"/>
  <c r="C612" i="3"/>
  <c r="N612" i="3" s="1"/>
  <c r="C613" i="3"/>
  <c r="N613" i="3" s="1"/>
  <c r="C614" i="3"/>
  <c r="N614" i="3" s="1"/>
  <c r="C615" i="3"/>
  <c r="N615" i="3" s="1"/>
  <c r="C616" i="3"/>
  <c r="N616" i="3" s="1"/>
  <c r="C617" i="3"/>
  <c r="N617" i="3" s="1"/>
  <c r="C618" i="3"/>
  <c r="N618" i="3" s="1"/>
  <c r="C619" i="3"/>
  <c r="N619" i="3" s="1"/>
  <c r="C620" i="3"/>
  <c r="N620" i="3" s="1"/>
  <c r="C621" i="3"/>
  <c r="N621" i="3" s="1"/>
  <c r="C622" i="3"/>
  <c r="N622" i="3" s="1"/>
  <c r="C623" i="3"/>
  <c r="N623" i="3" s="1"/>
  <c r="C624" i="3"/>
  <c r="N624" i="3" s="1"/>
  <c r="C625" i="3"/>
  <c r="N625" i="3" s="1"/>
  <c r="C626" i="3"/>
  <c r="N626" i="3" s="1"/>
  <c r="C627" i="3"/>
  <c r="N627" i="3" s="1"/>
  <c r="C628" i="3"/>
  <c r="N628" i="3" s="1"/>
  <c r="C629" i="3"/>
  <c r="N629" i="3" s="1"/>
  <c r="C630" i="3"/>
  <c r="N630" i="3" s="1"/>
  <c r="C631" i="3"/>
  <c r="N631" i="3" s="1"/>
  <c r="C632" i="3"/>
  <c r="N632" i="3" s="1"/>
  <c r="C633" i="3"/>
  <c r="N633" i="3" s="1"/>
  <c r="C634" i="3"/>
  <c r="N634" i="3" s="1"/>
  <c r="C635" i="3"/>
  <c r="N635" i="3" s="1"/>
  <c r="C636" i="3"/>
  <c r="N636" i="3" s="1"/>
  <c r="C637" i="3"/>
  <c r="N637" i="3" s="1"/>
  <c r="C638" i="3"/>
  <c r="N638" i="3" s="1"/>
  <c r="C639" i="3"/>
  <c r="N639" i="3" s="1"/>
  <c r="C640" i="3"/>
  <c r="N640" i="3" s="1"/>
  <c r="C641" i="3"/>
  <c r="N641" i="3" s="1"/>
  <c r="C642" i="3"/>
  <c r="N642" i="3" s="1"/>
  <c r="C643" i="3"/>
  <c r="N643" i="3" s="1"/>
  <c r="C644" i="3"/>
  <c r="N644" i="3" s="1"/>
  <c r="C645" i="3"/>
  <c r="N645" i="3" s="1"/>
  <c r="C646" i="3"/>
  <c r="N646" i="3" s="1"/>
  <c r="C647" i="3"/>
  <c r="N647" i="3" s="1"/>
  <c r="C648" i="3"/>
  <c r="N648" i="3" s="1"/>
  <c r="C649" i="3"/>
  <c r="N649" i="3" s="1"/>
  <c r="C650" i="3"/>
  <c r="N650" i="3" s="1"/>
  <c r="C651" i="3"/>
  <c r="N651" i="3" s="1"/>
  <c r="C652" i="3"/>
  <c r="N652" i="3" s="1"/>
  <c r="C653" i="3"/>
  <c r="N653" i="3" s="1"/>
  <c r="C654" i="3"/>
  <c r="N654" i="3" s="1"/>
  <c r="C655" i="3"/>
  <c r="N655" i="3" s="1"/>
  <c r="C656" i="3"/>
  <c r="N656" i="3" s="1"/>
  <c r="C657" i="3"/>
  <c r="N657" i="3" s="1"/>
  <c r="C658" i="3"/>
  <c r="N658" i="3" s="1"/>
  <c r="C659" i="3"/>
  <c r="N659" i="3" s="1"/>
  <c r="C660" i="3"/>
  <c r="N660" i="3" s="1"/>
  <c r="C661" i="3"/>
  <c r="N661" i="3" s="1"/>
  <c r="C662" i="3"/>
  <c r="N662" i="3" s="1"/>
  <c r="C663" i="3"/>
  <c r="N663" i="3" s="1"/>
  <c r="C664" i="3"/>
  <c r="N664" i="3" s="1"/>
  <c r="C665" i="3"/>
  <c r="N665" i="3" s="1"/>
  <c r="C666" i="3"/>
  <c r="N666" i="3" s="1"/>
  <c r="C667" i="3"/>
  <c r="N667" i="3" s="1"/>
  <c r="C668" i="3"/>
  <c r="N668" i="3" s="1"/>
  <c r="C669" i="3"/>
  <c r="N669" i="3" s="1"/>
  <c r="C670" i="3"/>
  <c r="N670" i="3" s="1"/>
  <c r="C671" i="3"/>
  <c r="N671" i="3" s="1"/>
  <c r="C672" i="3"/>
  <c r="N672" i="3" s="1"/>
  <c r="C673" i="3"/>
  <c r="N673" i="3" s="1"/>
  <c r="C674" i="3"/>
  <c r="N674" i="3" s="1"/>
  <c r="C675" i="3"/>
  <c r="N675" i="3" s="1"/>
  <c r="C676" i="3"/>
  <c r="N676" i="3" s="1"/>
  <c r="C677" i="3"/>
  <c r="N677" i="3" s="1"/>
  <c r="C678" i="3"/>
  <c r="N678" i="3" s="1"/>
  <c r="C679" i="3"/>
  <c r="N679" i="3" s="1"/>
  <c r="C680" i="3"/>
  <c r="N680" i="3" s="1"/>
  <c r="C681" i="3"/>
  <c r="N681" i="3" s="1"/>
  <c r="C682" i="3"/>
  <c r="N682" i="3" s="1"/>
  <c r="C683" i="3"/>
  <c r="N683" i="3" s="1"/>
  <c r="C684" i="3"/>
  <c r="N684" i="3" s="1"/>
  <c r="C685" i="3"/>
  <c r="N685" i="3" s="1"/>
  <c r="C686" i="3"/>
  <c r="N686" i="3" s="1"/>
  <c r="C687" i="3"/>
  <c r="N687" i="3" s="1"/>
  <c r="C688" i="3"/>
  <c r="N688" i="3" s="1"/>
  <c r="C689" i="3"/>
  <c r="N689" i="3" s="1"/>
  <c r="C690" i="3"/>
  <c r="N690" i="3" s="1"/>
  <c r="C691" i="3"/>
  <c r="N691" i="3" s="1"/>
  <c r="C692" i="3"/>
  <c r="N692" i="3" s="1"/>
  <c r="C693" i="3"/>
  <c r="N693" i="3" s="1"/>
  <c r="C694" i="3"/>
  <c r="N694" i="3" s="1"/>
  <c r="C695" i="3"/>
  <c r="N695" i="3" s="1"/>
  <c r="C696" i="3"/>
  <c r="N696" i="3" s="1"/>
  <c r="C697" i="3"/>
  <c r="N697" i="3" s="1"/>
  <c r="C698" i="3"/>
  <c r="N698" i="3" s="1"/>
  <c r="C699" i="3"/>
  <c r="N699" i="3" s="1"/>
  <c r="C700" i="3"/>
  <c r="N700" i="3" s="1"/>
  <c r="C701" i="3"/>
  <c r="N701" i="3" s="1"/>
  <c r="C702" i="3"/>
  <c r="N702" i="3" s="1"/>
  <c r="C703" i="3"/>
  <c r="N703" i="3" s="1"/>
  <c r="C704" i="3"/>
  <c r="N704" i="3" s="1"/>
  <c r="C705" i="3"/>
  <c r="N705" i="3" s="1"/>
  <c r="C706" i="3"/>
  <c r="N706" i="3" s="1"/>
  <c r="C707" i="3"/>
  <c r="N707" i="3" s="1"/>
  <c r="C708" i="3"/>
  <c r="N708" i="3" s="1"/>
  <c r="C709" i="3"/>
  <c r="N709" i="3" s="1"/>
  <c r="C710" i="3"/>
  <c r="N710" i="3" s="1"/>
  <c r="C711" i="3"/>
  <c r="N711" i="3" s="1"/>
  <c r="C712" i="3"/>
  <c r="N712" i="3" s="1"/>
  <c r="C713" i="3"/>
  <c r="N713" i="3" s="1"/>
  <c r="C714" i="3"/>
  <c r="N714" i="3" s="1"/>
  <c r="C715" i="3"/>
  <c r="N715" i="3" s="1"/>
  <c r="C716" i="3"/>
  <c r="N716" i="3" s="1"/>
  <c r="C717" i="3"/>
  <c r="N717" i="3" s="1"/>
  <c r="C718" i="3"/>
  <c r="N718" i="3" s="1"/>
  <c r="C719" i="3"/>
  <c r="N719" i="3" s="1"/>
  <c r="C720" i="3"/>
  <c r="N720" i="3" s="1"/>
  <c r="C721" i="3"/>
  <c r="N721" i="3" s="1"/>
  <c r="C722" i="3"/>
  <c r="N722" i="3" s="1"/>
  <c r="C723" i="3"/>
  <c r="N723" i="3" s="1"/>
  <c r="C724" i="3"/>
  <c r="N724" i="3" s="1"/>
  <c r="C725" i="3"/>
  <c r="N725" i="3" s="1"/>
  <c r="C726" i="3"/>
  <c r="N726" i="3" s="1"/>
  <c r="C727" i="3"/>
  <c r="N727" i="3" s="1"/>
  <c r="C728" i="3"/>
  <c r="N728" i="3" s="1"/>
  <c r="C729" i="3"/>
  <c r="N729" i="3" s="1"/>
  <c r="C730" i="3"/>
  <c r="N730" i="3" s="1"/>
  <c r="C731" i="3"/>
  <c r="N731" i="3" s="1"/>
  <c r="C732" i="3"/>
  <c r="N732" i="3" s="1"/>
  <c r="C733" i="3"/>
  <c r="N733" i="3" s="1"/>
  <c r="C734" i="3"/>
  <c r="N734" i="3" s="1"/>
  <c r="C735" i="3"/>
  <c r="N735" i="3" s="1"/>
  <c r="C736" i="3"/>
  <c r="N736" i="3" s="1"/>
  <c r="C737" i="3"/>
  <c r="N737" i="3" s="1"/>
  <c r="C738" i="3"/>
  <c r="N738" i="3" s="1"/>
  <c r="C739" i="3"/>
  <c r="N739" i="3" s="1"/>
  <c r="C740" i="3"/>
  <c r="N740" i="3" s="1"/>
  <c r="C741" i="3"/>
  <c r="N741" i="3" s="1"/>
  <c r="C742" i="3"/>
  <c r="N742" i="3" s="1"/>
  <c r="C743" i="3"/>
  <c r="N743" i="3" s="1"/>
  <c r="C744" i="3"/>
  <c r="N744" i="3" s="1"/>
  <c r="C745" i="3"/>
  <c r="N745" i="3" s="1"/>
  <c r="C746" i="3"/>
  <c r="N746" i="3" s="1"/>
  <c r="C747" i="3"/>
  <c r="N747" i="3" s="1"/>
  <c r="C748" i="3"/>
  <c r="N748" i="3" s="1"/>
  <c r="C749" i="3"/>
  <c r="N749" i="3" s="1"/>
  <c r="C750" i="3"/>
  <c r="N750" i="3" s="1"/>
  <c r="C751" i="3"/>
  <c r="N751" i="3" s="1"/>
  <c r="C752" i="3"/>
  <c r="N752" i="3" s="1"/>
  <c r="C753" i="3"/>
  <c r="N753" i="3" s="1"/>
  <c r="C754" i="3"/>
  <c r="N754" i="3" s="1"/>
  <c r="C755" i="3"/>
  <c r="N755" i="3" s="1"/>
  <c r="C756" i="3"/>
  <c r="N756" i="3" s="1"/>
  <c r="C757" i="3"/>
  <c r="N757" i="3" s="1"/>
  <c r="C758" i="3"/>
  <c r="N758" i="3" s="1"/>
  <c r="C759" i="3"/>
  <c r="N759" i="3" s="1"/>
  <c r="C760" i="3"/>
  <c r="N760" i="3" s="1"/>
  <c r="C761" i="3"/>
  <c r="N761" i="3" s="1"/>
  <c r="C762" i="3"/>
  <c r="N762" i="3" s="1"/>
  <c r="C763" i="3"/>
  <c r="N763" i="3" s="1"/>
  <c r="C764" i="3"/>
  <c r="N764" i="3" s="1"/>
  <c r="C765" i="3"/>
  <c r="N765" i="3" s="1"/>
  <c r="C766" i="3"/>
  <c r="N766" i="3" s="1"/>
  <c r="C767" i="3"/>
  <c r="N767" i="3" s="1"/>
  <c r="C768" i="3"/>
  <c r="N768" i="3" s="1"/>
  <c r="C769" i="3"/>
  <c r="N769" i="3" s="1"/>
  <c r="C770" i="3"/>
  <c r="N770" i="3" s="1"/>
  <c r="C771" i="3"/>
  <c r="N771" i="3" s="1"/>
  <c r="C772" i="3"/>
  <c r="N772" i="3" s="1"/>
  <c r="C773" i="3"/>
  <c r="N773" i="3" s="1"/>
  <c r="C774" i="3"/>
  <c r="N774" i="3" s="1"/>
  <c r="C775" i="3"/>
  <c r="N775" i="3" s="1"/>
  <c r="C776" i="3"/>
  <c r="N776" i="3" s="1"/>
  <c r="C777" i="3"/>
  <c r="N777" i="3" s="1"/>
  <c r="C778" i="3"/>
  <c r="N778" i="3" s="1"/>
  <c r="C779" i="3"/>
  <c r="N779" i="3" s="1"/>
  <c r="C780" i="3"/>
  <c r="N780" i="3" s="1"/>
  <c r="C781" i="3"/>
  <c r="N781" i="3" s="1"/>
  <c r="C782" i="3"/>
  <c r="N782" i="3" s="1"/>
  <c r="C783" i="3"/>
  <c r="N783" i="3" s="1"/>
  <c r="C784" i="3"/>
  <c r="N784" i="3" s="1"/>
  <c r="C785" i="3"/>
  <c r="N785" i="3" s="1"/>
  <c r="C786" i="3"/>
  <c r="N786" i="3" s="1"/>
  <c r="C787" i="3"/>
  <c r="N787" i="3" s="1"/>
  <c r="C788" i="3"/>
  <c r="N788" i="3" s="1"/>
  <c r="C789" i="3"/>
  <c r="N789" i="3" s="1"/>
  <c r="C790" i="3"/>
  <c r="N790" i="3" s="1"/>
  <c r="C791" i="3"/>
  <c r="N791" i="3" s="1"/>
  <c r="C792" i="3"/>
  <c r="N792" i="3" s="1"/>
  <c r="C793" i="3"/>
  <c r="N793" i="3" s="1"/>
  <c r="C794" i="3"/>
  <c r="N794" i="3" s="1"/>
  <c r="C795" i="3"/>
  <c r="N795" i="3" s="1"/>
  <c r="C796" i="3"/>
  <c r="N796" i="3" s="1"/>
  <c r="C797" i="3"/>
  <c r="N797" i="3" s="1"/>
  <c r="C798" i="3"/>
  <c r="N798" i="3" s="1"/>
  <c r="C799" i="3"/>
  <c r="N799" i="3" s="1"/>
  <c r="C800" i="3"/>
  <c r="N800" i="3" s="1"/>
  <c r="C801" i="3"/>
  <c r="N801" i="3" s="1"/>
  <c r="C802" i="3"/>
  <c r="N802" i="3" s="1"/>
  <c r="C803" i="3"/>
  <c r="N803" i="3" s="1"/>
  <c r="C804" i="3"/>
  <c r="N804" i="3" s="1"/>
  <c r="C805" i="3"/>
  <c r="N805" i="3" s="1"/>
  <c r="C806" i="3"/>
  <c r="N806" i="3" s="1"/>
  <c r="C807" i="3"/>
  <c r="N807" i="3" s="1"/>
  <c r="C808" i="3"/>
  <c r="N808" i="3" s="1"/>
  <c r="C809" i="3"/>
  <c r="N809" i="3" s="1"/>
  <c r="C810" i="3"/>
  <c r="N810" i="3" s="1"/>
  <c r="C811" i="3"/>
  <c r="N811" i="3" s="1"/>
  <c r="C812" i="3"/>
  <c r="N812" i="3" s="1"/>
  <c r="C813" i="3"/>
  <c r="N813" i="3" s="1"/>
  <c r="C814" i="3"/>
  <c r="N814" i="3" s="1"/>
  <c r="C815" i="3"/>
  <c r="N815" i="3" s="1"/>
  <c r="C816" i="3"/>
  <c r="N816" i="3" s="1"/>
  <c r="C817" i="3"/>
  <c r="N817" i="3" s="1"/>
  <c r="C818" i="3"/>
  <c r="N818" i="3" s="1"/>
  <c r="C819" i="3"/>
  <c r="N819" i="3" s="1"/>
  <c r="C820" i="3"/>
  <c r="N820" i="3" s="1"/>
  <c r="C821" i="3"/>
  <c r="N821" i="3" s="1"/>
  <c r="C822" i="3"/>
  <c r="N822" i="3" s="1"/>
  <c r="C823" i="3"/>
  <c r="N823" i="3" s="1"/>
  <c r="C824" i="3"/>
  <c r="N824" i="3" s="1"/>
  <c r="C825" i="3"/>
  <c r="N825" i="3" s="1"/>
  <c r="C826" i="3"/>
  <c r="N826" i="3" s="1"/>
  <c r="C827" i="3"/>
  <c r="N827" i="3" s="1"/>
  <c r="C828" i="3"/>
  <c r="N828" i="3" s="1"/>
  <c r="C829" i="3"/>
  <c r="N829" i="3" s="1"/>
  <c r="C830" i="3"/>
  <c r="N830" i="3" s="1"/>
  <c r="C831" i="3"/>
  <c r="N831" i="3" s="1"/>
  <c r="C832" i="3"/>
  <c r="N832" i="3" s="1"/>
  <c r="C833" i="3"/>
  <c r="N833" i="3" s="1"/>
  <c r="C834" i="3"/>
  <c r="N834" i="3" s="1"/>
  <c r="C835" i="3"/>
  <c r="N835" i="3" s="1"/>
  <c r="C836" i="3"/>
  <c r="N836" i="3" s="1"/>
  <c r="C837" i="3"/>
  <c r="N837" i="3" s="1"/>
  <c r="C838" i="3"/>
  <c r="N838" i="3" s="1"/>
  <c r="C839" i="3"/>
  <c r="N839" i="3" s="1"/>
  <c r="C840" i="3"/>
  <c r="N840" i="3" s="1"/>
  <c r="C841" i="3"/>
  <c r="N841" i="3" s="1"/>
  <c r="C842" i="3"/>
  <c r="N842" i="3" s="1"/>
  <c r="C843" i="3"/>
  <c r="N843" i="3" s="1"/>
  <c r="C844" i="3"/>
  <c r="N844" i="3" s="1"/>
  <c r="C845" i="3"/>
  <c r="N845" i="3" s="1"/>
  <c r="C846" i="3"/>
  <c r="N846" i="3" s="1"/>
  <c r="C847" i="3"/>
  <c r="N847" i="3" s="1"/>
  <c r="C848" i="3"/>
  <c r="N848" i="3" s="1"/>
  <c r="C849" i="3"/>
  <c r="N849" i="3" s="1"/>
  <c r="C850" i="3"/>
  <c r="N850" i="3" s="1"/>
  <c r="C851" i="3"/>
  <c r="N851" i="3" s="1"/>
  <c r="C852" i="3"/>
  <c r="N852" i="3" s="1"/>
  <c r="C853" i="3"/>
  <c r="N853" i="3" s="1"/>
  <c r="C854" i="3"/>
  <c r="N854" i="3" s="1"/>
  <c r="C855" i="3"/>
  <c r="N855" i="3" s="1"/>
  <c r="C856" i="3"/>
  <c r="N856" i="3" s="1"/>
  <c r="C857" i="3"/>
  <c r="N857" i="3" s="1"/>
  <c r="C858" i="3"/>
  <c r="N858" i="3" s="1"/>
  <c r="C859" i="3"/>
  <c r="N859" i="3" s="1"/>
  <c r="C860" i="3"/>
  <c r="N860" i="3" s="1"/>
  <c r="C861" i="3"/>
  <c r="N861" i="3" s="1"/>
  <c r="C862" i="3"/>
  <c r="N862" i="3" s="1"/>
  <c r="C863" i="3"/>
  <c r="N863" i="3" s="1"/>
  <c r="C864" i="3"/>
  <c r="N864" i="3" s="1"/>
  <c r="C865" i="3"/>
  <c r="N865" i="3" s="1"/>
  <c r="C866" i="3"/>
  <c r="N866" i="3" s="1"/>
  <c r="C867" i="3"/>
  <c r="N867" i="3" s="1"/>
  <c r="C868" i="3"/>
  <c r="N868" i="3" s="1"/>
  <c r="C869" i="3"/>
  <c r="N869" i="3" s="1"/>
  <c r="C870" i="3"/>
  <c r="N870" i="3" s="1"/>
  <c r="C871" i="3"/>
  <c r="N871" i="3" s="1"/>
  <c r="C872" i="3"/>
  <c r="N872" i="3" s="1"/>
  <c r="C873" i="3"/>
  <c r="N873" i="3" s="1"/>
  <c r="C874" i="3"/>
  <c r="N874" i="3" s="1"/>
  <c r="C875" i="3"/>
  <c r="N875" i="3" s="1"/>
  <c r="C876" i="3"/>
  <c r="N876" i="3" s="1"/>
  <c r="C877" i="3"/>
  <c r="N877" i="3" s="1"/>
  <c r="C878" i="3"/>
  <c r="N878" i="3" s="1"/>
  <c r="C879" i="3"/>
  <c r="N879" i="3" s="1"/>
  <c r="C880" i="3"/>
  <c r="N880" i="3" s="1"/>
  <c r="C881" i="3"/>
  <c r="N881" i="3" s="1"/>
  <c r="C882" i="3"/>
  <c r="N882" i="3" s="1"/>
  <c r="C883" i="3"/>
  <c r="N883" i="3" s="1"/>
  <c r="C884" i="3"/>
  <c r="N884" i="3" s="1"/>
  <c r="C885" i="3"/>
  <c r="N885" i="3" s="1"/>
  <c r="C886" i="3"/>
  <c r="N886" i="3" s="1"/>
  <c r="C887" i="3"/>
  <c r="N887" i="3" s="1"/>
  <c r="C888" i="3"/>
  <c r="N888" i="3" s="1"/>
  <c r="C889" i="3"/>
  <c r="N889" i="3" s="1"/>
  <c r="C890" i="3"/>
  <c r="N890" i="3" s="1"/>
  <c r="C891" i="3"/>
  <c r="N891" i="3" s="1"/>
  <c r="C892" i="3"/>
  <c r="N892" i="3" s="1"/>
  <c r="C893" i="3"/>
  <c r="N893" i="3" s="1"/>
  <c r="C894" i="3"/>
  <c r="N894" i="3" s="1"/>
  <c r="C895" i="3"/>
  <c r="N895" i="3" s="1"/>
  <c r="C896" i="3"/>
  <c r="N896" i="3" s="1"/>
  <c r="C897" i="3"/>
  <c r="N897" i="3" s="1"/>
  <c r="C898" i="3"/>
  <c r="N898" i="3" s="1"/>
  <c r="C899" i="3"/>
  <c r="N899" i="3" s="1"/>
  <c r="C900" i="3"/>
  <c r="N900" i="3" s="1"/>
  <c r="C901" i="3"/>
  <c r="N901" i="3" s="1"/>
  <c r="C902" i="3"/>
  <c r="N902" i="3" s="1"/>
  <c r="C903" i="3"/>
  <c r="N903" i="3" s="1"/>
  <c r="C904" i="3"/>
  <c r="N904" i="3" s="1"/>
  <c r="C905" i="3"/>
  <c r="N905" i="3" s="1"/>
  <c r="C906" i="3"/>
  <c r="N906" i="3" s="1"/>
  <c r="C907" i="3"/>
  <c r="N907" i="3" s="1"/>
  <c r="C908" i="3"/>
  <c r="N908" i="3" s="1"/>
  <c r="C909" i="3"/>
  <c r="N909" i="3" s="1"/>
  <c r="C910" i="3"/>
  <c r="N910" i="3" s="1"/>
  <c r="C911" i="3"/>
  <c r="N911" i="3" s="1"/>
  <c r="C912" i="3"/>
  <c r="N912" i="3" s="1"/>
  <c r="C913" i="3"/>
  <c r="N913" i="3" s="1"/>
  <c r="C914" i="3"/>
  <c r="N914" i="3" s="1"/>
  <c r="C915" i="3"/>
  <c r="N915" i="3" s="1"/>
  <c r="C916" i="3"/>
  <c r="N916" i="3" s="1"/>
  <c r="C917" i="3"/>
  <c r="N917" i="3" s="1"/>
  <c r="C918" i="3"/>
  <c r="N918" i="3" s="1"/>
  <c r="C919" i="3"/>
  <c r="N919" i="3" s="1"/>
  <c r="C920" i="3"/>
  <c r="N920" i="3" s="1"/>
  <c r="C921" i="3"/>
  <c r="N921" i="3" s="1"/>
  <c r="C922" i="3"/>
  <c r="N922" i="3" s="1"/>
  <c r="C923" i="3"/>
  <c r="N923" i="3" s="1"/>
  <c r="C924" i="3"/>
  <c r="N924" i="3" s="1"/>
  <c r="C925" i="3"/>
  <c r="N925" i="3" s="1"/>
  <c r="C926" i="3"/>
  <c r="N926" i="3" s="1"/>
  <c r="C927" i="3"/>
  <c r="N927" i="3" s="1"/>
  <c r="C928" i="3"/>
  <c r="N928" i="3" s="1"/>
  <c r="C929" i="3"/>
  <c r="N929" i="3" s="1"/>
  <c r="C930" i="3"/>
  <c r="N930" i="3" s="1"/>
  <c r="C931" i="3"/>
  <c r="N931" i="3" s="1"/>
  <c r="C932" i="3"/>
  <c r="N932" i="3" s="1"/>
  <c r="C933" i="3"/>
  <c r="N933" i="3" s="1"/>
  <c r="C934" i="3"/>
  <c r="N934" i="3" s="1"/>
  <c r="C935" i="3"/>
  <c r="N935" i="3" s="1"/>
  <c r="C936" i="3"/>
  <c r="N936" i="3" s="1"/>
  <c r="C937" i="3"/>
  <c r="N937" i="3" s="1"/>
  <c r="C938" i="3"/>
  <c r="N938" i="3" s="1"/>
  <c r="C939" i="3"/>
  <c r="N939" i="3" s="1"/>
  <c r="C940" i="3"/>
  <c r="N940" i="3" s="1"/>
  <c r="C941" i="3"/>
  <c r="N941" i="3" s="1"/>
  <c r="C942" i="3"/>
  <c r="N942" i="3" s="1"/>
  <c r="C943" i="3"/>
  <c r="N943" i="3" s="1"/>
  <c r="C944" i="3"/>
  <c r="N944" i="3" s="1"/>
  <c r="C945" i="3"/>
  <c r="N945" i="3" s="1"/>
  <c r="C946" i="3"/>
  <c r="N946" i="3" s="1"/>
  <c r="C947" i="3"/>
  <c r="N947" i="3" s="1"/>
  <c r="C948" i="3"/>
  <c r="N948" i="3" s="1"/>
  <c r="C949" i="3"/>
  <c r="N949" i="3" s="1"/>
  <c r="C950" i="3"/>
  <c r="N950" i="3" s="1"/>
  <c r="C951" i="3"/>
  <c r="N951" i="3" s="1"/>
  <c r="C952" i="3"/>
  <c r="N952" i="3" s="1"/>
  <c r="C953" i="3"/>
  <c r="N953" i="3" s="1"/>
  <c r="C954" i="3"/>
  <c r="N954" i="3" s="1"/>
  <c r="C955" i="3"/>
  <c r="N955" i="3" s="1"/>
  <c r="C956" i="3"/>
  <c r="N956" i="3" s="1"/>
  <c r="C957" i="3"/>
  <c r="N957" i="3" s="1"/>
  <c r="C958" i="3"/>
  <c r="N958" i="3" s="1"/>
  <c r="C959" i="3"/>
  <c r="N959" i="3" s="1"/>
  <c r="C960" i="3"/>
  <c r="N960" i="3" s="1"/>
  <c r="C961" i="3"/>
  <c r="N961" i="3" s="1"/>
  <c r="C962" i="3"/>
  <c r="N962" i="3" s="1"/>
  <c r="C963" i="3"/>
  <c r="N963" i="3" s="1"/>
  <c r="C964" i="3"/>
  <c r="N964" i="3" s="1"/>
  <c r="C965" i="3"/>
  <c r="N965" i="3" s="1"/>
  <c r="C966" i="3"/>
  <c r="N966" i="3" s="1"/>
  <c r="C967" i="3"/>
  <c r="N967" i="3" s="1"/>
  <c r="C968" i="3"/>
  <c r="N968" i="3" s="1"/>
  <c r="C969" i="3"/>
  <c r="N969" i="3" s="1"/>
  <c r="C970" i="3"/>
  <c r="N970" i="3" s="1"/>
  <c r="C971" i="3"/>
  <c r="N971" i="3" s="1"/>
  <c r="C972" i="3"/>
  <c r="N972" i="3" s="1"/>
  <c r="C973" i="3"/>
  <c r="N973" i="3" s="1"/>
  <c r="C974" i="3"/>
  <c r="N974" i="3" s="1"/>
  <c r="C975" i="3"/>
  <c r="N975" i="3" s="1"/>
  <c r="C976" i="3"/>
  <c r="N976" i="3" s="1"/>
  <c r="C977" i="3"/>
  <c r="N977" i="3" s="1"/>
  <c r="C978" i="3"/>
  <c r="N978" i="3" s="1"/>
  <c r="C979" i="3"/>
  <c r="N979" i="3" s="1"/>
  <c r="C980" i="3"/>
  <c r="N980" i="3" s="1"/>
  <c r="C981" i="3"/>
  <c r="N981" i="3" s="1"/>
  <c r="C982" i="3"/>
  <c r="N982" i="3" s="1"/>
  <c r="C983" i="3"/>
  <c r="N983" i="3" s="1"/>
  <c r="C984" i="3"/>
  <c r="N984" i="3" s="1"/>
  <c r="C985" i="3"/>
  <c r="N985" i="3" s="1"/>
  <c r="C986" i="3"/>
  <c r="N986" i="3" s="1"/>
  <c r="C987" i="3"/>
  <c r="N987" i="3" s="1"/>
  <c r="C988" i="3"/>
  <c r="N988" i="3" s="1"/>
  <c r="C989" i="3"/>
  <c r="N989" i="3" s="1"/>
  <c r="C990" i="3"/>
  <c r="N990" i="3" s="1"/>
  <c r="C991" i="3"/>
  <c r="N991" i="3" s="1"/>
  <c r="C992" i="3"/>
  <c r="N992" i="3" s="1"/>
  <c r="C993" i="3"/>
  <c r="N993" i="3" s="1"/>
  <c r="C994" i="3"/>
  <c r="N994" i="3" s="1"/>
  <c r="C995" i="3"/>
  <c r="N995" i="3" s="1"/>
  <c r="C996" i="3"/>
  <c r="N996" i="3" s="1"/>
  <c r="C997" i="3"/>
  <c r="N997" i="3" s="1"/>
  <c r="C998" i="3"/>
  <c r="N998" i="3" s="1"/>
  <c r="C999" i="3"/>
  <c r="N999" i="3" s="1"/>
  <c r="C1000" i="3"/>
  <c r="N1000" i="3" s="1"/>
  <c r="C1001" i="3"/>
  <c r="N1001" i="3" s="1"/>
  <c r="C1002" i="3"/>
  <c r="N1002" i="3" s="1"/>
  <c r="C1003" i="3"/>
  <c r="N1003" i="3" s="1"/>
  <c r="C1004" i="3"/>
  <c r="N1004" i="3" s="1"/>
  <c r="C1005" i="3"/>
  <c r="N1005" i="3" s="1"/>
  <c r="C1006" i="3"/>
  <c r="N1006" i="3" s="1"/>
  <c r="C1007" i="3"/>
  <c r="N1007" i="3" s="1"/>
  <c r="C1008" i="3"/>
  <c r="N1008" i="3" s="1"/>
  <c r="C1009" i="3"/>
  <c r="N1009" i="3" s="1"/>
  <c r="C1010" i="3"/>
  <c r="N1010" i="3" s="1"/>
  <c r="C1011" i="3"/>
  <c r="N1011" i="3" s="1"/>
  <c r="C1012" i="3"/>
  <c r="N1012" i="3" s="1"/>
  <c r="C1013" i="3"/>
  <c r="N1013" i="3" s="1"/>
  <c r="C1014" i="3"/>
  <c r="N1014" i="3" s="1"/>
  <c r="C1015" i="3"/>
  <c r="N1015" i="3" s="1"/>
  <c r="C1016" i="3"/>
  <c r="N1016" i="3" s="1"/>
  <c r="C1017" i="3"/>
  <c r="N1017" i="3" s="1"/>
  <c r="C1018" i="3"/>
  <c r="N1018" i="3" s="1"/>
  <c r="C1019" i="3"/>
  <c r="N1019" i="3" s="1"/>
  <c r="C1020" i="3"/>
  <c r="N1020" i="3" s="1"/>
  <c r="C1021" i="3"/>
  <c r="N1021" i="3" s="1"/>
  <c r="C1022" i="3"/>
  <c r="N1022" i="3" s="1"/>
  <c r="C1023" i="3"/>
  <c r="N1023" i="3" s="1"/>
  <c r="C1024" i="3"/>
  <c r="N1024" i="3" s="1"/>
  <c r="C1025" i="3"/>
  <c r="N1025" i="3" s="1"/>
  <c r="C1026" i="3"/>
  <c r="N1026" i="3" s="1"/>
  <c r="C1027" i="3"/>
  <c r="N1027" i="3" s="1"/>
  <c r="C1028" i="3"/>
  <c r="N1028" i="3" s="1"/>
  <c r="C1029" i="3"/>
  <c r="N1029" i="3" s="1"/>
  <c r="C1030" i="3"/>
  <c r="N1030" i="3" s="1"/>
  <c r="C1031" i="3"/>
  <c r="N1031" i="3" s="1"/>
  <c r="C1032" i="3"/>
  <c r="N1032" i="3" s="1"/>
  <c r="C1033" i="3"/>
  <c r="N1033" i="3" s="1"/>
  <c r="C1034" i="3"/>
  <c r="N1034" i="3" s="1"/>
  <c r="C1035" i="3"/>
  <c r="N1035" i="3" s="1"/>
  <c r="C1036" i="3"/>
  <c r="N1036" i="3" s="1"/>
  <c r="C1037" i="3"/>
  <c r="N1037" i="3" s="1"/>
  <c r="C1038" i="3"/>
  <c r="N1038" i="3" s="1"/>
  <c r="C1039" i="3"/>
  <c r="N1039" i="3" s="1"/>
  <c r="C1040" i="3"/>
  <c r="N1040" i="3" s="1"/>
  <c r="C1041" i="3"/>
  <c r="N1041" i="3" s="1"/>
  <c r="C1042" i="3"/>
  <c r="N1042" i="3" s="1"/>
  <c r="C1043" i="3"/>
  <c r="N1043" i="3" s="1"/>
  <c r="C1044" i="3"/>
  <c r="N1044" i="3" s="1"/>
  <c r="C1045" i="3"/>
  <c r="N1045" i="3" s="1"/>
  <c r="C1046" i="3"/>
  <c r="N1046" i="3" s="1"/>
  <c r="C1047" i="3"/>
  <c r="N1047" i="3" s="1"/>
  <c r="C1048" i="3"/>
  <c r="N1048" i="3" s="1"/>
  <c r="C1049" i="3"/>
  <c r="N1049" i="3" s="1"/>
  <c r="C1050" i="3"/>
  <c r="N1050" i="3" s="1"/>
  <c r="C1051" i="3"/>
  <c r="N1051" i="3" s="1"/>
  <c r="C1052" i="3"/>
  <c r="N1052" i="3" s="1"/>
  <c r="C1053" i="3"/>
  <c r="N1053" i="3" s="1"/>
  <c r="C1054" i="3"/>
  <c r="N1054" i="3" s="1"/>
  <c r="C1055" i="3"/>
  <c r="N1055" i="3" s="1"/>
  <c r="C1056" i="3"/>
  <c r="N1056" i="3" s="1"/>
  <c r="C1057" i="3"/>
  <c r="N1057" i="3" s="1"/>
  <c r="C1058" i="3"/>
  <c r="N1058" i="3" s="1"/>
  <c r="C1059" i="3"/>
  <c r="N1059" i="3" s="1"/>
  <c r="C1060" i="3"/>
  <c r="N1060" i="3" s="1"/>
  <c r="C1061" i="3"/>
  <c r="N1061" i="3" s="1"/>
  <c r="C1062" i="3"/>
  <c r="N1062" i="3" s="1"/>
  <c r="C1063" i="3"/>
  <c r="N1063" i="3" s="1"/>
  <c r="C1064" i="3"/>
  <c r="N1064" i="3" s="1"/>
  <c r="C1065" i="3"/>
  <c r="N1065" i="3" s="1"/>
  <c r="C1066" i="3"/>
  <c r="N1066" i="3" s="1"/>
  <c r="C1067" i="3"/>
  <c r="N1067" i="3" s="1"/>
  <c r="C1068" i="3"/>
  <c r="N1068" i="3" s="1"/>
  <c r="C1069" i="3"/>
  <c r="N1069" i="3" s="1"/>
  <c r="C1070" i="3"/>
  <c r="N1070" i="3" s="1"/>
  <c r="C1071" i="3"/>
  <c r="N1071" i="3" s="1"/>
  <c r="C1072" i="3"/>
  <c r="N1072" i="3" s="1"/>
  <c r="C1073" i="3"/>
  <c r="N1073" i="3" s="1"/>
  <c r="C1074" i="3"/>
  <c r="N1074" i="3" s="1"/>
  <c r="C1075" i="3"/>
  <c r="N1075" i="3" s="1"/>
  <c r="C1076" i="3"/>
  <c r="N1076" i="3" s="1"/>
  <c r="C1077" i="3"/>
  <c r="N1077" i="3" s="1"/>
  <c r="C1078" i="3"/>
  <c r="N1078" i="3" s="1"/>
  <c r="C1079" i="3"/>
  <c r="N1079" i="3" s="1"/>
  <c r="C1080" i="3"/>
  <c r="N1080" i="3" s="1"/>
  <c r="C1081" i="3"/>
  <c r="N1081" i="3" s="1"/>
  <c r="C1082" i="3"/>
  <c r="N1082" i="3" s="1"/>
  <c r="C1083" i="3"/>
  <c r="N1083" i="3" s="1"/>
  <c r="C1084" i="3"/>
  <c r="N1084" i="3" s="1"/>
  <c r="C1085" i="3"/>
  <c r="N1085" i="3" s="1"/>
  <c r="C1086" i="3"/>
  <c r="N1086" i="3" s="1"/>
  <c r="C1087" i="3"/>
  <c r="N1087" i="3" s="1"/>
  <c r="C1088" i="3"/>
  <c r="N1088" i="3" s="1"/>
  <c r="C1089" i="3"/>
  <c r="N1089" i="3" s="1"/>
  <c r="C1090" i="3"/>
  <c r="N1090" i="3" s="1"/>
  <c r="C1091" i="3"/>
  <c r="N1091" i="3" s="1"/>
  <c r="C1092" i="3"/>
  <c r="N1092" i="3" s="1"/>
  <c r="C1093" i="3"/>
  <c r="N1093" i="3" s="1"/>
  <c r="C1094" i="3"/>
  <c r="N1094" i="3" s="1"/>
  <c r="C1095" i="3"/>
  <c r="N1095" i="3" s="1"/>
  <c r="C1096" i="3"/>
  <c r="N1096" i="3" s="1"/>
  <c r="C1097" i="3"/>
  <c r="N1097" i="3" s="1"/>
  <c r="C1098" i="3"/>
  <c r="N1098" i="3" s="1"/>
  <c r="C1099" i="3"/>
  <c r="N1099" i="3" s="1"/>
  <c r="C1100" i="3"/>
  <c r="N1100" i="3" s="1"/>
  <c r="C1101" i="3"/>
  <c r="N1101" i="3" s="1"/>
  <c r="C1102" i="3"/>
  <c r="N1102" i="3" s="1"/>
  <c r="C1103" i="3"/>
  <c r="N1103" i="3" s="1"/>
  <c r="C1104" i="3"/>
  <c r="N1104" i="3" s="1"/>
  <c r="C1105" i="3"/>
  <c r="N1105" i="3" s="1"/>
  <c r="C1106" i="3"/>
  <c r="N1106" i="3" s="1"/>
  <c r="C1107" i="3"/>
  <c r="N1107" i="3" s="1"/>
  <c r="C1108" i="3"/>
  <c r="N1108" i="3" s="1"/>
  <c r="C1109" i="3"/>
  <c r="N1109" i="3" s="1"/>
  <c r="C1110" i="3"/>
  <c r="N1110" i="3" s="1"/>
  <c r="C1111" i="3"/>
  <c r="N1111" i="3" s="1"/>
  <c r="C1112" i="3"/>
  <c r="N1112" i="3" s="1"/>
  <c r="C1113" i="3"/>
  <c r="N1113" i="3" s="1"/>
  <c r="C1114" i="3"/>
  <c r="N1114" i="3" s="1"/>
  <c r="C1115" i="3"/>
  <c r="N1115" i="3" s="1"/>
  <c r="C1116" i="3"/>
  <c r="N1116" i="3" s="1"/>
  <c r="C1117" i="3"/>
  <c r="N1117" i="3" s="1"/>
  <c r="C1118" i="3"/>
  <c r="N1118" i="3" s="1"/>
  <c r="C1119" i="3"/>
  <c r="N1119" i="3" s="1"/>
  <c r="C1120" i="3"/>
  <c r="N1120" i="3" s="1"/>
  <c r="C1121" i="3"/>
  <c r="N1121" i="3" s="1"/>
  <c r="C1122" i="3"/>
  <c r="N1122" i="3" s="1"/>
  <c r="C1123" i="3"/>
  <c r="N1123" i="3" s="1"/>
  <c r="C1124" i="3"/>
  <c r="N1124" i="3" s="1"/>
  <c r="C1125" i="3"/>
  <c r="N1125" i="3" s="1"/>
  <c r="C1126" i="3"/>
  <c r="N1126" i="3" s="1"/>
  <c r="C1127" i="3"/>
  <c r="N1127" i="3" s="1"/>
  <c r="C1128" i="3"/>
  <c r="N1128" i="3" s="1"/>
  <c r="C1129" i="3"/>
  <c r="N1129" i="3" s="1"/>
  <c r="C1130" i="3"/>
  <c r="N1130" i="3" s="1"/>
  <c r="C1131" i="3"/>
  <c r="N1131" i="3" s="1"/>
  <c r="C1132" i="3"/>
  <c r="N1132" i="3" s="1"/>
  <c r="C1133" i="3"/>
  <c r="N1133" i="3" s="1"/>
  <c r="C1134" i="3"/>
  <c r="N1134" i="3" s="1"/>
  <c r="C1135" i="3"/>
  <c r="N1135" i="3" s="1"/>
  <c r="C1136" i="3"/>
  <c r="N1136" i="3" s="1"/>
  <c r="C1137" i="3"/>
  <c r="N1137" i="3" s="1"/>
  <c r="C1138" i="3"/>
  <c r="N1138" i="3" s="1"/>
  <c r="C1139" i="3"/>
  <c r="N1139" i="3" s="1"/>
  <c r="C1140" i="3"/>
  <c r="N1140" i="3" s="1"/>
  <c r="C1141" i="3"/>
  <c r="N1141" i="3" s="1"/>
  <c r="C1142" i="3"/>
  <c r="N1142" i="3" s="1"/>
  <c r="C1143" i="3"/>
  <c r="N1143" i="3" s="1"/>
  <c r="C1144" i="3"/>
  <c r="N1144" i="3" s="1"/>
  <c r="C1145" i="3"/>
  <c r="N1145" i="3" s="1"/>
  <c r="C1146" i="3"/>
  <c r="N1146" i="3" s="1"/>
  <c r="C1147" i="3"/>
  <c r="N1147" i="3" s="1"/>
  <c r="C1148" i="3"/>
  <c r="N1148" i="3" s="1"/>
  <c r="C1149" i="3"/>
  <c r="N1149" i="3" s="1"/>
  <c r="C1150" i="3"/>
  <c r="N1150" i="3" s="1"/>
  <c r="C1151" i="3"/>
  <c r="N1151" i="3" s="1"/>
  <c r="C1152" i="3"/>
  <c r="N1152" i="3" s="1"/>
  <c r="C1153" i="3"/>
  <c r="N1153" i="3" s="1"/>
  <c r="C1154" i="3"/>
  <c r="N1154" i="3" s="1"/>
  <c r="C1155" i="3"/>
  <c r="N1155" i="3" s="1"/>
  <c r="C1156" i="3"/>
  <c r="N1156" i="3" s="1"/>
  <c r="C1157" i="3"/>
  <c r="N1157" i="3" s="1"/>
  <c r="C1158" i="3"/>
  <c r="N1158" i="3" s="1"/>
  <c r="C1159" i="3"/>
  <c r="N1159" i="3" s="1"/>
  <c r="C1160" i="3"/>
  <c r="N1160" i="3" s="1"/>
  <c r="C1161" i="3"/>
  <c r="N1161" i="3" s="1"/>
  <c r="C1162" i="3"/>
  <c r="N1162" i="3" s="1"/>
  <c r="C1163" i="3"/>
  <c r="N1163" i="3" s="1"/>
  <c r="C1164" i="3"/>
  <c r="N1164" i="3" s="1"/>
  <c r="C1165" i="3"/>
  <c r="N1165" i="3" s="1"/>
  <c r="C1166" i="3"/>
  <c r="N1166" i="3" s="1"/>
  <c r="C1167" i="3"/>
  <c r="N1167" i="3" s="1"/>
  <c r="C1168" i="3"/>
  <c r="N1168" i="3" s="1"/>
  <c r="C1169" i="3"/>
  <c r="N1169" i="3" s="1"/>
  <c r="C1170" i="3"/>
  <c r="N1170" i="3" s="1"/>
  <c r="C1171" i="3"/>
  <c r="N1171" i="3" s="1"/>
  <c r="C1172" i="3"/>
  <c r="N1172" i="3" s="1"/>
  <c r="C1173" i="3"/>
  <c r="N1173" i="3" s="1"/>
  <c r="C1174" i="3"/>
  <c r="N1174" i="3" s="1"/>
  <c r="C1175" i="3"/>
  <c r="N1175" i="3" s="1"/>
  <c r="C1176" i="3"/>
  <c r="N1176" i="3" s="1"/>
  <c r="C1177" i="3"/>
  <c r="N1177" i="3" s="1"/>
  <c r="C1178" i="3"/>
  <c r="N1178" i="3" s="1"/>
  <c r="C1179" i="3"/>
  <c r="N1179" i="3" s="1"/>
  <c r="C1180" i="3"/>
  <c r="N1180" i="3" s="1"/>
  <c r="C1181" i="3"/>
  <c r="N1181" i="3" s="1"/>
  <c r="C1182" i="3"/>
  <c r="N1182" i="3" s="1"/>
  <c r="C1183" i="3"/>
  <c r="N1183" i="3" s="1"/>
  <c r="C1184" i="3"/>
  <c r="N1184" i="3" s="1"/>
  <c r="C1185" i="3"/>
  <c r="N1185" i="3" s="1"/>
  <c r="C1186" i="3"/>
  <c r="N1186" i="3" s="1"/>
  <c r="C1187" i="3"/>
  <c r="N1187" i="3" s="1"/>
  <c r="C1188" i="3"/>
  <c r="N1188" i="3" s="1"/>
  <c r="C1189" i="3"/>
  <c r="N1189" i="3" s="1"/>
  <c r="C1190" i="3"/>
  <c r="N1190" i="3" s="1"/>
  <c r="C1191" i="3"/>
  <c r="N1191" i="3" s="1"/>
  <c r="C1192" i="3"/>
  <c r="N1192" i="3" s="1"/>
  <c r="C1193" i="3"/>
  <c r="N1193" i="3" s="1"/>
  <c r="C1194" i="3"/>
  <c r="N1194" i="3" s="1"/>
  <c r="C1195" i="3"/>
  <c r="N1195" i="3" s="1"/>
  <c r="C1196" i="3"/>
  <c r="N1196" i="3" s="1"/>
  <c r="C1197" i="3"/>
  <c r="N1197" i="3" s="1"/>
  <c r="C1198" i="3"/>
  <c r="N1198" i="3" s="1"/>
  <c r="C1199" i="3"/>
  <c r="N1199" i="3" s="1"/>
  <c r="C1200" i="3"/>
  <c r="N1200" i="3" s="1"/>
  <c r="C1201" i="3"/>
  <c r="N1201" i="3" s="1"/>
  <c r="C1202" i="3"/>
  <c r="N1202" i="3" s="1"/>
  <c r="C1203" i="3"/>
  <c r="N1203" i="3" s="1"/>
  <c r="C1204" i="3"/>
  <c r="N1204" i="3" s="1"/>
  <c r="C1205" i="3"/>
  <c r="N1205" i="3" s="1"/>
  <c r="C1206" i="3"/>
  <c r="N1206" i="3" s="1"/>
  <c r="C1207" i="3"/>
  <c r="N1207" i="3" s="1"/>
  <c r="C1208" i="3"/>
  <c r="N1208" i="3" s="1"/>
  <c r="C1209" i="3"/>
  <c r="N1209" i="3" s="1"/>
  <c r="C1210" i="3"/>
  <c r="N1210" i="3" s="1"/>
  <c r="C1211" i="3"/>
  <c r="N1211" i="3" s="1"/>
  <c r="C1212" i="3"/>
  <c r="N1212" i="3" s="1"/>
  <c r="C1213" i="3"/>
  <c r="N1213" i="3" s="1"/>
  <c r="C1214" i="3"/>
  <c r="N1214" i="3" s="1"/>
  <c r="C1215" i="3"/>
  <c r="N1215" i="3" s="1"/>
  <c r="C1216" i="3"/>
  <c r="N1216" i="3" s="1"/>
  <c r="C1217" i="3"/>
  <c r="N1217" i="3" s="1"/>
  <c r="C1218" i="3"/>
  <c r="N1218" i="3" s="1"/>
  <c r="C1219" i="3"/>
  <c r="N1219" i="3" s="1"/>
  <c r="C1220" i="3"/>
  <c r="N1220" i="3" s="1"/>
  <c r="C1221" i="3"/>
  <c r="N1221" i="3" s="1"/>
  <c r="C1222" i="3"/>
  <c r="N1222" i="3" s="1"/>
  <c r="C1223" i="3"/>
  <c r="N1223" i="3" s="1"/>
  <c r="C1224" i="3"/>
  <c r="N1224" i="3" s="1"/>
  <c r="C1225" i="3"/>
  <c r="N1225" i="3" s="1"/>
  <c r="C1226" i="3"/>
  <c r="N1226" i="3" s="1"/>
  <c r="C1227" i="3"/>
  <c r="N1227" i="3" s="1"/>
  <c r="C1228" i="3"/>
  <c r="N1228" i="3" s="1"/>
  <c r="C1229" i="3"/>
  <c r="N1229" i="3" s="1"/>
  <c r="C1230" i="3"/>
  <c r="N1230" i="3" s="1"/>
  <c r="C1231" i="3"/>
  <c r="N1231" i="3" s="1"/>
  <c r="C1232" i="3"/>
  <c r="N1232" i="3" s="1"/>
  <c r="C1233" i="3"/>
  <c r="N1233" i="3" s="1"/>
  <c r="C1234" i="3"/>
  <c r="N1234" i="3" s="1"/>
  <c r="C1235" i="3"/>
  <c r="N1235" i="3" s="1"/>
  <c r="C1236" i="3"/>
  <c r="N1236" i="3" s="1"/>
  <c r="C1237" i="3"/>
  <c r="N1237" i="3" s="1"/>
  <c r="C1238" i="3"/>
  <c r="N1238" i="3" s="1"/>
  <c r="C1239" i="3"/>
  <c r="N1239" i="3" s="1"/>
  <c r="C1240" i="3"/>
  <c r="N1240" i="3" s="1"/>
  <c r="C1241" i="3"/>
  <c r="N1241" i="3" s="1"/>
  <c r="C1242" i="3"/>
  <c r="N1242" i="3" s="1"/>
  <c r="C1243" i="3"/>
  <c r="N1243" i="3" s="1"/>
  <c r="C1244" i="3"/>
  <c r="N1244" i="3" s="1"/>
  <c r="C1245" i="3"/>
  <c r="N1245" i="3" s="1"/>
  <c r="C1246" i="3"/>
  <c r="N1246" i="3" s="1"/>
  <c r="C1247" i="3"/>
  <c r="N1247" i="3" s="1"/>
  <c r="C1248" i="3"/>
  <c r="N1248" i="3" s="1"/>
  <c r="C1249" i="3"/>
  <c r="N1249" i="3" s="1"/>
  <c r="C1250" i="3"/>
  <c r="N1250" i="3" s="1"/>
  <c r="C1251" i="3"/>
  <c r="N1251" i="3" s="1"/>
  <c r="C1252" i="3"/>
  <c r="N1252" i="3" s="1"/>
  <c r="C1253" i="3"/>
  <c r="N1253" i="3" s="1"/>
  <c r="C1254" i="3"/>
  <c r="N1254" i="3" s="1"/>
  <c r="C1255" i="3"/>
  <c r="N1255" i="3" s="1"/>
  <c r="C1256" i="3"/>
  <c r="N1256" i="3" s="1"/>
  <c r="C1257" i="3"/>
  <c r="N1257" i="3" s="1"/>
  <c r="C1258" i="3"/>
  <c r="N1258" i="3" s="1"/>
  <c r="C1259" i="3"/>
  <c r="N1259" i="3" s="1"/>
  <c r="C1260" i="3"/>
  <c r="N1260" i="3" s="1"/>
  <c r="C1261" i="3"/>
  <c r="N1261" i="3" s="1"/>
  <c r="C1262" i="3"/>
  <c r="N1262" i="3" s="1"/>
  <c r="C1263" i="3"/>
  <c r="N1263" i="3" s="1"/>
  <c r="C1264" i="3"/>
  <c r="N1264" i="3" s="1"/>
  <c r="C1265" i="3"/>
  <c r="N1265" i="3" s="1"/>
  <c r="C1266" i="3"/>
  <c r="N1266" i="3" s="1"/>
  <c r="C1267" i="3"/>
  <c r="N1267" i="3" s="1"/>
  <c r="C1268" i="3"/>
  <c r="N1268" i="3" s="1"/>
  <c r="C1269" i="3"/>
  <c r="N1269" i="3" s="1"/>
  <c r="C1270" i="3"/>
  <c r="N1270" i="3" s="1"/>
  <c r="C1271" i="3"/>
  <c r="N1271" i="3" s="1"/>
  <c r="C1272" i="3"/>
  <c r="N1272" i="3" s="1"/>
  <c r="C1273" i="3"/>
  <c r="N1273" i="3" s="1"/>
  <c r="C1274" i="3"/>
  <c r="N1274" i="3" s="1"/>
  <c r="C1275" i="3"/>
  <c r="N1275" i="3" s="1"/>
  <c r="C1276" i="3"/>
  <c r="N1276" i="3" s="1"/>
  <c r="C1277" i="3"/>
  <c r="N1277" i="3" s="1"/>
  <c r="C1278" i="3"/>
  <c r="N1278" i="3" s="1"/>
  <c r="C1279" i="3"/>
  <c r="N1279" i="3" s="1"/>
  <c r="C1280" i="3"/>
  <c r="N1280" i="3" s="1"/>
  <c r="C1281" i="3"/>
  <c r="N1281" i="3" s="1"/>
  <c r="C1282" i="3"/>
  <c r="N1282" i="3" s="1"/>
  <c r="C1283" i="3"/>
  <c r="N1283" i="3" s="1"/>
  <c r="C1284" i="3"/>
  <c r="N1284" i="3" s="1"/>
  <c r="C1285" i="3"/>
  <c r="N1285" i="3" s="1"/>
  <c r="C1286" i="3"/>
  <c r="N1286" i="3" s="1"/>
  <c r="C1287" i="3"/>
  <c r="N1287" i="3" s="1"/>
  <c r="C1288" i="3"/>
  <c r="N1288" i="3" s="1"/>
  <c r="C1289" i="3"/>
  <c r="N1289" i="3" s="1"/>
  <c r="C1290" i="3"/>
  <c r="N1290" i="3" s="1"/>
  <c r="C1291" i="3"/>
  <c r="N1291" i="3" s="1"/>
  <c r="C1292" i="3"/>
  <c r="N1292" i="3" s="1"/>
  <c r="C1293" i="3"/>
  <c r="N1293" i="3" s="1"/>
  <c r="C1294" i="3"/>
  <c r="N1294" i="3" s="1"/>
  <c r="C1295" i="3"/>
  <c r="N1295" i="3" s="1"/>
  <c r="C1296" i="3"/>
  <c r="N1296" i="3" s="1"/>
  <c r="C1297" i="3"/>
  <c r="N1297" i="3" s="1"/>
  <c r="C1298" i="3"/>
  <c r="N1298" i="3" s="1"/>
  <c r="C1299" i="3"/>
  <c r="N1299" i="3" s="1"/>
  <c r="C1300" i="3"/>
  <c r="N1300" i="3" s="1"/>
  <c r="C1301" i="3"/>
  <c r="N1301" i="3" s="1"/>
  <c r="C1302" i="3"/>
  <c r="N1302" i="3" s="1"/>
  <c r="C1303" i="3"/>
  <c r="N1303" i="3" s="1"/>
  <c r="C1304" i="3"/>
  <c r="N1304" i="3" s="1"/>
  <c r="C1305" i="3"/>
  <c r="N1305" i="3" s="1"/>
  <c r="C1306" i="3"/>
  <c r="N1306" i="3" s="1"/>
  <c r="C1307" i="3"/>
  <c r="N1307" i="3" s="1"/>
  <c r="C1308" i="3"/>
  <c r="N1308" i="3" s="1"/>
  <c r="C1309" i="3"/>
  <c r="N1309" i="3" s="1"/>
  <c r="C1310" i="3"/>
  <c r="N1310" i="3" s="1"/>
  <c r="C1311" i="3"/>
  <c r="N1311" i="3" s="1"/>
  <c r="C1312" i="3"/>
  <c r="N1312" i="3" s="1"/>
  <c r="C1313" i="3"/>
  <c r="N1313" i="3" s="1"/>
  <c r="C1314" i="3"/>
  <c r="N1314" i="3" s="1"/>
  <c r="C1315" i="3"/>
  <c r="N1315" i="3" s="1"/>
  <c r="C1316" i="3"/>
  <c r="N1316" i="3" s="1"/>
  <c r="C1317" i="3"/>
  <c r="N1317" i="3" s="1"/>
  <c r="C1318" i="3"/>
  <c r="N1318" i="3" s="1"/>
  <c r="C1319" i="3"/>
  <c r="N1319" i="3" s="1"/>
  <c r="C1320" i="3"/>
  <c r="N1320" i="3" s="1"/>
  <c r="C1321" i="3"/>
  <c r="N1321" i="3" s="1"/>
  <c r="C1322" i="3"/>
  <c r="N1322" i="3" s="1"/>
  <c r="C1323" i="3"/>
  <c r="N1323" i="3" s="1"/>
  <c r="C1324" i="3"/>
  <c r="N1324" i="3" s="1"/>
  <c r="C1325" i="3"/>
  <c r="N1325" i="3" s="1"/>
  <c r="C1326" i="3"/>
  <c r="N1326" i="3" s="1"/>
  <c r="C1327" i="3"/>
  <c r="N1327" i="3" s="1"/>
  <c r="C1328" i="3"/>
  <c r="N1328" i="3" s="1"/>
  <c r="C1329" i="3"/>
  <c r="N1329" i="3" s="1"/>
  <c r="C1330" i="3"/>
  <c r="N1330" i="3" s="1"/>
  <c r="C1331" i="3"/>
  <c r="N1331" i="3" s="1"/>
  <c r="C1332" i="3"/>
  <c r="N1332" i="3" s="1"/>
  <c r="C1333" i="3"/>
  <c r="N1333" i="3" s="1"/>
  <c r="C1334" i="3"/>
  <c r="N1334" i="3" s="1"/>
  <c r="C1335" i="3"/>
  <c r="N1335" i="3" s="1"/>
  <c r="C1336" i="3"/>
  <c r="N1336" i="3" s="1"/>
  <c r="C1337" i="3"/>
  <c r="N1337" i="3" s="1"/>
  <c r="C1338" i="3"/>
  <c r="N1338" i="3" s="1"/>
  <c r="C1339" i="3"/>
  <c r="N1339" i="3" s="1"/>
  <c r="C1340" i="3"/>
  <c r="N1340" i="3" s="1"/>
  <c r="C1341" i="3"/>
  <c r="N1341" i="3" s="1"/>
  <c r="C1342" i="3"/>
  <c r="N1342" i="3" s="1"/>
  <c r="C1343" i="3"/>
  <c r="N1343" i="3" s="1"/>
  <c r="C1344" i="3"/>
  <c r="N1344" i="3" s="1"/>
  <c r="C1345" i="3"/>
  <c r="N1345" i="3" s="1"/>
  <c r="C1346" i="3"/>
  <c r="N1346" i="3" s="1"/>
  <c r="C1347" i="3"/>
  <c r="N1347" i="3" s="1"/>
  <c r="C1348" i="3"/>
  <c r="N1348" i="3" s="1"/>
  <c r="C1349" i="3"/>
  <c r="N1349" i="3" s="1"/>
  <c r="C1350" i="3"/>
  <c r="N1350" i="3" s="1"/>
  <c r="C1351" i="3"/>
  <c r="N1351" i="3" s="1"/>
  <c r="C1352" i="3"/>
  <c r="N1352" i="3" s="1"/>
  <c r="C1353" i="3"/>
  <c r="N1353" i="3" s="1"/>
  <c r="C1354" i="3"/>
  <c r="N1354" i="3" s="1"/>
  <c r="C1355" i="3"/>
  <c r="N1355" i="3" s="1"/>
  <c r="C1356" i="3"/>
  <c r="N1356" i="3" s="1"/>
  <c r="C1357" i="3"/>
  <c r="N1357" i="3" s="1"/>
  <c r="C1358" i="3"/>
  <c r="N1358" i="3" s="1"/>
  <c r="C1359" i="3"/>
  <c r="N1359" i="3" s="1"/>
  <c r="C1360" i="3"/>
  <c r="N1360" i="3" s="1"/>
  <c r="C1361" i="3"/>
  <c r="N1361" i="3" s="1"/>
  <c r="C1362" i="3"/>
  <c r="N1362" i="3" s="1"/>
  <c r="C1363" i="3"/>
  <c r="N1363" i="3" s="1"/>
  <c r="C1364" i="3"/>
  <c r="N1364" i="3" s="1"/>
  <c r="C1365" i="3"/>
  <c r="N1365" i="3" s="1"/>
  <c r="C1366" i="3"/>
  <c r="N1366" i="3" s="1"/>
  <c r="C1367" i="3"/>
  <c r="N1367" i="3" s="1"/>
  <c r="C1368" i="3"/>
  <c r="N1368" i="3" s="1"/>
  <c r="C1369" i="3"/>
  <c r="N1369" i="3" s="1"/>
  <c r="C1370" i="3"/>
  <c r="N1370" i="3" s="1"/>
  <c r="C1371" i="3"/>
  <c r="N1371" i="3" s="1"/>
  <c r="C1372" i="3"/>
  <c r="N1372" i="3" s="1"/>
  <c r="C1373" i="3"/>
  <c r="N1373" i="3" s="1"/>
  <c r="C1374" i="3"/>
  <c r="N1374" i="3" s="1"/>
  <c r="C1375" i="3"/>
  <c r="N1375" i="3" s="1"/>
  <c r="C1376" i="3"/>
  <c r="N1376" i="3" s="1"/>
  <c r="C1377" i="3"/>
  <c r="N1377" i="3" s="1"/>
  <c r="C1378" i="3"/>
  <c r="N1378" i="3" s="1"/>
  <c r="C1379" i="3"/>
  <c r="N1379" i="3" s="1"/>
  <c r="C1380" i="3"/>
  <c r="N1380" i="3" s="1"/>
  <c r="C1381" i="3"/>
  <c r="N1381" i="3" s="1"/>
  <c r="C1382" i="3"/>
  <c r="N1382" i="3" s="1"/>
  <c r="C1383" i="3"/>
  <c r="N1383" i="3" s="1"/>
  <c r="C1384" i="3"/>
  <c r="N1384" i="3" s="1"/>
  <c r="C1385" i="3"/>
  <c r="N1385" i="3" s="1"/>
  <c r="C1386" i="3"/>
  <c r="N1386" i="3" s="1"/>
  <c r="C1387" i="3"/>
  <c r="N1387" i="3" s="1"/>
  <c r="C1388" i="3"/>
  <c r="N1388" i="3" s="1"/>
  <c r="C1389" i="3"/>
  <c r="N1389" i="3" s="1"/>
  <c r="C1390" i="3"/>
  <c r="N1390" i="3" s="1"/>
  <c r="C1391" i="3"/>
  <c r="N1391" i="3" s="1"/>
  <c r="C1392" i="3"/>
  <c r="N1392" i="3" s="1"/>
  <c r="C1393" i="3"/>
  <c r="N1393" i="3" s="1"/>
  <c r="C1394" i="3"/>
  <c r="N1394" i="3" s="1"/>
  <c r="C1395" i="3"/>
  <c r="N1395" i="3" s="1"/>
  <c r="C1396" i="3"/>
  <c r="N1396" i="3" s="1"/>
  <c r="C1397" i="3"/>
  <c r="N1397" i="3" s="1"/>
  <c r="C1398" i="3"/>
  <c r="N1398" i="3" s="1"/>
  <c r="C1399" i="3"/>
  <c r="N1399" i="3" s="1"/>
  <c r="C1400" i="3"/>
  <c r="N1400" i="3" s="1"/>
  <c r="C1401" i="3"/>
  <c r="N1401" i="3" s="1"/>
  <c r="C1402" i="3"/>
  <c r="N1402" i="3" s="1"/>
  <c r="C1403" i="3"/>
  <c r="N1403" i="3" s="1"/>
  <c r="C1404" i="3"/>
  <c r="N1404" i="3" s="1"/>
  <c r="C1405" i="3"/>
  <c r="N1405" i="3" s="1"/>
  <c r="C1406" i="3"/>
  <c r="N1406" i="3" s="1"/>
  <c r="C1407" i="3"/>
  <c r="N1407" i="3" s="1"/>
  <c r="C1408" i="3"/>
  <c r="N1408" i="3" s="1"/>
  <c r="C1409" i="3"/>
  <c r="N1409" i="3" s="1"/>
  <c r="C1410" i="3"/>
  <c r="N1410" i="3" s="1"/>
  <c r="C1411" i="3"/>
  <c r="N1411" i="3" s="1"/>
  <c r="C1412" i="3"/>
  <c r="N1412" i="3" s="1"/>
  <c r="C1413" i="3"/>
  <c r="N1413" i="3" s="1"/>
  <c r="C1414" i="3"/>
  <c r="N1414" i="3" s="1"/>
  <c r="C1415" i="3"/>
  <c r="N1415" i="3" s="1"/>
  <c r="C1416" i="3"/>
  <c r="N1416" i="3" s="1"/>
  <c r="C1417" i="3"/>
  <c r="N1417" i="3" s="1"/>
  <c r="C1418" i="3"/>
  <c r="N1418" i="3" s="1"/>
  <c r="C1419" i="3"/>
  <c r="N1419" i="3" s="1"/>
  <c r="C1420" i="3"/>
  <c r="N1420" i="3" s="1"/>
  <c r="C1421" i="3"/>
  <c r="N1421" i="3" s="1"/>
  <c r="C1422" i="3"/>
  <c r="N1422" i="3" s="1"/>
  <c r="C1423" i="3"/>
  <c r="N1423" i="3" s="1"/>
  <c r="C1424" i="3"/>
  <c r="N1424" i="3" s="1"/>
  <c r="C1425" i="3"/>
  <c r="N1425" i="3" s="1"/>
  <c r="C1426" i="3"/>
  <c r="N1426" i="3" s="1"/>
  <c r="C1427" i="3"/>
  <c r="N1427" i="3" s="1"/>
  <c r="C1428" i="3"/>
  <c r="N1428" i="3" s="1"/>
  <c r="C1429" i="3"/>
  <c r="N1429" i="3" s="1"/>
  <c r="C1430" i="3"/>
  <c r="N1430" i="3" s="1"/>
  <c r="C1431" i="3"/>
  <c r="N1431" i="3" s="1"/>
  <c r="C1432" i="3"/>
  <c r="N1432" i="3" s="1"/>
  <c r="C1433" i="3"/>
  <c r="N1433" i="3" s="1"/>
  <c r="C1434" i="3"/>
  <c r="N1434" i="3" s="1"/>
  <c r="C1435" i="3"/>
  <c r="N1435" i="3" s="1"/>
  <c r="C1436" i="3"/>
  <c r="N1436" i="3" s="1"/>
  <c r="C1437" i="3"/>
  <c r="N1437" i="3" s="1"/>
  <c r="C1438" i="3"/>
  <c r="N1438" i="3" s="1"/>
  <c r="C1439" i="3"/>
  <c r="N1439" i="3" s="1"/>
  <c r="C1440" i="3"/>
  <c r="N1440" i="3" s="1"/>
  <c r="C1441" i="3"/>
  <c r="N1441" i="3" s="1"/>
  <c r="C1442" i="3"/>
  <c r="N1442" i="3" s="1"/>
  <c r="C1443" i="3"/>
  <c r="N1443" i="3" s="1"/>
  <c r="C1444" i="3"/>
  <c r="N1444" i="3" s="1"/>
  <c r="C1445" i="3"/>
  <c r="N1445" i="3" s="1"/>
  <c r="C1446" i="3"/>
  <c r="N1446" i="3" s="1"/>
  <c r="C1447" i="3"/>
  <c r="N1447" i="3" s="1"/>
  <c r="C1448" i="3"/>
  <c r="N1448" i="3" s="1"/>
  <c r="C1449" i="3"/>
  <c r="N1449" i="3" s="1"/>
  <c r="C1450" i="3"/>
  <c r="N1450" i="3" s="1"/>
  <c r="C1451" i="3"/>
  <c r="N1451" i="3" s="1"/>
  <c r="C1452" i="3"/>
  <c r="N1452" i="3" s="1"/>
  <c r="C1453" i="3"/>
  <c r="N1453" i="3" s="1"/>
  <c r="C1454" i="3"/>
  <c r="N1454" i="3" s="1"/>
  <c r="C1455" i="3"/>
  <c r="N1455" i="3" s="1"/>
  <c r="C1456" i="3"/>
  <c r="N1456" i="3" s="1"/>
  <c r="C1457" i="3"/>
  <c r="N1457" i="3" s="1"/>
  <c r="C1458" i="3"/>
  <c r="N1458" i="3" s="1"/>
  <c r="C1459" i="3"/>
  <c r="N1459" i="3" s="1"/>
  <c r="C1460" i="3"/>
  <c r="N1460" i="3" s="1"/>
  <c r="C1461" i="3"/>
  <c r="N1461" i="3" s="1"/>
  <c r="C1462" i="3"/>
  <c r="N1462" i="3" s="1"/>
  <c r="C1463" i="3"/>
  <c r="N1463" i="3" s="1"/>
  <c r="C1464" i="3"/>
  <c r="N1464" i="3" s="1"/>
  <c r="C1465" i="3"/>
  <c r="N1465" i="3" s="1"/>
  <c r="C1466" i="3"/>
  <c r="N1466" i="3" s="1"/>
  <c r="C1467" i="3"/>
  <c r="N1467" i="3" s="1"/>
  <c r="C1468" i="3"/>
  <c r="N1468" i="3" s="1"/>
  <c r="C1469" i="3"/>
  <c r="N1469" i="3" s="1"/>
  <c r="C1470" i="3"/>
  <c r="N1470" i="3" s="1"/>
  <c r="C1471" i="3"/>
  <c r="N1471" i="3" s="1"/>
  <c r="C1472" i="3"/>
  <c r="N1472" i="3" s="1"/>
  <c r="C1473" i="3"/>
  <c r="N1473" i="3" s="1"/>
  <c r="C1474" i="3"/>
  <c r="N1474" i="3" s="1"/>
  <c r="C1475" i="3"/>
  <c r="N1475" i="3" s="1"/>
  <c r="C1476" i="3"/>
  <c r="N1476" i="3" s="1"/>
  <c r="C1477" i="3"/>
  <c r="N1477" i="3" s="1"/>
  <c r="C1478" i="3"/>
  <c r="N1478" i="3" s="1"/>
  <c r="C1479" i="3"/>
  <c r="N1479" i="3" s="1"/>
  <c r="C1480" i="3"/>
  <c r="N1480" i="3" s="1"/>
  <c r="C1481" i="3"/>
  <c r="N1481" i="3" s="1"/>
  <c r="C1482" i="3"/>
  <c r="N1482" i="3" s="1"/>
  <c r="C1483" i="3"/>
  <c r="N1483" i="3" s="1"/>
  <c r="C1484" i="3"/>
  <c r="N1484" i="3" s="1"/>
  <c r="C1485" i="3"/>
  <c r="N1485" i="3" s="1"/>
  <c r="C1486" i="3"/>
  <c r="N1486" i="3" s="1"/>
  <c r="C1487" i="3"/>
  <c r="N1487" i="3" s="1"/>
  <c r="C1488" i="3"/>
  <c r="N1488" i="3" s="1"/>
  <c r="C1489" i="3"/>
  <c r="N1489" i="3" s="1"/>
  <c r="C1490" i="3"/>
  <c r="N1490" i="3" s="1"/>
  <c r="C1491" i="3"/>
  <c r="N1491" i="3" s="1"/>
  <c r="C1492" i="3"/>
  <c r="N1492" i="3" s="1"/>
  <c r="C1493" i="3"/>
  <c r="N1493" i="3" s="1"/>
  <c r="C1494" i="3"/>
  <c r="N1494" i="3" s="1"/>
  <c r="C1495" i="3"/>
  <c r="N1495" i="3" s="1"/>
  <c r="C1496" i="3"/>
  <c r="N1496" i="3" s="1"/>
  <c r="C1497" i="3"/>
  <c r="N1497" i="3" s="1"/>
  <c r="C1498" i="3"/>
  <c r="N1498" i="3" s="1"/>
  <c r="C1499" i="3"/>
  <c r="N1499" i="3" s="1"/>
  <c r="C1500" i="3"/>
  <c r="N1500" i="3" s="1"/>
  <c r="C1501" i="3"/>
  <c r="N1501" i="3" s="1"/>
  <c r="C1502" i="3"/>
  <c r="N1502" i="3" s="1"/>
  <c r="C1503" i="3"/>
  <c r="N1503" i="3" s="1"/>
  <c r="C1504" i="3"/>
  <c r="N1504" i="3" s="1"/>
  <c r="C1505" i="3"/>
  <c r="N1505" i="3" s="1"/>
  <c r="C1506" i="3"/>
  <c r="N1506" i="3" s="1"/>
  <c r="C1507" i="3"/>
  <c r="N1507" i="3" s="1"/>
  <c r="C1508" i="3"/>
  <c r="N1508" i="3" s="1"/>
  <c r="C1509" i="3"/>
  <c r="N1509" i="3" s="1"/>
  <c r="C1510" i="3"/>
  <c r="N1510" i="3" s="1"/>
  <c r="C1511" i="3"/>
  <c r="N1511" i="3" s="1"/>
  <c r="C1512" i="3"/>
  <c r="N1512" i="3" s="1"/>
  <c r="C1513" i="3"/>
  <c r="N1513" i="3" s="1"/>
  <c r="C1514" i="3"/>
  <c r="N1514" i="3" s="1"/>
  <c r="C1515" i="3"/>
  <c r="N1515" i="3" s="1"/>
  <c r="C1516" i="3"/>
  <c r="N1516" i="3" s="1"/>
  <c r="C1517" i="3"/>
  <c r="N1517" i="3" s="1"/>
  <c r="C1518" i="3"/>
  <c r="N1518" i="3" s="1"/>
  <c r="C1519" i="3"/>
  <c r="N1519" i="3" s="1"/>
  <c r="C1520" i="3"/>
  <c r="N1520" i="3" s="1"/>
  <c r="C1521" i="3"/>
  <c r="N1521" i="3" s="1"/>
  <c r="C1522" i="3"/>
  <c r="N1522" i="3" s="1"/>
  <c r="C1523" i="3"/>
  <c r="N1523" i="3" s="1"/>
  <c r="C1524" i="3"/>
  <c r="N1524" i="3" s="1"/>
  <c r="C1525" i="3"/>
  <c r="N1525" i="3" s="1"/>
  <c r="C1526" i="3"/>
  <c r="N1526" i="3" s="1"/>
  <c r="C1527" i="3"/>
  <c r="N1527" i="3" s="1"/>
  <c r="C1528" i="3"/>
  <c r="N1528" i="3" s="1"/>
  <c r="C1529" i="3"/>
  <c r="N1529" i="3" s="1"/>
  <c r="C1530" i="3"/>
  <c r="N1530" i="3" s="1"/>
  <c r="C1531" i="3"/>
  <c r="N1531" i="3" s="1"/>
  <c r="C1532" i="3"/>
  <c r="N1532" i="3" s="1"/>
  <c r="C1533" i="3"/>
  <c r="N1533" i="3" s="1"/>
  <c r="C1534" i="3"/>
  <c r="N1534" i="3" s="1"/>
  <c r="C1535" i="3"/>
  <c r="N1535" i="3" s="1"/>
  <c r="C1536" i="3"/>
  <c r="N1536" i="3" s="1"/>
  <c r="C1537" i="3"/>
  <c r="N1537" i="3" s="1"/>
  <c r="C1538" i="3"/>
  <c r="N1538" i="3" s="1"/>
  <c r="C1539" i="3"/>
  <c r="N1539" i="3" s="1"/>
  <c r="C1540" i="3"/>
  <c r="N1540" i="3" s="1"/>
  <c r="C1541" i="3"/>
  <c r="N1541" i="3" s="1"/>
  <c r="C1542" i="3"/>
  <c r="N1542" i="3" s="1"/>
  <c r="C1543" i="3"/>
  <c r="N1543" i="3" s="1"/>
  <c r="C1544" i="3"/>
  <c r="N1544" i="3" s="1"/>
  <c r="C1545" i="3"/>
  <c r="N1545" i="3" s="1"/>
  <c r="C1546" i="3"/>
  <c r="N1546" i="3" s="1"/>
  <c r="C1547" i="3"/>
  <c r="N1547" i="3" s="1"/>
  <c r="C1548" i="3"/>
  <c r="N1548" i="3" s="1"/>
  <c r="C1549" i="3"/>
  <c r="N1549" i="3" s="1"/>
  <c r="C1550" i="3"/>
  <c r="N1550" i="3" s="1"/>
  <c r="C1551" i="3"/>
  <c r="N1551" i="3" s="1"/>
  <c r="C1552" i="3"/>
  <c r="N1552" i="3" s="1"/>
  <c r="C1553" i="3"/>
  <c r="N1553" i="3" s="1"/>
  <c r="C1554" i="3"/>
  <c r="N1554" i="3" s="1"/>
  <c r="C1555" i="3"/>
  <c r="N1555" i="3" s="1"/>
  <c r="C1556" i="3"/>
  <c r="N1556" i="3" s="1"/>
  <c r="C1557" i="3"/>
  <c r="N1557" i="3" s="1"/>
  <c r="C1558" i="3"/>
  <c r="N1558" i="3" s="1"/>
  <c r="C1559" i="3"/>
  <c r="N1559" i="3" s="1"/>
  <c r="C1560" i="3"/>
  <c r="N1560" i="3" s="1"/>
  <c r="C1561" i="3"/>
  <c r="N1561" i="3" s="1"/>
  <c r="C1562" i="3"/>
  <c r="N1562" i="3" s="1"/>
  <c r="C1563" i="3"/>
  <c r="N1563" i="3" s="1"/>
  <c r="C1564" i="3"/>
  <c r="N1564" i="3" s="1"/>
  <c r="C1565" i="3"/>
  <c r="N1565" i="3" s="1"/>
  <c r="C1566" i="3"/>
  <c r="N1566" i="3" s="1"/>
  <c r="C1567" i="3"/>
  <c r="N1567" i="3" s="1"/>
  <c r="C1568" i="3"/>
  <c r="N1568" i="3" s="1"/>
  <c r="C1569" i="3"/>
  <c r="N1569" i="3" s="1"/>
  <c r="C1570" i="3"/>
  <c r="N1570" i="3" s="1"/>
  <c r="C1571" i="3"/>
  <c r="N1571" i="3" s="1"/>
  <c r="C1572" i="3"/>
  <c r="N1572" i="3" s="1"/>
  <c r="C1573" i="3"/>
  <c r="N1573" i="3" s="1"/>
  <c r="C1574" i="3"/>
  <c r="N1574" i="3" s="1"/>
  <c r="C1575" i="3"/>
  <c r="N1575" i="3" s="1"/>
  <c r="C1576" i="3"/>
  <c r="N1576" i="3" s="1"/>
  <c r="C1577" i="3"/>
  <c r="N1577" i="3" s="1"/>
  <c r="C1578" i="3"/>
  <c r="N1578" i="3" s="1"/>
  <c r="C1579" i="3"/>
  <c r="N1579" i="3" s="1"/>
  <c r="C1580" i="3"/>
  <c r="N1580" i="3" s="1"/>
  <c r="C1581" i="3"/>
  <c r="N1581" i="3" s="1"/>
  <c r="C1582" i="3"/>
  <c r="N1582" i="3" s="1"/>
  <c r="C1583" i="3"/>
  <c r="N1583" i="3" s="1"/>
  <c r="C1584" i="3"/>
  <c r="N1584" i="3" s="1"/>
  <c r="C1585" i="3"/>
  <c r="N1585" i="3" s="1"/>
  <c r="C1586" i="3"/>
  <c r="N1586" i="3" s="1"/>
  <c r="C1587" i="3"/>
  <c r="N1587" i="3" s="1"/>
  <c r="C1588" i="3"/>
  <c r="N1588" i="3" s="1"/>
  <c r="C1589" i="3"/>
  <c r="N1589" i="3" s="1"/>
  <c r="C1590" i="3"/>
  <c r="N1590" i="3" s="1"/>
  <c r="C1591" i="3"/>
  <c r="N1591" i="3" s="1"/>
  <c r="C1592" i="3"/>
  <c r="N1592" i="3" s="1"/>
  <c r="C1593" i="3"/>
  <c r="N1593" i="3" s="1"/>
  <c r="C1594" i="3"/>
  <c r="N1594" i="3" s="1"/>
  <c r="C1595" i="3"/>
  <c r="N1595" i="3" s="1"/>
  <c r="C1596" i="3"/>
  <c r="N1596" i="3" s="1"/>
  <c r="C1597" i="3"/>
  <c r="N1597" i="3" s="1"/>
  <c r="C1598" i="3"/>
  <c r="N1598" i="3" s="1"/>
  <c r="C1599" i="3"/>
  <c r="N1599" i="3" s="1"/>
  <c r="C1600" i="3"/>
  <c r="N1600" i="3" s="1"/>
  <c r="C1601" i="3"/>
  <c r="N1601" i="3" s="1"/>
  <c r="C1602" i="3"/>
  <c r="N1602" i="3" s="1"/>
  <c r="C1603" i="3"/>
  <c r="N1603" i="3" s="1"/>
  <c r="C1604" i="3"/>
  <c r="N1604" i="3" s="1"/>
  <c r="C1605" i="3"/>
  <c r="N1605" i="3" s="1"/>
  <c r="C1606" i="3"/>
  <c r="N1606" i="3" s="1"/>
  <c r="C1607" i="3"/>
  <c r="N1607" i="3" s="1"/>
  <c r="C1608" i="3"/>
  <c r="N1608" i="3" s="1"/>
  <c r="C1609" i="3"/>
  <c r="N1609" i="3" s="1"/>
  <c r="C1610" i="3"/>
  <c r="N1610" i="3" s="1"/>
  <c r="C1611" i="3"/>
  <c r="N1611" i="3" s="1"/>
  <c r="C1612" i="3"/>
  <c r="N1612" i="3" s="1"/>
  <c r="C1613" i="3"/>
  <c r="N1613" i="3" s="1"/>
  <c r="C1614" i="3"/>
  <c r="N1614" i="3" s="1"/>
  <c r="C1615" i="3"/>
  <c r="N1615" i="3" s="1"/>
  <c r="C1616" i="3"/>
  <c r="N1616" i="3" s="1"/>
  <c r="C1617" i="3"/>
  <c r="N1617" i="3" s="1"/>
  <c r="C1618" i="3"/>
  <c r="N1618" i="3" s="1"/>
  <c r="C1619" i="3"/>
  <c r="N1619" i="3" s="1"/>
  <c r="C1620" i="3"/>
  <c r="N1620" i="3" s="1"/>
  <c r="C1621" i="3"/>
  <c r="N1621" i="3" s="1"/>
  <c r="C1622" i="3"/>
  <c r="N1622" i="3" s="1"/>
  <c r="C1623" i="3"/>
  <c r="N1623" i="3" s="1"/>
  <c r="C1624" i="3"/>
  <c r="N1624" i="3" s="1"/>
  <c r="C1625" i="3"/>
  <c r="N1625" i="3" s="1"/>
  <c r="C1626" i="3"/>
  <c r="N1626" i="3" s="1"/>
  <c r="C1627" i="3"/>
  <c r="N1627" i="3" s="1"/>
  <c r="C1628" i="3"/>
  <c r="N1628" i="3" s="1"/>
  <c r="C1629" i="3"/>
  <c r="N1629" i="3" s="1"/>
  <c r="C1630" i="3"/>
  <c r="N1630" i="3" s="1"/>
  <c r="C1631" i="3"/>
  <c r="N1631" i="3" s="1"/>
  <c r="C1632" i="3"/>
  <c r="N1632" i="3" s="1"/>
  <c r="C1633" i="3"/>
  <c r="N1633" i="3" s="1"/>
  <c r="C1634" i="3"/>
  <c r="N1634" i="3" s="1"/>
  <c r="C1635" i="3"/>
  <c r="N1635" i="3" s="1"/>
  <c r="C1636" i="3"/>
  <c r="N1636" i="3" s="1"/>
  <c r="C1637" i="3"/>
  <c r="N1637" i="3" s="1"/>
  <c r="C1638" i="3"/>
  <c r="N1638" i="3" s="1"/>
  <c r="C1639" i="3"/>
  <c r="N1639" i="3" s="1"/>
  <c r="C1640" i="3"/>
  <c r="N1640" i="3" s="1"/>
  <c r="C1641" i="3"/>
  <c r="N1641" i="3" s="1"/>
  <c r="C1642" i="3"/>
  <c r="N1642" i="3" s="1"/>
  <c r="C1643" i="3"/>
  <c r="N1643" i="3" s="1"/>
  <c r="C1644" i="3"/>
  <c r="N1644" i="3" s="1"/>
  <c r="C1645" i="3"/>
  <c r="N1645" i="3" s="1"/>
  <c r="C1646" i="3"/>
  <c r="N1646" i="3" s="1"/>
  <c r="C1647" i="3"/>
  <c r="N1647" i="3" s="1"/>
  <c r="C1648" i="3"/>
  <c r="N1648" i="3" s="1"/>
  <c r="C1649" i="3"/>
  <c r="N1649" i="3" s="1"/>
  <c r="C1650" i="3"/>
  <c r="N1650" i="3" s="1"/>
  <c r="C1651" i="3"/>
  <c r="N1651" i="3" s="1"/>
  <c r="C1652" i="3"/>
  <c r="N1652" i="3" s="1"/>
  <c r="C1653" i="3"/>
  <c r="N1653" i="3" s="1"/>
  <c r="C1654" i="3"/>
  <c r="N1654" i="3" s="1"/>
  <c r="C1655" i="3"/>
  <c r="N1655" i="3" s="1"/>
  <c r="C1656" i="3"/>
  <c r="N1656" i="3" s="1"/>
  <c r="C1657" i="3"/>
  <c r="N1657" i="3" s="1"/>
  <c r="C1658" i="3"/>
  <c r="N1658" i="3" s="1"/>
  <c r="C1659" i="3"/>
  <c r="N1659" i="3" s="1"/>
  <c r="C1660" i="3"/>
  <c r="N1660" i="3" s="1"/>
  <c r="C1661" i="3"/>
  <c r="N1661" i="3" s="1"/>
  <c r="C1662" i="3"/>
  <c r="N1662" i="3" s="1"/>
  <c r="C1663" i="3"/>
  <c r="N1663" i="3" s="1"/>
  <c r="C1664" i="3"/>
  <c r="N1664" i="3" s="1"/>
  <c r="C1665" i="3"/>
  <c r="N1665" i="3" s="1"/>
  <c r="C1666" i="3"/>
  <c r="N1666" i="3" s="1"/>
  <c r="C1667" i="3"/>
  <c r="N1667" i="3" s="1"/>
  <c r="C1668" i="3"/>
  <c r="N1668" i="3" s="1"/>
  <c r="C1669" i="3"/>
  <c r="N1669" i="3" s="1"/>
  <c r="C1670" i="3"/>
  <c r="N1670" i="3" s="1"/>
  <c r="C1671" i="3"/>
  <c r="N1671" i="3" s="1"/>
  <c r="C1672" i="3"/>
  <c r="N1672" i="3" s="1"/>
  <c r="C1673" i="3"/>
  <c r="N1673" i="3" s="1"/>
  <c r="C1674" i="3"/>
  <c r="N1674" i="3" s="1"/>
  <c r="C1675" i="3"/>
  <c r="N1675" i="3" s="1"/>
  <c r="C1676" i="3"/>
  <c r="N1676" i="3" s="1"/>
  <c r="C1677" i="3"/>
  <c r="N1677" i="3" s="1"/>
  <c r="C1678" i="3"/>
  <c r="N1678" i="3" s="1"/>
  <c r="C1679" i="3"/>
  <c r="N1679" i="3" s="1"/>
  <c r="C1680" i="3"/>
  <c r="N1680" i="3" s="1"/>
  <c r="C1681" i="3"/>
  <c r="N1681" i="3" s="1"/>
  <c r="C1682" i="3"/>
  <c r="N1682" i="3" s="1"/>
  <c r="C1683" i="3"/>
  <c r="N1683" i="3" s="1"/>
  <c r="C1684" i="3"/>
  <c r="N1684" i="3" s="1"/>
  <c r="C1685" i="3"/>
  <c r="N1685" i="3" s="1"/>
  <c r="C1686" i="3"/>
  <c r="N1686" i="3" s="1"/>
  <c r="C1687" i="3"/>
  <c r="N1687" i="3" s="1"/>
  <c r="C1688" i="3"/>
  <c r="N1688" i="3" s="1"/>
  <c r="C1689" i="3"/>
  <c r="N1689" i="3" s="1"/>
  <c r="C1690" i="3"/>
  <c r="N1690" i="3" s="1"/>
  <c r="C1691" i="3"/>
  <c r="N1691" i="3" s="1"/>
  <c r="C1692" i="3"/>
  <c r="N1692" i="3" s="1"/>
  <c r="C1693" i="3"/>
  <c r="N1693" i="3" s="1"/>
  <c r="C1694" i="3"/>
  <c r="N1694" i="3" s="1"/>
  <c r="C1695" i="3"/>
  <c r="N1695" i="3" s="1"/>
  <c r="C1696" i="3"/>
  <c r="N1696" i="3" s="1"/>
  <c r="C1697" i="3"/>
  <c r="N1697" i="3" s="1"/>
  <c r="C1698" i="3"/>
  <c r="N1698" i="3" s="1"/>
  <c r="C1699" i="3"/>
  <c r="N1699" i="3" s="1"/>
  <c r="C1700" i="3"/>
  <c r="N1700" i="3" s="1"/>
  <c r="C1701" i="3"/>
  <c r="N1701" i="3" s="1"/>
  <c r="C1702" i="3"/>
  <c r="N1702" i="3" s="1"/>
  <c r="C1703" i="3"/>
  <c r="N1703" i="3" s="1"/>
  <c r="C1704" i="3"/>
  <c r="N1704" i="3" s="1"/>
  <c r="C1705" i="3"/>
  <c r="N1705" i="3" s="1"/>
  <c r="C1706" i="3"/>
  <c r="N1706" i="3" s="1"/>
  <c r="C1707" i="3"/>
  <c r="N1707" i="3" s="1"/>
  <c r="C1708" i="3"/>
  <c r="N1708" i="3" s="1"/>
  <c r="C1709" i="3"/>
  <c r="N1709" i="3" s="1"/>
  <c r="C1710" i="3"/>
  <c r="N1710" i="3" s="1"/>
  <c r="C1711" i="3"/>
  <c r="N1711" i="3" s="1"/>
  <c r="C1712" i="3"/>
  <c r="N1712" i="3" s="1"/>
  <c r="C1713" i="3"/>
  <c r="N1713" i="3" s="1"/>
  <c r="C1714" i="3"/>
  <c r="N1714" i="3" s="1"/>
  <c r="C1715" i="3"/>
  <c r="N1715" i="3" s="1"/>
  <c r="C1716" i="3"/>
  <c r="N1716" i="3" s="1"/>
  <c r="C1717" i="3"/>
  <c r="N1717" i="3" s="1"/>
  <c r="C1718" i="3"/>
  <c r="N1718" i="3" s="1"/>
  <c r="C1719" i="3"/>
  <c r="N1719" i="3" s="1"/>
  <c r="C1720" i="3"/>
  <c r="N1720" i="3" s="1"/>
  <c r="C1721" i="3"/>
  <c r="N1721" i="3" s="1"/>
  <c r="C1722" i="3"/>
  <c r="N1722" i="3" s="1"/>
  <c r="C1723" i="3"/>
  <c r="N1723" i="3" s="1"/>
  <c r="C1724" i="3"/>
  <c r="N1724" i="3" s="1"/>
  <c r="C1725" i="3"/>
  <c r="N1725" i="3" s="1"/>
  <c r="C1726" i="3"/>
  <c r="N1726" i="3" s="1"/>
  <c r="C1727" i="3"/>
  <c r="N1727" i="3" s="1"/>
  <c r="C1728" i="3"/>
  <c r="N1728" i="3" s="1"/>
  <c r="C1729" i="3"/>
  <c r="N1729" i="3" s="1"/>
  <c r="C1730" i="3"/>
  <c r="N1730" i="3" s="1"/>
  <c r="C1731" i="3"/>
  <c r="N1731" i="3" s="1"/>
  <c r="C1732" i="3"/>
  <c r="N1732" i="3" s="1"/>
  <c r="C1733" i="3"/>
  <c r="N1733" i="3" s="1"/>
  <c r="C1734" i="3"/>
  <c r="N1734" i="3" s="1"/>
  <c r="C1735" i="3"/>
  <c r="N1735" i="3" s="1"/>
  <c r="C1736" i="3"/>
  <c r="N1736" i="3" s="1"/>
  <c r="C1737" i="3"/>
  <c r="N1737" i="3" s="1"/>
  <c r="C1738" i="3"/>
  <c r="N1738" i="3" s="1"/>
  <c r="C1739" i="3"/>
  <c r="N1739" i="3" s="1"/>
  <c r="C1740" i="3"/>
  <c r="N1740" i="3" s="1"/>
  <c r="C1741" i="3"/>
  <c r="N1741" i="3" s="1"/>
  <c r="C1742" i="3"/>
  <c r="N1742" i="3" s="1"/>
  <c r="C1743" i="3"/>
  <c r="N1743" i="3" s="1"/>
  <c r="C1744" i="3"/>
  <c r="N1744" i="3" s="1"/>
  <c r="C1745" i="3"/>
  <c r="N1745" i="3" s="1"/>
  <c r="C1746" i="3"/>
  <c r="N1746" i="3" s="1"/>
  <c r="C1747" i="3"/>
  <c r="N1747" i="3" s="1"/>
  <c r="C1748" i="3"/>
  <c r="N1748" i="3" s="1"/>
  <c r="C1749" i="3"/>
  <c r="N1749" i="3" s="1"/>
  <c r="C1750" i="3"/>
  <c r="N1750" i="3" s="1"/>
  <c r="C1751" i="3"/>
  <c r="N1751" i="3" s="1"/>
  <c r="C1752" i="3"/>
  <c r="N1752" i="3" s="1"/>
  <c r="C1753" i="3"/>
  <c r="N1753" i="3" s="1"/>
  <c r="C1754" i="3"/>
  <c r="N1754" i="3" s="1"/>
  <c r="C1755" i="3"/>
  <c r="N1755" i="3" s="1"/>
  <c r="C1756" i="3"/>
  <c r="N1756" i="3" s="1"/>
  <c r="C1757" i="3"/>
  <c r="N1757" i="3" s="1"/>
  <c r="C1758" i="3"/>
  <c r="N1758" i="3" s="1"/>
  <c r="C1759" i="3"/>
  <c r="N1759" i="3" s="1"/>
  <c r="C1760" i="3"/>
  <c r="N1760" i="3" s="1"/>
  <c r="C1761" i="3"/>
  <c r="N1761" i="3" s="1"/>
  <c r="C1762" i="3"/>
  <c r="N1762" i="3" s="1"/>
  <c r="C1763" i="3"/>
  <c r="N1763" i="3" s="1"/>
  <c r="C1764" i="3"/>
  <c r="N1764" i="3" s="1"/>
  <c r="C1765" i="3"/>
  <c r="N1765" i="3" s="1"/>
  <c r="C1766" i="3"/>
  <c r="N1766" i="3" s="1"/>
  <c r="C1767" i="3"/>
  <c r="N1767" i="3" s="1"/>
  <c r="C1768" i="3"/>
  <c r="N1768" i="3" s="1"/>
  <c r="C1769" i="3"/>
  <c r="N1769" i="3" s="1"/>
  <c r="C1770" i="3"/>
  <c r="N1770" i="3" s="1"/>
  <c r="C1771" i="3"/>
  <c r="N1771" i="3" s="1"/>
  <c r="C1772" i="3"/>
  <c r="N1772" i="3" s="1"/>
  <c r="C1773" i="3"/>
  <c r="N1773" i="3" s="1"/>
  <c r="C1774" i="3"/>
  <c r="N1774" i="3" s="1"/>
  <c r="C1775" i="3"/>
  <c r="N1775" i="3" s="1"/>
  <c r="C1776" i="3"/>
  <c r="N1776" i="3" s="1"/>
  <c r="C1777" i="3"/>
  <c r="N1777" i="3" s="1"/>
  <c r="C1778" i="3"/>
  <c r="N1778" i="3" s="1"/>
  <c r="C1779" i="3"/>
  <c r="N1779" i="3" s="1"/>
  <c r="C1780" i="3"/>
  <c r="N1780" i="3" s="1"/>
  <c r="C1781" i="3"/>
  <c r="N1781" i="3" s="1"/>
  <c r="C1782" i="3"/>
  <c r="N1782" i="3" s="1"/>
  <c r="C1783" i="3"/>
  <c r="N1783" i="3" s="1"/>
  <c r="C1784" i="3"/>
  <c r="N1784" i="3" s="1"/>
  <c r="C1785" i="3"/>
  <c r="N1785" i="3" s="1"/>
  <c r="C1786" i="3"/>
  <c r="N1786" i="3" s="1"/>
  <c r="C1787" i="3"/>
  <c r="N1787" i="3" s="1"/>
  <c r="C1788" i="3"/>
  <c r="N1788" i="3" s="1"/>
  <c r="C1789" i="3"/>
  <c r="N1789" i="3" s="1"/>
  <c r="C1790" i="3"/>
  <c r="N1790" i="3" s="1"/>
  <c r="C1791" i="3"/>
  <c r="N1791" i="3" s="1"/>
  <c r="C1792" i="3"/>
  <c r="N1792" i="3" s="1"/>
  <c r="C1793" i="3"/>
  <c r="N1793" i="3" s="1"/>
  <c r="C1794" i="3"/>
  <c r="N1794" i="3" s="1"/>
  <c r="C1795" i="3"/>
  <c r="N1795" i="3" s="1"/>
  <c r="C1796" i="3"/>
  <c r="N1796" i="3" s="1"/>
  <c r="C1797" i="3"/>
  <c r="N1797" i="3" s="1"/>
  <c r="C1798" i="3"/>
  <c r="N1798" i="3" s="1"/>
  <c r="C1799" i="3"/>
  <c r="N1799" i="3" s="1"/>
  <c r="C1800" i="3"/>
  <c r="N1800" i="3" s="1"/>
  <c r="C1801" i="3"/>
  <c r="N1801" i="3" s="1"/>
  <c r="C1802" i="3"/>
  <c r="N1802" i="3" s="1"/>
  <c r="C1803" i="3"/>
  <c r="N1803" i="3" s="1"/>
  <c r="C1804" i="3"/>
  <c r="N1804" i="3" s="1"/>
  <c r="C1805" i="3"/>
  <c r="N1805" i="3" s="1"/>
  <c r="C1806" i="3"/>
  <c r="N1806" i="3" s="1"/>
  <c r="C1807" i="3"/>
  <c r="N1807" i="3" s="1"/>
  <c r="C1808" i="3"/>
  <c r="N1808" i="3" s="1"/>
  <c r="C1809" i="3"/>
  <c r="N1809" i="3" s="1"/>
  <c r="C1810" i="3"/>
  <c r="N1810" i="3" s="1"/>
  <c r="C1811" i="3"/>
  <c r="N1811" i="3" s="1"/>
  <c r="C1812" i="3"/>
  <c r="N1812" i="3" s="1"/>
  <c r="C1813" i="3"/>
  <c r="N1813" i="3" s="1"/>
  <c r="C1814" i="3"/>
  <c r="N1814" i="3" s="1"/>
  <c r="C1815" i="3"/>
  <c r="N1815" i="3" s="1"/>
  <c r="C1816" i="3"/>
  <c r="N1816" i="3" s="1"/>
  <c r="C1817" i="3"/>
  <c r="N1817" i="3" s="1"/>
  <c r="C1818" i="3"/>
  <c r="N1818" i="3" s="1"/>
  <c r="C1819" i="3"/>
  <c r="N1819" i="3" s="1"/>
  <c r="C1820" i="3"/>
  <c r="N1820" i="3" s="1"/>
  <c r="C1821" i="3"/>
  <c r="N1821" i="3" s="1"/>
  <c r="C1822" i="3"/>
  <c r="N1822" i="3" s="1"/>
  <c r="C1823" i="3"/>
  <c r="N1823" i="3" s="1"/>
  <c r="C1824" i="3"/>
  <c r="N1824" i="3" s="1"/>
  <c r="C1825" i="3"/>
  <c r="N1825" i="3" s="1"/>
  <c r="C1826" i="3"/>
  <c r="N1826" i="3" s="1"/>
  <c r="C1827" i="3"/>
  <c r="N1827" i="3" s="1"/>
  <c r="C1828" i="3"/>
  <c r="N1828" i="3" s="1"/>
  <c r="C1829" i="3"/>
  <c r="N1829" i="3" s="1"/>
  <c r="C1830" i="3"/>
  <c r="N1830" i="3" s="1"/>
  <c r="C1831" i="3"/>
  <c r="N1831" i="3" s="1"/>
  <c r="C1832" i="3"/>
  <c r="N1832" i="3" s="1"/>
  <c r="C1833" i="3"/>
  <c r="N1833" i="3" s="1"/>
  <c r="C1834" i="3"/>
  <c r="N1834" i="3" s="1"/>
  <c r="C1835" i="3"/>
  <c r="N1835" i="3" s="1"/>
  <c r="C1836" i="3"/>
  <c r="N1836" i="3" s="1"/>
  <c r="C1837" i="3"/>
  <c r="N1837" i="3" s="1"/>
  <c r="C1838" i="3"/>
  <c r="N1838" i="3" s="1"/>
  <c r="C1839" i="3"/>
  <c r="N1839" i="3" s="1"/>
  <c r="C1840" i="3"/>
  <c r="N1840" i="3" s="1"/>
  <c r="C1841" i="3"/>
  <c r="N1841" i="3" s="1"/>
  <c r="C1842" i="3"/>
  <c r="N1842" i="3" s="1"/>
  <c r="C1843" i="3"/>
  <c r="N1843" i="3" s="1"/>
  <c r="C1844" i="3"/>
  <c r="N1844" i="3" s="1"/>
  <c r="C1845" i="3"/>
  <c r="N1845" i="3" s="1"/>
  <c r="C1846" i="3"/>
  <c r="N1846" i="3" s="1"/>
  <c r="C1847" i="3"/>
  <c r="N1847" i="3" s="1"/>
  <c r="C1848" i="3"/>
  <c r="N1848" i="3" s="1"/>
  <c r="C1849" i="3"/>
  <c r="N1849" i="3" s="1"/>
  <c r="C1850" i="3"/>
  <c r="N1850" i="3" s="1"/>
  <c r="C1851" i="3"/>
  <c r="N1851" i="3" s="1"/>
  <c r="C1852" i="3"/>
  <c r="N1852" i="3" s="1"/>
  <c r="C1853" i="3"/>
  <c r="N1853" i="3" s="1"/>
  <c r="C1854" i="3"/>
  <c r="N1854" i="3" s="1"/>
  <c r="C1855" i="3"/>
  <c r="N1855" i="3" s="1"/>
  <c r="C1856" i="3"/>
  <c r="N1856" i="3" s="1"/>
  <c r="C1857" i="3"/>
  <c r="N1857" i="3" s="1"/>
  <c r="C1858" i="3"/>
  <c r="N1858" i="3" s="1"/>
  <c r="C1859" i="3"/>
  <c r="N1859" i="3" s="1"/>
  <c r="C1860" i="3"/>
  <c r="N1860" i="3" s="1"/>
  <c r="C1861" i="3"/>
  <c r="N1861" i="3" s="1"/>
  <c r="C1862" i="3"/>
  <c r="N1862" i="3" s="1"/>
  <c r="C1863" i="3"/>
  <c r="N1863" i="3" s="1"/>
  <c r="C1864" i="3"/>
  <c r="N1864" i="3" s="1"/>
  <c r="C1865" i="3"/>
  <c r="N1865" i="3" s="1"/>
  <c r="C1866" i="3"/>
  <c r="N1866" i="3" s="1"/>
  <c r="C1867" i="3"/>
  <c r="N1867" i="3" s="1"/>
  <c r="C1868" i="3"/>
  <c r="N1868" i="3" s="1"/>
  <c r="C1869" i="3"/>
  <c r="N1869" i="3" s="1"/>
  <c r="C1870" i="3"/>
  <c r="N1870" i="3" s="1"/>
  <c r="C1871" i="3"/>
  <c r="N1871" i="3" s="1"/>
  <c r="C1872" i="3"/>
  <c r="N1872" i="3" s="1"/>
  <c r="C1873" i="3"/>
  <c r="N1873" i="3" s="1"/>
  <c r="C1874" i="3"/>
  <c r="N1874" i="3" s="1"/>
  <c r="C1875" i="3"/>
  <c r="N1875" i="3" s="1"/>
  <c r="C1876" i="3"/>
  <c r="N1876" i="3" s="1"/>
  <c r="C1877" i="3"/>
  <c r="N1877" i="3" s="1"/>
  <c r="C1878" i="3"/>
  <c r="N1878" i="3" s="1"/>
  <c r="C1879" i="3"/>
  <c r="N1879" i="3" s="1"/>
  <c r="C1880" i="3"/>
  <c r="N1880" i="3" s="1"/>
  <c r="C1881" i="3"/>
  <c r="N1881" i="3" s="1"/>
  <c r="C1882" i="3"/>
  <c r="N1882" i="3" s="1"/>
  <c r="C1883" i="3"/>
  <c r="N1883" i="3" s="1"/>
  <c r="C1884" i="3"/>
  <c r="N1884" i="3" s="1"/>
  <c r="C1885" i="3"/>
  <c r="N1885" i="3" s="1"/>
  <c r="C1886" i="3"/>
  <c r="N1886" i="3" s="1"/>
  <c r="C1887" i="3"/>
  <c r="N1887" i="3" s="1"/>
  <c r="C1888" i="3"/>
  <c r="N1888" i="3" s="1"/>
  <c r="C1889" i="3"/>
  <c r="N1889" i="3" s="1"/>
  <c r="C1890" i="3"/>
  <c r="N1890" i="3" s="1"/>
  <c r="C1891" i="3"/>
  <c r="N1891" i="3" s="1"/>
  <c r="C1892" i="3"/>
  <c r="N1892" i="3" s="1"/>
  <c r="C1893" i="3"/>
  <c r="N1893" i="3" s="1"/>
  <c r="C1894" i="3"/>
  <c r="N1894" i="3" s="1"/>
  <c r="C1895" i="3"/>
  <c r="N1895" i="3" s="1"/>
  <c r="C1896" i="3"/>
  <c r="N1896" i="3" s="1"/>
  <c r="C1897" i="3"/>
  <c r="N1897" i="3" s="1"/>
  <c r="C1898" i="3"/>
  <c r="N1898" i="3" s="1"/>
  <c r="C1899" i="3"/>
  <c r="N1899" i="3" s="1"/>
  <c r="C1900" i="3"/>
  <c r="N1900" i="3" s="1"/>
  <c r="C1901" i="3"/>
  <c r="N1901" i="3" s="1"/>
  <c r="C1902" i="3"/>
  <c r="N1902" i="3" s="1"/>
  <c r="C1903" i="3"/>
  <c r="N1903" i="3" s="1"/>
  <c r="C1904" i="3"/>
  <c r="N1904" i="3" s="1"/>
  <c r="C1905" i="3"/>
  <c r="N1905" i="3" s="1"/>
  <c r="C1906" i="3"/>
  <c r="N1906" i="3" s="1"/>
  <c r="C1907" i="3"/>
  <c r="N1907" i="3" s="1"/>
  <c r="C1908" i="3"/>
  <c r="N1908" i="3" s="1"/>
  <c r="C1909" i="3"/>
  <c r="N1909" i="3" s="1"/>
  <c r="C1910" i="3"/>
  <c r="N1910" i="3" s="1"/>
  <c r="C1911" i="3"/>
  <c r="N1911" i="3" s="1"/>
  <c r="C1912" i="3"/>
  <c r="N1912" i="3" s="1"/>
  <c r="C1913" i="3"/>
  <c r="N1913" i="3" s="1"/>
  <c r="C1914" i="3"/>
  <c r="N1914" i="3" s="1"/>
  <c r="C1915" i="3"/>
  <c r="N1915" i="3" s="1"/>
  <c r="C3" i="27"/>
  <c r="C3" i="26"/>
  <c r="C3" i="25"/>
  <c r="C3" i="23"/>
  <c r="C3" i="22"/>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O2025" i="3"/>
  <c r="O2026" i="3"/>
  <c r="O2027" i="3"/>
  <c r="O2028"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C2025" i="3"/>
  <c r="N2025" i="3" s="1"/>
  <c r="C2026" i="3"/>
  <c r="N2026" i="3" s="1"/>
  <c r="C2027" i="3"/>
  <c r="N2027" i="3" s="1"/>
  <c r="C2028" i="3"/>
  <c r="N2028" i="3" s="1"/>
  <c r="C2029" i="3"/>
  <c r="N2029" i="3" s="1"/>
  <c r="C2030" i="3"/>
  <c r="N2030" i="3" s="1"/>
  <c r="C2031" i="3"/>
  <c r="N2031" i="3" s="1"/>
  <c r="C2032" i="3"/>
  <c r="N2032" i="3" s="1"/>
  <c r="C2033" i="3"/>
  <c r="N2033" i="3" s="1"/>
  <c r="C2034" i="3"/>
  <c r="N2034" i="3" s="1"/>
  <c r="C2035" i="3"/>
  <c r="N2035" i="3" s="1"/>
  <c r="C2036" i="3"/>
  <c r="N2036" i="3" s="1"/>
  <c r="C2037" i="3"/>
  <c r="N2037" i="3" s="1"/>
  <c r="C2038" i="3"/>
  <c r="N2038" i="3" s="1"/>
  <c r="C2039" i="3"/>
  <c r="N2039" i="3" s="1"/>
  <c r="C2040" i="3"/>
  <c r="N2040" i="3" s="1"/>
  <c r="C2041" i="3"/>
  <c r="N2041" i="3" s="1"/>
  <c r="C2042" i="3"/>
  <c r="N2042" i="3" s="1"/>
  <c r="C2043" i="3"/>
  <c r="N2043" i="3" s="1"/>
  <c r="C2044" i="3"/>
  <c r="N2044" i="3" s="1"/>
  <c r="C2045" i="3"/>
  <c r="N2045" i="3" s="1"/>
  <c r="C2046" i="3"/>
  <c r="N2046" i="3" s="1"/>
  <c r="C2047" i="3"/>
  <c r="N2047" i="3" s="1"/>
  <c r="C2048" i="3"/>
  <c r="N2048" i="3" s="1"/>
  <c r="C2049" i="3"/>
  <c r="N2049" i="3" s="1"/>
  <c r="C2050" i="3"/>
  <c r="N2050" i="3" s="1"/>
  <c r="C2051" i="3"/>
  <c r="N2051" i="3" s="1"/>
  <c r="C2052" i="3"/>
  <c r="N2052" i="3" s="1"/>
  <c r="C2053" i="3"/>
  <c r="N2053" i="3" s="1"/>
  <c r="C2054" i="3"/>
  <c r="N2054" i="3" s="1"/>
  <c r="C2055" i="3"/>
  <c r="N2055" i="3" s="1"/>
  <c r="C2056" i="3"/>
  <c r="N2056" i="3" s="1"/>
  <c r="C2057" i="3"/>
  <c r="N2057" i="3" s="1"/>
  <c r="C2058" i="3"/>
  <c r="N2058" i="3" s="1"/>
  <c r="C2059" i="3"/>
  <c r="N2059" i="3" s="1"/>
  <c r="C2060" i="3"/>
  <c r="N2060" i="3" s="1"/>
  <c r="C2061" i="3"/>
  <c r="N2061" i="3" s="1"/>
  <c r="C2062" i="3"/>
  <c r="N2062" i="3" s="1"/>
  <c r="C2063" i="3"/>
  <c r="N2063" i="3" s="1"/>
  <c r="C2064" i="3"/>
  <c r="N2064" i="3" s="1"/>
  <c r="C2065" i="3"/>
  <c r="N2065" i="3" s="1"/>
  <c r="C2066" i="3"/>
  <c r="N2066" i="3" s="1"/>
  <c r="C3" i="21"/>
  <c r="C3" i="18"/>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O1916" i="3"/>
  <c r="O1917" i="3"/>
  <c r="O1918" i="3"/>
  <c r="O1919" i="3"/>
  <c r="O1920" i="3"/>
  <c r="O1921" i="3"/>
  <c r="O1922" i="3"/>
  <c r="O1923" i="3"/>
  <c r="O1924" i="3"/>
  <c r="O1925" i="3"/>
  <c r="O1926" i="3"/>
  <c r="O1927" i="3"/>
  <c r="O1928" i="3"/>
  <c r="O1929" i="3"/>
  <c r="O1930" i="3"/>
  <c r="O193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C1916" i="3"/>
  <c r="N1916" i="3" s="1"/>
  <c r="C1917" i="3"/>
  <c r="N1917" i="3" s="1"/>
  <c r="C1918" i="3"/>
  <c r="N1918" i="3" s="1"/>
  <c r="C1919" i="3"/>
  <c r="N1919" i="3" s="1"/>
  <c r="C1920" i="3"/>
  <c r="N1920" i="3" s="1"/>
  <c r="C1921" i="3"/>
  <c r="N1921" i="3" s="1"/>
  <c r="C1922" i="3"/>
  <c r="N1922" i="3" s="1"/>
  <c r="C1923" i="3"/>
  <c r="N1923" i="3" s="1"/>
  <c r="C1924" i="3"/>
  <c r="N1924" i="3" s="1"/>
  <c r="C1925" i="3"/>
  <c r="N1925" i="3" s="1"/>
  <c r="C1926" i="3"/>
  <c r="N1926" i="3" s="1"/>
  <c r="C1927" i="3"/>
  <c r="N1927" i="3" s="1"/>
  <c r="C1928" i="3"/>
  <c r="N1928" i="3" s="1"/>
  <c r="C1929" i="3"/>
  <c r="N1929" i="3" s="1"/>
  <c r="C1930" i="3"/>
  <c r="N1930" i="3" s="1"/>
  <c r="C1931" i="3"/>
  <c r="N1931" i="3" s="1"/>
  <c r="C1932" i="3"/>
  <c r="N1932" i="3" s="1"/>
  <c r="C1933" i="3"/>
  <c r="N1933" i="3" s="1"/>
  <c r="C1934" i="3"/>
  <c r="N1934" i="3" s="1"/>
  <c r="C1935" i="3"/>
  <c r="N1935" i="3" s="1"/>
  <c r="C1936" i="3"/>
  <c r="N1936" i="3" s="1"/>
  <c r="C1937" i="3"/>
  <c r="N1937" i="3" s="1"/>
  <c r="C1938" i="3"/>
  <c r="N1938" i="3" s="1"/>
  <c r="C1939" i="3"/>
  <c r="N1939" i="3" s="1"/>
  <c r="C1940" i="3"/>
  <c r="N1940" i="3" s="1"/>
  <c r="C1941" i="3"/>
  <c r="N1941" i="3" s="1"/>
  <c r="C1942" i="3"/>
  <c r="N1942" i="3" s="1"/>
  <c r="C1943" i="3"/>
  <c r="N1943" i="3" s="1"/>
  <c r="C1944" i="3"/>
  <c r="N1944" i="3" s="1"/>
  <c r="C1945" i="3"/>
  <c r="N1945" i="3" s="1"/>
  <c r="C1946" i="3"/>
  <c r="N1946" i="3" s="1"/>
  <c r="C1947" i="3"/>
  <c r="N1947" i="3" s="1"/>
  <c r="C1948" i="3"/>
  <c r="N1948" i="3" s="1"/>
  <c r="C1949" i="3"/>
  <c r="N1949" i="3" s="1"/>
  <c r="C1950" i="3"/>
  <c r="N1950" i="3" s="1"/>
  <c r="C1951" i="3"/>
  <c r="N1951" i="3" s="1"/>
  <c r="C1952" i="3"/>
  <c r="N1952" i="3" s="1"/>
  <c r="C1953" i="3"/>
  <c r="N1953" i="3" s="1"/>
  <c r="C1954" i="3"/>
  <c r="N1954" i="3" s="1"/>
  <c r="C1955" i="3"/>
  <c r="N1955" i="3" s="1"/>
  <c r="C1956" i="3"/>
  <c r="N1956" i="3" s="1"/>
  <c r="C1957" i="3"/>
  <c r="N1957" i="3" s="1"/>
  <c r="C1958" i="3"/>
  <c r="N1958" i="3" s="1"/>
  <c r="C1959" i="3"/>
  <c r="N1959" i="3" s="1"/>
  <c r="C1960" i="3"/>
  <c r="N1960" i="3" s="1"/>
  <c r="C1961" i="3"/>
  <c r="N1961" i="3" s="1"/>
  <c r="C1962" i="3"/>
  <c r="N1962" i="3" s="1"/>
  <c r="C1963" i="3"/>
  <c r="N1963" i="3" s="1"/>
  <c r="C1964" i="3"/>
  <c r="N1964" i="3" s="1"/>
  <c r="C1965" i="3"/>
  <c r="N1965" i="3" s="1"/>
  <c r="C1966" i="3"/>
  <c r="N1966" i="3" s="1"/>
  <c r="C1967" i="3"/>
  <c r="N1967" i="3" s="1"/>
  <c r="C1968" i="3"/>
  <c r="N1968" i="3" s="1"/>
  <c r="C1969" i="3"/>
  <c r="N1969" i="3" s="1"/>
  <c r="C1970" i="3"/>
  <c r="N1970" i="3" s="1"/>
  <c r="C1971" i="3"/>
  <c r="N1971" i="3" s="1"/>
  <c r="C1972" i="3"/>
  <c r="N1972" i="3" s="1"/>
  <c r="C1973" i="3"/>
  <c r="N1973" i="3" s="1"/>
  <c r="C1974" i="3"/>
  <c r="N1974" i="3" s="1"/>
  <c r="C1975" i="3"/>
  <c r="N1975" i="3" s="1"/>
  <c r="C1976" i="3"/>
  <c r="N1976" i="3" s="1"/>
  <c r="C1977" i="3"/>
  <c r="N1977" i="3" s="1"/>
  <c r="C1978" i="3"/>
  <c r="N1978" i="3" s="1"/>
  <c r="C1979" i="3"/>
  <c r="N1979" i="3" s="1"/>
  <c r="C1980" i="3"/>
  <c r="N1980" i="3" s="1"/>
  <c r="C1981" i="3"/>
  <c r="N1981" i="3" s="1"/>
  <c r="C1982" i="3"/>
  <c r="N1982" i="3" s="1"/>
  <c r="C1983" i="3"/>
  <c r="N1983" i="3" s="1"/>
  <c r="C1984" i="3"/>
  <c r="N1984" i="3" s="1"/>
  <c r="C1985" i="3"/>
  <c r="N1985" i="3" s="1"/>
  <c r="C1986" i="3"/>
  <c r="N1986" i="3" s="1"/>
  <c r="C1987" i="3"/>
  <c r="N1987" i="3" s="1"/>
  <c r="C1988" i="3"/>
  <c r="N1988" i="3" s="1"/>
  <c r="C1989" i="3"/>
  <c r="N1989" i="3" s="1"/>
  <c r="C1990" i="3"/>
  <c r="N1990" i="3" s="1"/>
  <c r="C1991" i="3"/>
  <c r="N1991" i="3" s="1"/>
  <c r="C1992" i="3"/>
  <c r="N1992" i="3" s="1"/>
  <c r="C1993" i="3"/>
  <c r="N1993" i="3" s="1"/>
  <c r="C1994" i="3"/>
  <c r="N1994" i="3" s="1"/>
  <c r="C1995" i="3"/>
  <c r="N1995" i="3" s="1"/>
  <c r="C1996" i="3"/>
  <c r="N1996" i="3" s="1"/>
  <c r="C1997" i="3"/>
  <c r="N1997" i="3" s="1"/>
  <c r="C1998" i="3"/>
  <c r="N1998" i="3" s="1"/>
  <c r="C1999" i="3"/>
  <c r="N1999" i="3" s="1"/>
  <c r="C2000" i="3"/>
  <c r="N2000" i="3" s="1"/>
  <c r="C2001" i="3"/>
  <c r="N2001" i="3" s="1"/>
  <c r="C2002" i="3"/>
  <c r="N2002" i="3" s="1"/>
  <c r="C2003" i="3"/>
  <c r="N2003" i="3" s="1"/>
  <c r="C2004" i="3"/>
  <c r="N2004" i="3" s="1"/>
  <c r="C2005" i="3"/>
  <c r="N2005" i="3" s="1"/>
  <c r="C2006" i="3"/>
  <c r="N2006" i="3" s="1"/>
  <c r="C2007" i="3"/>
  <c r="N2007" i="3" s="1"/>
  <c r="C2008" i="3"/>
  <c r="N2008" i="3" s="1"/>
  <c r="C2009" i="3"/>
  <c r="N2009" i="3" s="1"/>
  <c r="C2010" i="3"/>
  <c r="N2010" i="3" s="1"/>
  <c r="C2011" i="3"/>
  <c r="N2011" i="3" s="1"/>
  <c r="C2012" i="3"/>
  <c r="N2012" i="3" s="1"/>
  <c r="C2013" i="3"/>
  <c r="N2013" i="3" s="1"/>
  <c r="C2014" i="3"/>
  <c r="N2014" i="3" s="1"/>
  <c r="C2015" i="3"/>
  <c r="N2015" i="3" s="1"/>
  <c r="C2016" i="3"/>
  <c r="N2016" i="3" s="1"/>
  <c r="C2017" i="3"/>
  <c r="N2017" i="3" s="1"/>
  <c r="C2018" i="3"/>
  <c r="N2018" i="3" s="1"/>
  <c r="C2019" i="3"/>
  <c r="N2019" i="3" s="1"/>
  <c r="C2020" i="3"/>
  <c r="N2020" i="3" s="1"/>
  <c r="C2021" i="3"/>
  <c r="N2021" i="3" s="1"/>
  <c r="C2022" i="3"/>
  <c r="N2022" i="3" s="1"/>
  <c r="C2023" i="3"/>
  <c r="N2023" i="3" s="1"/>
  <c r="C3" i="19"/>
  <c r="C3" i="17"/>
  <c r="C3" i="10"/>
  <c r="C3" i="15"/>
  <c r="C3" i="13"/>
  <c r="C3" i="11"/>
  <c r="C3" i="29"/>
  <c r="C3" i="28"/>
  <c r="C3" i="24"/>
  <c r="C3" i="20"/>
  <c r="C3" i="16"/>
  <c r="C3" i="14"/>
  <c r="C3" i="12"/>
  <c r="AO46" i="7"/>
  <c r="AO48" i="7" s="1"/>
  <c r="K2" i="34" a="1"/>
  <c r="K2" i="34" s="1"/>
  <c r="J2" i="34" s="1"/>
  <c r="K2" i="33" a="1"/>
  <c r="K2" i="33" s="1"/>
  <c r="J2" i="33" s="1"/>
  <c r="K2" i="32" a="1"/>
  <c r="K2" i="32" s="1"/>
  <c r="J2" i="32" s="1"/>
  <c r="K2" i="31" a="1"/>
  <c r="K2" i="31" s="1"/>
  <c r="J2" i="31" s="1"/>
  <c r="K2" i="30" a="1"/>
  <c r="K2" i="30" s="1"/>
  <c r="J2" i="30" s="1"/>
  <c r="K2" i="29" a="1"/>
  <c r="K2" i="29" s="1"/>
  <c r="J2" i="29" s="1"/>
  <c r="K2" i="28" a="1"/>
  <c r="K2" i="28" s="1"/>
  <c r="J2" i="28" s="1"/>
  <c r="K2" i="27" a="1"/>
  <c r="K2" i="27" s="1"/>
  <c r="J2" i="27" s="1"/>
  <c r="K2" i="26" a="1"/>
  <c r="K2" i="26" s="1"/>
  <c r="J2" i="26" s="1"/>
  <c r="K2" i="25" a="1"/>
  <c r="K2" i="25" s="1"/>
  <c r="J2" i="25" s="1"/>
  <c r="K2" i="24" a="1"/>
  <c r="K2" i="24" s="1"/>
  <c r="J2" i="24" s="1"/>
  <c r="K2" i="23" a="1"/>
  <c r="K2" i="23" s="1"/>
  <c r="J2" i="23" s="1"/>
  <c r="K2" i="22" a="1"/>
  <c r="K2" i="22" s="1"/>
  <c r="J2" i="22" s="1"/>
  <c r="K2" i="21" a="1"/>
  <c r="K2" i="21" s="1"/>
  <c r="J2" i="21" s="1"/>
  <c r="K2" i="20" a="1"/>
  <c r="K2" i="20" s="1"/>
  <c r="J2" i="20" s="1"/>
  <c r="K2" i="19" a="1"/>
  <c r="K2" i="19" s="1"/>
  <c r="J2" i="19" s="1"/>
  <c r="K2" i="18" a="1"/>
  <c r="K2" i="18" s="1"/>
  <c r="J2" i="18" s="1"/>
  <c r="K2" i="17" a="1"/>
  <c r="K2" i="17" s="1"/>
  <c r="J2" i="17" s="1"/>
  <c r="K2" i="16" a="1"/>
  <c r="K2" i="16" s="1"/>
  <c r="J2" i="16" s="1"/>
  <c r="K2" i="15" a="1"/>
  <c r="K2" i="15" s="1"/>
  <c r="J2" i="15" s="1"/>
  <c r="K2" i="14" a="1"/>
  <c r="K2" i="14" s="1"/>
  <c r="J2" i="14" s="1"/>
  <c r="K2" i="13" a="1"/>
  <c r="K2" i="13" s="1"/>
  <c r="J2" i="13" s="1"/>
  <c r="K2" i="12" a="1"/>
  <c r="K2" i="12" s="1"/>
  <c r="J2" i="12" s="1"/>
  <c r="K2" i="11" a="1"/>
  <c r="K2" i="11" s="1"/>
  <c r="J2" i="11" s="1"/>
  <c r="K2" i="10" a="1"/>
  <c r="K2" i="10" s="1"/>
  <c r="J2" i="10" s="1"/>
  <c r="K2" i="9" a="1"/>
  <c r="K2" i="9" s="1"/>
  <c r="J2" i="9" s="1"/>
  <c r="E117" i="34"/>
  <c r="E116" i="34"/>
  <c r="E115" i="34"/>
  <c r="E114" i="34"/>
  <c r="E113" i="34"/>
  <c r="E112" i="34"/>
  <c r="E111" i="34"/>
  <c r="E110" i="34"/>
  <c r="E109" i="34"/>
  <c r="E108" i="34"/>
  <c r="E107" i="34"/>
  <c r="E106" i="34"/>
  <c r="E105" i="34"/>
  <c r="E104" i="34"/>
  <c r="E103" i="34"/>
  <c r="E102" i="34"/>
  <c r="E101" i="34"/>
  <c r="E100" i="34"/>
  <c r="E99" i="34"/>
  <c r="E98" i="34"/>
  <c r="E97" i="34"/>
  <c r="E96" i="34"/>
  <c r="E95" i="34"/>
  <c r="E94" i="34"/>
  <c r="E93" i="34"/>
  <c r="E92" i="34"/>
  <c r="E91" i="34"/>
  <c r="E90" i="34"/>
  <c r="E89" i="34"/>
  <c r="E88" i="34"/>
  <c r="E87" i="34"/>
  <c r="E86" i="34"/>
  <c r="E85" i="34"/>
  <c r="E84" i="34"/>
  <c r="E83" i="34"/>
  <c r="E82" i="34"/>
  <c r="E81" i="34"/>
  <c r="E80" i="34"/>
  <c r="E79" i="34"/>
  <c r="E78" i="34"/>
  <c r="E77" i="34"/>
  <c r="E76" i="34"/>
  <c r="E75" i="34"/>
  <c r="E74" i="34"/>
  <c r="E73" i="34"/>
  <c r="E72" i="34"/>
  <c r="E71" i="34"/>
  <c r="E70" i="34"/>
  <c r="E69"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7" i="33"/>
  <c r="E116" i="33"/>
  <c r="E115" i="33"/>
  <c r="E114" i="33"/>
  <c r="E113" i="33"/>
  <c r="E112" i="33"/>
  <c r="E111" i="33"/>
  <c r="E110" i="33"/>
  <c r="E109" i="33"/>
  <c r="E108" i="33"/>
  <c r="E107" i="33"/>
  <c r="E106" i="33"/>
  <c r="E105" i="33"/>
  <c r="E104" i="33"/>
  <c r="E103" i="33"/>
  <c r="E102" i="33"/>
  <c r="E101" i="33"/>
  <c r="E100" i="33"/>
  <c r="E99" i="33"/>
  <c r="E98" i="33"/>
  <c r="E97" i="33"/>
  <c r="E96" i="33"/>
  <c r="E95" i="33"/>
  <c r="E94" i="33"/>
  <c r="E93" i="33"/>
  <c r="E92" i="33"/>
  <c r="E91" i="33"/>
  <c r="E90" i="33"/>
  <c r="E89" i="33"/>
  <c r="E88" i="33"/>
  <c r="E87" i="33"/>
  <c r="E86" i="33"/>
  <c r="E85" i="33"/>
  <c r="E84" i="33"/>
  <c r="E83" i="33"/>
  <c r="E82" i="33"/>
  <c r="E81" i="33"/>
  <c r="E80" i="33"/>
  <c r="E79" i="33"/>
  <c r="E78" i="33"/>
  <c r="E77" i="33"/>
  <c r="E76" i="33"/>
  <c r="E75" i="33"/>
  <c r="E74" i="33"/>
  <c r="E73" i="33"/>
  <c r="E72" i="33"/>
  <c r="E71" i="33"/>
  <c r="E70" i="33"/>
  <c r="E69" i="33"/>
  <c r="E68" i="33"/>
  <c r="E67" i="33"/>
  <c r="E66" i="33"/>
  <c r="E65" i="33"/>
  <c r="E64" i="33"/>
  <c r="E63" i="33"/>
  <c r="E62" i="33"/>
  <c r="E61" i="33"/>
  <c r="E60" i="33"/>
  <c r="E59" i="33"/>
  <c r="E58" i="33"/>
  <c r="E57" i="33"/>
  <c r="E56" i="33"/>
  <c r="E55" i="33"/>
  <c r="E54" i="33"/>
  <c r="E53" i="33"/>
  <c r="E52" i="33"/>
  <c r="E51" i="33"/>
  <c r="E50" i="33"/>
  <c r="E49" i="33"/>
  <c r="E48" i="33"/>
  <c r="E47" i="33"/>
  <c r="E46" i="33"/>
  <c r="E45" i="33"/>
  <c r="E44" i="33"/>
  <c r="E43" i="33"/>
  <c r="E42" i="33"/>
  <c r="E41" i="33"/>
  <c r="E40" i="33"/>
  <c r="E39" i="33"/>
  <c r="E38" i="33"/>
  <c r="E37" i="33"/>
  <c r="E36" i="33"/>
  <c r="E35" i="33"/>
  <c r="E34" i="33"/>
  <c r="E33" i="33"/>
  <c r="E32" i="33"/>
  <c r="E31" i="33"/>
  <c r="E30" i="33"/>
  <c r="E29" i="33"/>
  <c r="E28" i="33"/>
  <c r="E27" i="33"/>
  <c r="E26" i="33"/>
  <c r="E25" i="33"/>
  <c r="E24" i="33"/>
  <c r="E23" i="33"/>
  <c r="E22" i="33"/>
  <c r="E21" i="33"/>
  <c r="E20" i="33"/>
  <c r="E19" i="33"/>
  <c r="E18" i="33"/>
  <c r="E17" i="33"/>
  <c r="E16" i="33"/>
  <c r="E15" i="33"/>
  <c r="E14" i="33"/>
  <c r="E13" i="33"/>
  <c r="E12" i="33"/>
  <c r="B22" i="1" l="1"/>
  <c r="B24" i="1"/>
  <c r="B18" i="1"/>
  <c r="B19" i="1"/>
  <c r="B20" i="1"/>
  <c r="B21" i="1"/>
  <c r="F47" i="10"/>
  <c r="E117" i="10" l="1"/>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7" i="14"/>
  <c r="E116" i="14"/>
  <c r="E115" i="14"/>
  <c r="E114" i="14"/>
  <c r="E113" i="14"/>
  <c r="E112" i="14"/>
  <c r="E111" i="14"/>
  <c r="E110" i="14"/>
  <c r="E109" i="14"/>
  <c r="E108" i="14"/>
  <c r="E107" i="14"/>
  <c r="E106" i="14"/>
  <c r="E105" i="14"/>
  <c r="E104" i="14"/>
  <c r="E103" i="14"/>
  <c r="E102" i="14"/>
  <c r="E101" i="14"/>
  <c r="E100" i="14"/>
  <c r="E99" i="14"/>
  <c r="E98" i="14"/>
  <c r="E97" i="14"/>
  <c r="E96" i="14"/>
  <c r="E95" i="14"/>
  <c r="E94" i="14"/>
  <c r="E93" i="14"/>
  <c r="E92" i="14"/>
  <c r="E91" i="14"/>
  <c r="E90" i="14"/>
  <c r="E89" i="14"/>
  <c r="E88" i="14"/>
  <c r="E87" i="14"/>
  <c r="E86" i="14"/>
  <c r="E85" i="14"/>
  <c r="E84" i="14"/>
  <c r="E83" i="14"/>
  <c r="E82" i="14"/>
  <c r="E81" i="14"/>
  <c r="E80" i="14"/>
  <c r="E79" i="14"/>
  <c r="E78" i="14"/>
  <c r="E77" i="14"/>
  <c r="E76" i="14"/>
  <c r="E75" i="14"/>
  <c r="E74" i="14"/>
  <c r="E73" i="14"/>
  <c r="E72" i="14"/>
  <c r="E71" i="14"/>
  <c r="E70" i="14"/>
  <c r="E69" i="14"/>
  <c r="E68" i="14"/>
  <c r="E67" i="14"/>
  <c r="E66" i="14"/>
  <c r="E65" i="14"/>
  <c r="E64" i="14"/>
  <c r="E63" i="14"/>
  <c r="E62" i="14"/>
  <c r="E61" i="14"/>
  <c r="E60" i="14"/>
  <c r="E59" i="14"/>
  <c r="E58" i="14"/>
  <c r="E57" i="14"/>
  <c r="E56" i="14"/>
  <c r="E55" i="14"/>
  <c r="E54" i="14"/>
  <c r="E53" i="14"/>
  <c r="E52" i="14"/>
  <c r="E51" i="14"/>
  <c r="E50" i="14"/>
  <c r="E49" i="14"/>
  <c r="E48" i="14"/>
  <c r="E47" i="14"/>
  <c r="E46" i="14"/>
  <c r="E45" i="14"/>
  <c r="E44" i="14"/>
  <c r="E43" i="14"/>
  <c r="E42" i="14"/>
  <c r="E41" i="14"/>
  <c r="E40"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7" i="20"/>
  <c r="E116" i="20"/>
  <c r="E115" i="20"/>
  <c r="E114" i="20"/>
  <c r="E113" i="20"/>
  <c r="E112" i="20"/>
  <c r="E111" i="20"/>
  <c r="E110" i="20"/>
  <c r="E109" i="20"/>
  <c r="E108" i="20"/>
  <c r="E107" i="20"/>
  <c r="E106" i="20"/>
  <c r="E105" i="20"/>
  <c r="E104" i="20"/>
  <c r="E103" i="20"/>
  <c r="E102" i="20"/>
  <c r="E101" i="20"/>
  <c r="E100" i="20"/>
  <c r="E99" i="20"/>
  <c r="E98" i="20"/>
  <c r="E97" i="20"/>
  <c r="E96" i="20"/>
  <c r="E95" i="20"/>
  <c r="E94" i="20"/>
  <c r="E93" i="20"/>
  <c r="E92" i="20"/>
  <c r="E91" i="20"/>
  <c r="E90" i="20"/>
  <c r="E89" i="20"/>
  <c r="E88" i="20"/>
  <c r="E87" i="20"/>
  <c r="E86" i="20"/>
  <c r="E85" i="20"/>
  <c r="E84" i="20"/>
  <c r="E83" i="20"/>
  <c r="E82" i="20"/>
  <c r="E81" i="20"/>
  <c r="E80" i="20"/>
  <c r="E79" i="20"/>
  <c r="E78" i="20"/>
  <c r="E77" i="20"/>
  <c r="E76" i="20"/>
  <c r="E75" i="20"/>
  <c r="E74" i="20"/>
  <c r="E73" i="20"/>
  <c r="E72" i="20"/>
  <c r="E71" i="20"/>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17"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7" i="22"/>
  <c r="E116" i="22"/>
  <c r="E115" i="22"/>
  <c r="E114" i="22"/>
  <c r="E113" i="22"/>
  <c r="E112" i="22"/>
  <c r="E111" i="22"/>
  <c r="E110" i="22"/>
  <c r="E109" i="22"/>
  <c r="E108" i="22"/>
  <c r="E107" i="22"/>
  <c r="E106" i="22"/>
  <c r="E105" i="22"/>
  <c r="E104" i="22"/>
  <c r="E103" i="22"/>
  <c r="E102" i="22"/>
  <c r="E101" i="22"/>
  <c r="E100" i="22"/>
  <c r="E99" i="22"/>
  <c r="E98" i="22"/>
  <c r="E97" i="22"/>
  <c r="E96" i="22"/>
  <c r="E95" i="22"/>
  <c r="E94" i="22"/>
  <c r="E93" i="22"/>
  <c r="E92" i="22"/>
  <c r="E91" i="22"/>
  <c r="E90" i="22"/>
  <c r="E89" i="22"/>
  <c r="E88" i="22"/>
  <c r="E87" i="22"/>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4" i="22"/>
  <c r="E33" i="22"/>
  <c r="E32" i="22"/>
  <c r="E31" i="22"/>
  <c r="E30" i="22"/>
  <c r="E29" i="22"/>
  <c r="E28" i="22"/>
  <c r="E27" i="22"/>
  <c r="E26" i="22"/>
  <c r="E25" i="22"/>
  <c r="E24" i="22"/>
  <c r="E23" i="22"/>
  <c r="E22" i="22"/>
  <c r="E21" i="22"/>
  <c r="E20" i="22"/>
  <c r="E19" i="22"/>
  <c r="E18" i="22"/>
  <c r="E17" i="22"/>
  <c r="E16" i="22"/>
  <c r="E15" i="22"/>
  <c r="E14" i="22"/>
  <c r="E13" i="22"/>
  <c r="E12" i="22"/>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1" i="23"/>
  <c r="E90" i="23"/>
  <c r="E89" i="23"/>
  <c r="E88" i="23"/>
  <c r="E87" i="23"/>
  <c r="E86" i="23"/>
  <c r="E85" i="23"/>
  <c r="E84"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7" i="24"/>
  <c r="E116" i="24"/>
  <c r="E115" i="24"/>
  <c r="E114" i="24"/>
  <c r="E113" i="24"/>
  <c r="E112" i="24"/>
  <c r="E111" i="24"/>
  <c r="E110" i="24"/>
  <c r="E109" i="24"/>
  <c r="E108" i="24"/>
  <c r="E107" i="24"/>
  <c r="E106" i="24"/>
  <c r="E105" i="24"/>
  <c r="E104" i="24"/>
  <c r="E103" i="24"/>
  <c r="E102" i="24"/>
  <c r="E101" i="24"/>
  <c r="E100" i="24"/>
  <c r="E99" i="24"/>
  <c r="E98" i="24"/>
  <c r="E97" i="24"/>
  <c r="E96" i="24"/>
  <c r="E95" i="24"/>
  <c r="E94" i="24"/>
  <c r="E93" i="24"/>
  <c r="E92" i="24"/>
  <c r="E91" i="24"/>
  <c r="E90" i="24"/>
  <c r="E89" i="24"/>
  <c r="E88" i="24"/>
  <c r="E87" i="24"/>
  <c r="E86" i="24"/>
  <c r="E85" i="24"/>
  <c r="E84" i="24"/>
  <c r="E83" i="24"/>
  <c r="E82" i="24"/>
  <c r="E81" i="24"/>
  <c r="E80" i="24"/>
  <c r="E79" i="24"/>
  <c r="E78" i="24"/>
  <c r="E77" i="24"/>
  <c r="E76" i="24"/>
  <c r="E75" i="24"/>
  <c r="E74" i="24"/>
  <c r="E73" i="24"/>
  <c r="E72" i="24"/>
  <c r="E71" i="24"/>
  <c r="E70" i="24"/>
  <c r="E69" i="24"/>
  <c r="E68" i="24"/>
  <c r="E67" i="24"/>
  <c r="E66" i="24"/>
  <c r="E65" i="24"/>
  <c r="E64" i="24"/>
  <c r="E63" i="24"/>
  <c r="E62" i="24"/>
  <c r="E61" i="24"/>
  <c r="E60" i="24"/>
  <c r="E59" i="24"/>
  <c r="E58" i="24"/>
  <c r="E57" i="24"/>
  <c r="E56" i="24"/>
  <c r="E55" i="24"/>
  <c r="E54" i="24"/>
  <c r="E53" i="24"/>
  <c r="E52" i="24"/>
  <c r="E51" i="24"/>
  <c r="E50" i="24"/>
  <c r="E49" i="24"/>
  <c r="E48" i="24"/>
  <c r="E47" i="24"/>
  <c r="E46" i="24"/>
  <c r="E45" i="24"/>
  <c r="E44" i="24"/>
  <c r="E43" i="24"/>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E69" i="25"/>
  <c r="E68" i="25"/>
  <c r="E67" i="25"/>
  <c r="E66" i="25"/>
  <c r="E65" i="25"/>
  <c r="E64" i="25"/>
  <c r="E63" i="25"/>
  <c r="E62" i="25"/>
  <c r="E61" i="25"/>
  <c r="E60" i="25"/>
  <c r="E59" i="25"/>
  <c r="E58" i="25"/>
  <c r="E57" i="25"/>
  <c r="E56" i="25"/>
  <c r="E55" i="25"/>
  <c r="E54" i="25"/>
  <c r="E53" i="25"/>
  <c r="E52" i="25"/>
  <c r="E51" i="25"/>
  <c r="E50" i="25"/>
  <c r="E49" i="25"/>
  <c r="E48" i="25"/>
  <c r="E47" i="25"/>
  <c r="E46" i="25"/>
  <c r="E45" i="25"/>
  <c r="E44" i="25"/>
  <c r="E43" i="25"/>
  <c r="E42" i="25"/>
  <c r="E41" i="25"/>
  <c r="E40" i="25"/>
  <c r="E39"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7" i="26"/>
  <c r="E116" i="26"/>
  <c r="E115" i="26"/>
  <c r="E114" i="26"/>
  <c r="E113" i="26"/>
  <c r="E112" i="26"/>
  <c r="E111" i="26"/>
  <c r="E110" i="26"/>
  <c r="E109" i="26"/>
  <c r="E108" i="26"/>
  <c r="E107" i="26"/>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8" i="26"/>
  <c r="E17" i="26"/>
  <c r="E16" i="26"/>
  <c r="E15" i="26"/>
  <c r="E14" i="26"/>
  <c r="E13" i="26"/>
  <c r="E12" i="26"/>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E17" i="29"/>
  <c r="E16" i="29"/>
  <c r="E15" i="29"/>
  <c r="E14" i="29"/>
  <c r="E13" i="29"/>
  <c r="E12" i="29"/>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B49" i="9"/>
  <c r="F22" i="1"/>
  <c r="F21" i="1"/>
  <c r="F20" i="1"/>
  <c r="F19" i="1"/>
  <c r="F18" i="1"/>
  <c r="A6" i="1"/>
  <c r="F83" i="21"/>
  <c r="F12" i="19"/>
  <c r="C3" i="34"/>
  <c r="C3" i="33"/>
  <c r="C3" i="32"/>
  <c r="C3" i="31"/>
  <c r="C3" i="30"/>
  <c r="C3" i="9"/>
  <c r="F117" i="34"/>
  <c r="D117" i="34"/>
  <c r="C117" i="34"/>
  <c r="B117" i="34"/>
  <c r="F116" i="34"/>
  <c r="D116" i="34"/>
  <c r="C116" i="34"/>
  <c r="B116" i="34"/>
  <c r="F115" i="34"/>
  <c r="D115" i="34"/>
  <c r="C115" i="34"/>
  <c r="B115" i="34"/>
  <c r="F114" i="34"/>
  <c r="D114" i="34"/>
  <c r="C114" i="34"/>
  <c r="B114" i="34"/>
  <c r="F113" i="34"/>
  <c r="D113" i="34"/>
  <c r="C113" i="34"/>
  <c r="B113" i="34"/>
  <c r="F112" i="34"/>
  <c r="D112" i="34"/>
  <c r="C112" i="34"/>
  <c r="B112" i="34"/>
  <c r="F111" i="34"/>
  <c r="D111" i="34"/>
  <c r="C111" i="34"/>
  <c r="B111" i="34"/>
  <c r="F110" i="34"/>
  <c r="D110" i="34"/>
  <c r="C110" i="34"/>
  <c r="B110" i="34"/>
  <c r="F109" i="34"/>
  <c r="D109" i="34"/>
  <c r="C109" i="34"/>
  <c r="B109" i="34"/>
  <c r="F108" i="34"/>
  <c r="D108" i="34"/>
  <c r="C108" i="34"/>
  <c r="B108" i="34"/>
  <c r="F107" i="34"/>
  <c r="D107" i="34"/>
  <c r="C107" i="34"/>
  <c r="B107" i="34"/>
  <c r="F106" i="34"/>
  <c r="D106" i="34"/>
  <c r="C106" i="34"/>
  <c r="B106" i="34"/>
  <c r="F105" i="34"/>
  <c r="D105" i="34"/>
  <c r="C105" i="34"/>
  <c r="B105" i="34"/>
  <c r="F104" i="34"/>
  <c r="D104" i="34"/>
  <c r="C104" i="34"/>
  <c r="B104" i="34"/>
  <c r="F103" i="34"/>
  <c r="D103" i="34"/>
  <c r="C103" i="34"/>
  <c r="B103" i="34"/>
  <c r="F102" i="34"/>
  <c r="D102" i="34"/>
  <c r="C102" i="34"/>
  <c r="B102" i="34"/>
  <c r="F101" i="34"/>
  <c r="D101" i="34"/>
  <c r="C101" i="34"/>
  <c r="B101" i="34"/>
  <c r="F100" i="34"/>
  <c r="D100" i="34"/>
  <c r="C100" i="34"/>
  <c r="B100" i="34"/>
  <c r="F99" i="34"/>
  <c r="D99" i="34"/>
  <c r="C99" i="34"/>
  <c r="B99" i="34"/>
  <c r="F98" i="34"/>
  <c r="D98" i="34"/>
  <c r="C98" i="34"/>
  <c r="B98" i="34"/>
  <c r="F97" i="34"/>
  <c r="D97" i="34"/>
  <c r="C97" i="34"/>
  <c r="B97" i="34"/>
  <c r="F96" i="34"/>
  <c r="D96" i="34"/>
  <c r="C96" i="34"/>
  <c r="B96" i="34"/>
  <c r="F95" i="34"/>
  <c r="D95" i="34"/>
  <c r="C95" i="34"/>
  <c r="B95" i="34"/>
  <c r="F94" i="34"/>
  <c r="D94" i="34"/>
  <c r="C94" i="34"/>
  <c r="B94" i="34"/>
  <c r="F93" i="34"/>
  <c r="D93" i="34"/>
  <c r="C93" i="34"/>
  <c r="B93" i="34"/>
  <c r="F92" i="34"/>
  <c r="D92" i="34"/>
  <c r="C92" i="34"/>
  <c r="B92" i="34"/>
  <c r="F91" i="34"/>
  <c r="D91" i="34"/>
  <c r="C91" i="34"/>
  <c r="B91" i="34"/>
  <c r="F90" i="34"/>
  <c r="D90" i="34"/>
  <c r="C90" i="34"/>
  <c r="B90" i="34"/>
  <c r="F89" i="34"/>
  <c r="D89" i="34"/>
  <c r="C89" i="34"/>
  <c r="B89" i="34"/>
  <c r="F88" i="34"/>
  <c r="D88" i="34"/>
  <c r="C88" i="34"/>
  <c r="B88" i="34"/>
  <c r="F87" i="34"/>
  <c r="D87" i="34"/>
  <c r="C87" i="34"/>
  <c r="B87" i="34"/>
  <c r="F86" i="34"/>
  <c r="D86" i="34"/>
  <c r="C86" i="34"/>
  <c r="B86" i="34"/>
  <c r="F85" i="34"/>
  <c r="D85" i="34"/>
  <c r="C85" i="34"/>
  <c r="B85" i="34"/>
  <c r="F84" i="34"/>
  <c r="D84" i="34"/>
  <c r="C84" i="34"/>
  <c r="B84" i="34"/>
  <c r="F83" i="34"/>
  <c r="D83" i="34"/>
  <c r="C83" i="34"/>
  <c r="B83" i="34"/>
  <c r="F82" i="34"/>
  <c r="D82" i="34"/>
  <c r="C82" i="34"/>
  <c r="B82" i="34"/>
  <c r="F81" i="34"/>
  <c r="D81" i="34"/>
  <c r="C81" i="34"/>
  <c r="B81" i="34"/>
  <c r="F80" i="34"/>
  <c r="D80" i="34"/>
  <c r="C80" i="34"/>
  <c r="B80" i="34"/>
  <c r="F79" i="34"/>
  <c r="D79" i="34"/>
  <c r="C79" i="34"/>
  <c r="B79" i="34"/>
  <c r="F78" i="34"/>
  <c r="D78" i="34"/>
  <c r="C78" i="34"/>
  <c r="B78" i="34"/>
  <c r="F77" i="34"/>
  <c r="D77" i="34"/>
  <c r="C77" i="34"/>
  <c r="B77" i="34"/>
  <c r="F76" i="34"/>
  <c r="D76" i="34"/>
  <c r="C76" i="34"/>
  <c r="B76" i="34"/>
  <c r="F75" i="34"/>
  <c r="D75" i="34"/>
  <c r="C75" i="34"/>
  <c r="B75" i="34"/>
  <c r="F74" i="34"/>
  <c r="D74" i="34"/>
  <c r="C74" i="34"/>
  <c r="B74" i="34"/>
  <c r="F73" i="34"/>
  <c r="D73" i="34"/>
  <c r="C73" i="34"/>
  <c r="B73" i="34"/>
  <c r="F72" i="34"/>
  <c r="D72" i="34"/>
  <c r="C72" i="34"/>
  <c r="B72" i="34"/>
  <c r="F71" i="34"/>
  <c r="D71" i="34"/>
  <c r="C71" i="34"/>
  <c r="B71" i="34"/>
  <c r="F70" i="34"/>
  <c r="D70" i="34"/>
  <c r="C70" i="34"/>
  <c r="B70" i="34"/>
  <c r="F69" i="34"/>
  <c r="D69" i="34"/>
  <c r="C69" i="34"/>
  <c r="B69" i="34"/>
  <c r="F68" i="34"/>
  <c r="D68" i="34"/>
  <c r="C68" i="34"/>
  <c r="B68" i="34"/>
  <c r="F67" i="34"/>
  <c r="D67" i="34"/>
  <c r="C67" i="34"/>
  <c r="B67" i="34"/>
  <c r="F66" i="34"/>
  <c r="D66" i="34"/>
  <c r="C66" i="34"/>
  <c r="B66" i="34"/>
  <c r="F65" i="34"/>
  <c r="D65" i="34"/>
  <c r="C65" i="34"/>
  <c r="B65" i="34"/>
  <c r="F64" i="34"/>
  <c r="D64" i="34"/>
  <c r="C64" i="34"/>
  <c r="B64" i="34"/>
  <c r="F63" i="34"/>
  <c r="D63" i="34"/>
  <c r="C63" i="34"/>
  <c r="B63" i="34"/>
  <c r="F62" i="34"/>
  <c r="D62" i="34"/>
  <c r="C62" i="34"/>
  <c r="B62" i="34"/>
  <c r="F61" i="34"/>
  <c r="D61" i="34"/>
  <c r="C61" i="34"/>
  <c r="B61" i="34"/>
  <c r="F60" i="34"/>
  <c r="D60" i="34"/>
  <c r="C60" i="34"/>
  <c r="B60" i="34"/>
  <c r="F59" i="34"/>
  <c r="D59" i="34"/>
  <c r="C59" i="34"/>
  <c r="B59" i="34"/>
  <c r="F58" i="34"/>
  <c r="D58" i="34"/>
  <c r="C58" i="34"/>
  <c r="B58" i="34"/>
  <c r="F57" i="34"/>
  <c r="D57" i="34"/>
  <c r="C57" i="34"/>
  <c r="B57" i="34"/>
  <c r="F56" i="34"/>
  <c r="D56" i="34"/>
  <c r="C56" i="34"/>
  <c r="B56" i="34"/>
  <c r="F55" i="34"/>
  <c r="D55" i="34"/>
  <c r="C55" i="34"/>
  <c r="B55" i="34"/>
  <c r="F54" i="34"/>
  <c r="D54" i="34"/>
  <c r="C54" i="34"/>
  <c r="B54" i="34"/>
  <c r="F53" i="34"/>
  <c r="D53" i="34"/>
  <c r="C53" i="34"/>
  <c r="B53" i="34"/>
  <c r="F52" i="34"/>
  <c r="D52" i="34"/>
  <c r="C52" i="34"/>
  <c r="B52" i="34"/>
  <c r="F51" i="34"/>
  <c r="D51" i="34"/>
  <c r="C51" i="34"/>
  <c r="B51" i="34"/>
  <c r="F50" i="34"/>
  <c r="D50" i="34"/>
  <c r="C50" i="34"/>
  <c r="B50" i="34"/>
  <c r="F49" i="34"/>
  <c r="D49" i="34"/>
  <c r="C49" i="34"/>
  <c r="B49" i="34"/>
  <c r="F48" i="34"/>
  <c r="D48" i="34"/>
  <c r="C48" i="34"/>
  <c r="B48" i="34"/>
  <c r="F47" i="34"/>
  <c r="D47" i="34"/>
  <c r="C47" i="34"/>
  <c r="B47" i="34"/>
  <c r="F46" i="34"/>
  <c r="D46" i="34"/>
  <c r="C46" i="34"/>
  <c r="B46" i="34"/>
  <c r="F45" i="34"/>
  <c r="D45" i="34"/>
  <c r="C45" i="34"/>
  <c r="B45" i="34"/>
  <c r="F44" i="34"/>
  <c r="D44" i="34"/>
  <c r="C44" i="34"/>
  <c r="B44" i="34"/>
  <c r="F43" i="34"/>
  <c r="D43" i="34"/>
  <c r="C43" i="34"/>
  <c r="B43" i="34"/>
  <c r="F42" i="34"/>
  <c r="D42" i="34"/>
  <c r="C42" i="34"/>
  <c r="B42" i="34"/>
  <c r="F41" i="34"/>
  <c r="D41" i="34"/>
  <c r="C41" i="34"/>
  <c r="B41" i="34"/>
  <c r="F40" i="34"/>
  <c r="D40" i="34"/>
  <c r="C40" i="34"/>
  <c r="B40" i="34"/>
  <c r="F39" i="34"/>
  <c r="D39" i="34"/>
  <c r="C39" i="34"/>
  <c r="B39" i="34"/>
  <c r="F38" i="34"/>
  <c r="D38" i="34"/>
  <c r="C38" i="34"/>
  <c r="B38" i="34"/>
  <c r="F37" i="34"/>
  <c r="D37" i="34"/>
  <c r="C37" i="34"/>
  <c r="B37" i="34"/>
  <c r="F36" i="34"/>
  <c r="D36" i="34"/>
  <c r="C36" i="34"/>
  <c r="B36" i="34"/>
  <c r="F35" i="34"/>
  <c r="D35" i="34"/>
  <c r="C35" i="34"/>
  <c r="B35" i="34"/>
  <c r="F34" i="34"/>
  <c r="D34" i="34"/>
  <c r="C34" i="34"/>
  <c r="B34" i="34"/>
  <c r="F33" i="34"/>
  <c r="D33" i="34"/>
  <c r="C33" i="34"/>
  <c r="B33" i="34"/>
  <c r="F32" i="34"/>
  <c r="D32" i="34"/>
  <c r="C32" i="34"/>
  <c r="B32" i="34"/>
  <c r="F31" i="34"/>
  <c r="D31" i="34"/>
  <c r="C31" i="34"/>
  <c r="B31" i="34"/>
  <c r="F30" i="34"/>
  <c r="D30" i="34"/>
  <c r="C30" i="34"/>
  <c r="B30" i="34"/>
  <c r="F29" i="34"/>
  <c r="D29" i="34"/>
  <c r="C29" i="34"/>
  <c r="B29" i="34"/>
  <c r="F28" i="34"/>
  <c r="D28" i="34"/>
  <c r="C28" i="34"/>
  <c r="B28" i="34"/>
  <c r="F27" i="34"/>
  <c r="D27" i="34"/>
  <c r="C27" i="34"/>
  <c r="B27" i="34"/>
  <c r="F26" i="34"/>
  <c r="D26" i="34"/>
  <c r="C26" i="34"/>
  <c r="B26" i="34"/>
  <c r="F25" i="34"/>
  <c r="D25" i="34"/>
  <c r="C25" i="34"/>
  <c r="B25" i="34"/>
  <c r="F24" i="34"/>
  <c r="D24" i="34"/>
  <c r="C24" i="34"/>
  <c r="B24" i="34"/>
  <c r="F23" i="34"/>
  <c r="D23" i="34"/>
  <c r="C23" i="34"/>
  <c r="B23" i="34"/>
  <c r="F22" i="34"/>
  <c r="D22" i="34"/>
  <c r="C22" i="34"/>
  <c r="B22" i="34"/>
  <c r="F21" i="34"/>
  <c r="D21" i="34"/>
  <c r="C21" i="34"/>
  <c r="B21" i="34"/>
  <c r="F20" i="34"/>
  <c r="D20" i="34"/>
  <c r="C20" i="34"/>
  <c r="B20" i="34"/>
  <c r="F19" i="34"/>
  <c r="D19" i="34"/>
  <c r="C19" i="34"/>
  <c r="B19" i="34"/>
  <c r="F18" i="34"/>
  <c r="D18" i="34"/>
  <c r="C18" i="34"/>
  <c r="B18" i="34"/>
  <c r="F17" i="34"/>
  <c r="D17" i="34"/>
  <c r="C17" i="34"/>
  <c r="B17" i="34"/>
  <c r="F16" i="34"/>
  <c r="D16" i="34"/>
  <c r="C16" i="34"/>
  <c r="B16" i="34"/>
  <c r="F15" i="34"/>
  <c r="D15" i="34"/>
  <c r="C15" i="34"/>
  <c r="B15" i="34"/>
  <c r="F14" i="34"/>
  <c r="D14" i="34"/>
  <c r="C14" i="34"/>
  <c r="B14" i="34"/>
  <c r="F13" i="34"/>
  <c r="D13" i="34"/>
  <c r="C13" i="34"/>
  <c r="B13" i="34"/>
  <c r="F12" i="34"/>
  <c r="D12" i="34"/>
  <c r="C12" i="34"/>
  <c r="B12" i="34"/>
  <c r="G8" i="34"/>
  <c r="AE113" i="7" s="1"/>
  <c r="G7" i="34"/>
  <c r="AE112" i="7" s="1"/>
  <c r="G6" i="34"/>
  <c r="AE110" i="7" s="1"/>
  <c r="G5" i="34"/>
  <c r="G4" i="34"/>
  <c r="B2" i="34" s="1"/>
  <c r="C2" i="34"/>
  <c r="F117" i="33"/>
  <c r="D117" i="33"/>
  <c r="C117" i="33"/>
  <c r="B117" i="33"/>
  <c r="F116" i="33"/>
  <c r="D116" i="33"/>
  <c r="C116" i="33"/>
  <c r="B116" i="33"/>
  <c r="F115" i="33"/>
  <c r="D115" i="33"/>
  <c r="C115" i="33"/>
  <c r="B115" i="33"/>
  <c r="F114" i="33"/>
  <c r="D114" i="33"/>
  <c r="C114" i="33"/>
  <c r="B114" i="33"/>
  <c r="F113" i="33"/>
  <c r="D113" i="33"/>
  <c r="C113" i="33"/>
  <c r="B113" i="33"/>
  <c r="F112" i="33"/>
  <c r="D112" i="33"/>
  <c r="C112" i="33"/>
  <c r="B112" i="33"/>
  <c r="F111" i="33"/>
  <c r="D111" i="33"/>
  <c r="C111" i="33"/>
  <c r="B111" i="33"/>
  <c r="F110" i="33"/>
  <c r="D110" i="33"/>
  <c r="C110" i="33"/>
  <c r="B110" i="33"/>
  <c r="F109" i="33"/>
  <c r="D109" i="33"/>
  <c r="C109" i="33"/>
  <c r="B109" i="33"/>
  <c r="F108" i="33"/>
  <c r="D108" i="33"/>
  <c r="C108" i="33"/>
  <c r="B108" i="33"/>
  <c r="F107" i="33"/>
  <c r="D107" i="33"/>
  <c r="C107" i="33"/>
  <c r="B107" i="33"/>
  <c r="F106" i="33"/>
  <c r="D106" i="33"/>
  <c r="C106" i="33"/>
  <c r="B106" i="33"/>
  <c r="F105" i="33"/>
  <c r="D105" i="33"/>
  <c r="C105" i="33"/>
  <c r="B105" i="33"/>
  <c r="F104" i="33"/>
  <c r="D104" i="33"/>
  <c r="C104" i="33"/>
  <c r="B104" i="33"/>
  <c r="F103" i="33"/>
  <c r="D103" i="33"/>
  <c r="C103" i="33"/>
  <c r="B103" i="33"/>
  <c r="F102" i="33"/>
  <c r="D102" i="33"/>
  <c r="C102" i="33"/>
  <c r="B102" i="33"/>
  <c r="F101" i="33"/>
  <c r="D101" i="33"/>
  <c r="C101" i="33"/>
  <c r="B101" i="33"/>
  <c r="F100" i="33"/>
  <c r="D100" i="33"/>
  <c r="C100" i="33"/>
  <c r="B100" i="33"/>
  <c r="F99" i="33"/>
  <c r="D99" i="33"/>
  <c r="C99" i="33"/>
  <c r="B99" i="33"/>
  <c r="F98" i="33"/>
  <c r="D98" i="33"/>
  <c r="C98" i="33"/>
  <c r="B98" i="33"/>
  <c r="F97" i="33"/>
  <c r="D97" i="33"/>
  <c r="C97" i="33"/>
  <c r="B97" i="33"/>
  <c r="F96" i="33"/>
  <c r="D96" i="33"/>
  <c r="C96" i="33"/>
  <c r="B96" i="33"/>
  <c r="F95" i="33"/>
  <c r="D95" i="33"/>
  <c r="C95" i="33"/>
  <c r="B95" i="33"/>
  <c r="F94" i="33"/>
  <c r="D94" i="33"/>
  <c r="C94" i="33"/>
  <c r="B94" i="33"/>
  <c r="F93" i="33"/>
  <c r="D93" i="33"/>
  <c r="C93" i="33"/>
  <c r="B93" i="33"/>
  <c r="F92" i="33"/>
  <c r="D92" i="33"/>
  <c r="C92" i="33"/>
  <c r="B92" i="33"/>
  <c r="F91" i="33"/>
  <c r="D91" i="33"/>
  <c r="C91" i="33"/>
  <c r="B91" i="33"/>
  <c r="F90" i="33"/>
  <c r="D90" i="33"/>
  <c r="C90" i="33"/>
  <c r="B90" i="33"/>
  <c r="F89" i="33"/>
  <c r="D89" i="33"/>
  <c r="C89" i="33"/>
  <c r="B89" i="33"/>
  <c r="F88" i="33"/>
  <c r="D88" i="33"/>
  <c r="C88" i="33"/>
  <c r="B88" i="33"/>
  <c r="F87" i="33"/>
  <c r="D87" i="33"/>
  <c r="C87" i="33"/>
  <c r="B87" i="33"/>
  <c r="F86" i="33"/>
  <c r="D86" i="33"/>
  <c r="C86" i="33"/>
  <c r="B86" i="33"/>
  <c r="F85" i="33"/>
  <c r="D85" i="33"/>
  <c r="C85" i="33"/>
  <c r="B85" i="33"/>
  <c r="F84" i="33"/>
  <c r="D84" i="33"/>
  <c r="C84" i="33"/>
  <c r="B84" i="33"/>
  <c r="F83" i="33"/>
  <c r="D83" i="33"/>
  <c r="C83" i="33"/>
  <c r="B83" i="33"/>
  <c r="F82" i="33"/>
  <c r="D82" i="33"/>
  <c r="C82" i="33"/>
  <c r="B82" i="33"/>
  <c r="F81" i="33"/>
  <c r="D81" i="33"/>
  <c r="C81" i="33"/>
  <c r="B81" i="33"/>
  <c r="F80" i="33"/>
  <c r="D80" i="33"/>
  <c r="C80" i="33"/>
  <c r="B80" i="33"/>
  <c r="F79" i="33"/>
  <c r="D79" i="33"/>
  <c r="C79" i="33"/>
  <c r="B79" i="33"/>
  <c r="F78" i="33"/>
  <c r="D78" i="33"/>
  <c r="C78" i="33"/>
  <c r="B78" i="33"/>
  <c r="F77" i="33"/>
  <c r="D77" i="33"/>
  <c r="C77" i="33"/>
  <c r="B77" i="33"/>
  <c r="F76" i="33"/>
  <c r="D76" i="33"/>
  <c r="C76" i="33"/>
  <c r="B76" i="33"/>
  <c r="F75" i="33"/>
  <c r="D75" i="33"/>
  <c r="C75" i="33"/>
  <c r="B75" i="33"/>
  <c r="F74" i="33"/>
  <c r="D74" i="33"/>
  <c r="C74" i="33"/>
  <c r="B74" i="33"/>
  <c r="F73" i="33"/>
  <c r="D73" i="33"/>
  <c r="C73" i="33"/>
  <c r="B73" i="33"/>
  <c r="F72" i="33"/>
  <c r="D72" i="33"/>
  <c r="C72" i="33"/>
  <c r="B72" i="33"/>
  <c r="F71" i="33"/>
  <c r="D71" i="33"/>
  <c r="C71" i="33"/>
  <c r="B71" i="33"/>
  <c r="F70" i="33"/>
  <c r="D70" i="33"/>
  <c r="C70" i="33"/>
  <c r="B70" i="33"/>
  <c r="F69" i="33"/>
  <c r="D69" i="33"/>
  <c r="C69" i="33"/>
  <c r="B69" i="33"/>
  <c r="F68" i="33"/>
  <c r="D68" i="33"/>
  <c r="C68" i="33"/>
  <c r="B68" i="33"/>
  <c r="F67" i="33"/>
  <c r="D67" i="33"/>
  <c r="C67" i="33"/>
  <c r="B67" i="33"/>
  <c r="F66" i="33"/>
  <c r="D66" i="33"/>
  <c r="C66" i="33"/>
  <c r="B66" i="33"/>
  <c r="F65" i="33"/>
  <c r="D65" i="33"/>
  <c r="C65" i="33"/>
  <c r="B65" i="33"/>
  <c r="F64" i="33"/>
  <c r="D64" i="33"/>
  <c r="C64" i="33"/>
  <c r="B64" i="33"/>
  <c r="F63" i="33"/>
  <c r="D63" i="33"/>
  <c r="C63" i="33"/>
  <c r="B63" i="33"/>
  <c r="F62" i="33"/>
  <c r="D62" i="33"/>
  <c r="C62" i="33"/>
  <c r="B62" i="33"/>
  <c r="F61" i="33"/>
  <c r="D61" i="33"/>
  <c r="C61" i="33"/>
  <c r="B61" i="33"/>
  <c r="F60" i="33"/>
  <c r="D60" i="33"/>
  <c r="C60" i="33"/>
  <c r="B60" i="33"/>
  <c r="F59" i="33"/>
  <c r="D59" i="33"/>
  <c r="C59" i="33"/>
  <c r="B59" i="33"/>
  <c r="F58" i="33"/>
  <c r="D58" i="33"/>
  <c r="C58" i="33"/>
  <c r="B58" i="33"/>
  <c r="F57" i="33"/>
  <c r="D57" i="33"/>
  <c r="C57" i="33"/>
  <c r="B57" i="33"/>
  <c r="F56" i="33"/>
  <c r="D56" i="33"/>
  <c r="C56" i="33"/>
  <c r="B56" i="33"/>
  <c r="F55" i="33"/>
  <c r="D55" i="33"/>
  <c r="C55" i="33"/>
  <c r="B55" i="33"/>
  <c r="F54" i="33"/>
  <c r="D54" i="33"/>
  <c r="C54" i="33"/>
  <c r="B54" i="33"/>
  <c r="F53" i="33"/>
  <c r="D53" i="33"/>
  <c r="C53" i="33"/>
  <c r="B53" i="33"/>
  <c r="F52" i="33"/>
  <c r="D52" i="33"/>
  <c r="C52" i="33"/>
  <c r="B52" i="33"/>
  <c r="F51" i="33"/>
  <c r="D51" i="33"/>
  <c r="C51" i="33"/>
  <c r="B51" i="33"/>
  <c r="F50" i="33"/>
  <c r="D50" i="33"/>
  <c r="C50" i="33"/>
  <c r="B50" i="33"/>
  <c r="F49" i="33"/>
  <c r="D49" i="33"/>
  <c r="C49" i="33"/>
  <c r="B49" i="33"/>
  <c r="F48" i="33"/>
  <c r="D48" i="33"/>
  <c r="C48" i="33"/>
  <c r="B48" i="33"/>
  <c r="F47" i="33"/>
  <c r="D47" i="33"/>
  <c r="C47" i="33"/>
  <c r="B47" i="33"/>
  <c r="F46" i="33"/>
  <c r="D46" i="33"/>
  <c r="C46" i="33"/>
  <c r="B46" i="33"/>
  <c r="F45" i="33"/>
  <c r="D45" i="33"/>
  <c r="C45" i="33"/>
  <c r="B45" i="33"/>
  <c r="F44" i="33"/>
  <c r="D44" i="33"/>
  <c r="C44" i="33"/>
  <c r="B44" i="33"/>
  <c r="F43" i="33"/>
  <c r="D43" i="33"/>
  <c r="C43" i="33"/>
  <c r="B43" i="33"/>
  <c r="F42" i="33"/>
  <c r="D42" i="33"/>
  <c r="C42" i="33"/>
  <c r="B42" i="33"/>
  <c r="F41" i="33"/>
  <c r="D41" i="33"/>
  <c r="C41" i="33"/>
  <c r="B41" i="33"/>
  <c r="F40" i="33"/>
  <c r="D40" i="33"/>
  <c r="C40" i="33"/>
  <c r="B40" i="33"/>
  <c r="F39" i="33"/>
  <c r="D39" i="33"/>
  <c r="C39" i="33"/>
  <c r="B39" i="33"/>
  <c r="F38" i="33"/>
  <c r="D38" i="33"/>
  <c r="C38" i="33"/>
  <c r="B38" i="33"/>
  <c r="F37" i="33"/>
  <c r="D37" i="33"/>
  <c r="C37" i="33"/>
  <c r="B37" i="33"/>
  <c r="F36" i="33"/>
  <c r="D36" i="33"/>
  <c r="C36" i="33"/>
  <c r="B36" i="33"/>
  <c r="F35" i="33"/>
  <c r="D35" i="33"/>
  <c r="C35" i="33"/>
  <c r="B35" i="33"/>
  <c r="F34" i="33"/>
  <c r="D34" i="33"/>
  <c r="C34" i="33"/>
  <c r="B34" i="33"/>
  <c r="F33" i="33"/>
  <c r="D33" i="33"/>
  <c r="C33" i="33"/>
  <c r="B33" i="33"/>
  <c r="F32" i="33"/>
  <c r="D32" i="33"/>
  <c r="C32" i="33"/>
  <c r="B32" i="33"/>
  <c r="F31" i="33"/>
  <c r="D31" i="33"/>
  <c r="C31" i="33"/>
  <c r="B31" i="33"/>
  <c r="F30" i="33"/>
  <c r="D30" i="33"/>
  <c r="C30" i="33"/>
  <c r="B30" i="33"/>
  <c r="F29" i="33"/>
  <c r="D29" i="33"/>
  <c r="C29" i="33"/>
  <c r="B29" i="33"/>
  <c r="F28" i="33"/>
  <c r="D28" i="33"/>
  <c r="C28" i="33"/>
  <c r="B28" i="33"/>
  <c r="F27" i="33"/>
  <c r="D27" i="33"/>
  <c r="C27" i="33"/>
  <c r="B27" i="33"/>
  <c r="F26" i="33"/>
  <c r="D26" i="33"/>
  <c r="C26" i="33"/>
  <c r="B26" i="33"/>
  <c r="F25" i="33"/>
  <c r="D25" i="33"/>
  <c r="C25" i="33"/>
  <c r="B25" i="33"/>
  <c r="F24" i="33"/>
  <c r="D24" i="33"/>
  <c r="C24" i="33"/>
  <c r="B24" i="33"/>
  <c r="F23" i="33"/>
  <c r="D23" i="33"/>
  <c r="C23" i="33"/>
  <c r="B23" i="33"/>
  <c r="F22" i="33"/>
  <c r="D22" i="33"/>
  <c r="C22" i="33"/>
  <c r="B22" i="33"/>
  <c r="F21" i="33"/>
  <c r="D21" i="33"/>
  <c r="C21" i="33"/>
  <c r="B21" i="33"/>
  <c r="F20" i="33"/>
  <c r="D20" i="33"/>
  <c r="C20" i="33"/>
  <c r="B20" i="33"/>
  <c r="F19" i="33"/>
  <c r="D19" i="33"/>
  <c r="C19" i="33"/>
  <c r="B19" i="33"/>
  <c r="F18" i="33"/>
  <c r="D18" i="33"/>
  <c r="C18" i="33"/>
  <c r="B18" i="33"/>
  <c r="F17" i="33"/>
  <c r="D17" i="33"/>
  <c r="C17" i="33"/>
  <c r="B17" i="33"/>
  <c r="F16" i="33"/>
  <c r="D16" i="33"/>
  <c r="C16" i="33"/>
  <c r="B16" i="33"/>
  <c r="F15" i="33"/>
  <c r="D15" i="33"/>
  <c r="C15" i="33"/>
  <c r="B15" i="33"/>
  <c r="F14" i="33"/>
  <c r="D14" i="33"/>
  <c r="C14" i="33"/>
  <c r="B14" i="33"/>
  <c r="F13" i="33"/>
  <c r="D13" i="33"/>
  <c r="C13" i="33"/>
  <c r="B13" i="33"/>
  <c r="F12" i="33"/>
  <c r="D12" i="33"/>
  <c r="C12" i="33"/>
  <c r="B12" i="33"/>
  <c r="G8" i="33"/>
  <c r="AD113" i="7" s="1"/>
  <c r="G7" i="33"/>
  <c r="AD112" i="7" s="1"/>
  <c r="G6" i="33"/>
  <c r="AD110" i="7" s="1"/>
  <c r="G5" i="33"/>
  <c r="AD109" i="7" s="1"/>
  <c r="G4" i="33"/>
  <c r="B2" i="33" s="1"/>
  <c r="C2" i="33"/>
  <c r="F117" i="32"/>
  <c r="D117" i="32"/>
  <c r="C117" i="32"/>
  <c r="B117" i="32"/>
  <c r="F116" i="32"/>
  <c r="D116" i="32"/>
  <c r="C116" i="32"/>
  <c r="B116" i="32"/>
  <c r="F115" i="32"/>
  <c r="D115" i="32"/>
  <c r="C115" i="32"/>
  <c r="B115" i="32"/>
  <c r="F114" i="32"/>
  <c r="D114" i="32"/>
  <c r="C114" i="32"/>
  <c r="B114" i="32"/>
  <c r="F113" i="32"/>
  <c r="D113" i="32"/>
  <c r="C113" i="32"/>
  <c r="B113" i="32"/>
  <c r="F112" i="32"/>
  <c r="D112" i="32"/>
  <c r="C112" i="32"/>
  <c r="B112" i="32"/>
  <c r="F111" i="32"/>
  <c r="D111" i="32"/>
  <c r="C111" i="32"/>
  <c r="B111" i="32"/>
  <c r="F110" i="32"/>
  <c r="D110" i="32"/>
  <c r="C110" i="32"/>
  <c r="B110" i="32"/>
  <c r="F109" i="32"/>
  <c r="D109" i="32"/>
  <c r="C109" i="32"/>
  <c r="B109" i="32"/>
  <c r="F108" i="32"/>
  <c r="D108" i="32"/>
  <c r="C108" i="32"/>
  <c r="B108" i="32"/>
  <c r="F107" i="32"/>
  <c r="D107" i="32"/>
  <c r="C107" i="32"/>
  <c r="B107" i="32"/>
  <c r="F106" i="32"/>
  <c r="D106" i="32"/>
  <c r="C106" i="32"/>
  <c r="B106" i="32"/>
  <c r="F105" i="32"/>
  <c r="D105" i="32"/>
  <c r="C105" i="32"/>
  <c r="B105" i="32"/>
  <c r="F104" i="32"/>
  <c r="D104" i="32"/>
  <c r="C104" i="32"/>
  <c r="B104" i="32"/>
  <c r="F103" i="32"/>
  <c r="D103" i="32"/>
  <c r="C103" i="32"/>
  <c r="B103" i="32"/>
  <c r="F102" i="32"/>
  <c r="D102" i="32"/>
  <c r="C102" i="32"/>
  <c r="B102" i="32"/>
  <c r="F101" i="32"/>
  <c r="D101" i="32"/>
  <c r="C101" i="32"/>
  <c r="B101" i="32"/>
  <c r="F100" i="32"/>
  <c r="D100" i="32"/>
  <c r="C100" i="32"/>
  <c r="B100" i="32"/>
  <c r="F99" i="32"/>
  <c r="D99" i="32"/>
  <c r="C99" i="32"/>
  <c r="B99" i="32"/>
  <c r="F98" i="32"/>
  <c r="D98" i="32"/>
  <c r="C98" i="32"/>
  <c r="B98" i="32"/>
  <c r="F97" i="32"/>
  <c r="D97" i="32"/>
  <c r="C97" i="32"/>
  <c r="B97" i="32"/>
  <c r="F96" i="32"/>
  <c r="D96" i="32"/>
  <c r="C96" i="32"/>
  <c r="B96" i="32"/>
  <c r="F95" i="32"/>
  <c r="D95" i="32"/>
  <c r="C95" i="32"/>
  <c r="B95" i="32"/>
  <c r="F94" i="32"/>
  <c r="D94" i="32"/>
  <c r="C94" i="32"/>
  <c r="B94" i="32"/>
  <c r="F93" i="32"/>
  <c r="D93" i="32"/>
  <c r="C93" i="32"/>
  <c r="B93" i="32"/>
  <c r="F92" i="32"/>
  <c r="D92" i="32"/>
  <c r="C92" i="32"/>
  <c r="B92" i="32"/>
  <c r="F91" i="32"/>
  <c r="D91" i="32"/>
  <c r="C91" i="32"/>
  <c r="B91" i="32"/>
  <c r="F90" i="32"/>
  <c r="D90" i="32"/>
  <c r="C90" i="32"/>
  <c r="B90" i="32"/>
  <c r="F89" i="32"/>
  <c r="D89" i="32"/>
  <c r="C89" i="32"/>
  <c r="B89" i="32"/>
  <c r="F88" i="32"/>
  <c r="D88" i="32"/>
  <c r="C88" i="32"/>
  <c r="B88" i="32"/>
  <c r="F87" i="32"/>
  <c r="D87" i="32"/>
  <c r="C87" i="32"/>
  <c r="B87" i="32"/>
  <c r="F86" i="32"/>
  <c r="D86" i="32"/>
  <c r="C86" i="32"/>
  <c r="B86" i="32"/>
  <c r="F85" i="32"/>
  <c r="D85" i="32"/>
  <c r="C85" i="32"/>
  <c r="B85" i="32"/>
  <c r="F84" i="32"/>
  <c r="D84" i="32"/>
  <c r="C84" i="32"/>
  <c r="B84" i="32"/>
  <c r="F83" i="32"/>
  <c r="D83" i="32"/>
  <c r="C83" i="32"/>
  <c r="B83" i="32"/>
  <c r="F82" i="32"/>
  <c r="D82" i="32"/>
  <c r="C82" i="32"/>
  <c r="B82" i="32"/>
  <c r="F81" i="32"/>
  <c r="D81" i="32"/>
  <c r="C81" i="32"/>
  <c r="B81" i="32"/>
  <c r="F80" i="32"/>
  <c r="D80" i="32"/>
  <c r="C80" i="32"/>
  <c r="B80" i="32"/>
  <c r="F79" i="32"/>
  <c r="D79" i="32"/>
  <c r="C79" i="32"/>
  <c r="B79" i="32"/>
  <c r="F78" i="32"/>
  <c r="D78" i="32"/>
  <c r="C78" i="32"/>
  <c r="B78" i="32"/>
  <c r="F77" i="32"/>
  <c r="D77" i="32"/>
  <c r="C77" i="32"/>
  <c r="B77" i="32"/>
  <c r="F76" i="32"/>
  <c r="D76" i="32"/>
  <c r="C76" i="32"/>
  <c r="B76" i="32"/>
  <c r="F75" i="32"/>
  <c r="D75" i="32"/>
  <c r="C75" i="32"/>
  <c r="B75" i="32"/>
  <c r="F74" i="32"/>
  <c r="D74" i="32"/>
  <c r="C74" i="32"/>
  <c r="B74" i="32"/>
  <c r="F73" i="32"/>
  <c r="D73" i="32"/>
  <c r="C73" i="32"/>
  <c r="B73" i="32"/>
  <c r="F72" i="32"/>
  <c r="D72" i="32"/>
  <c r="C72" i="32"/>
  <c r="B72" i="32"/>
  <c r="F71" i="32"/>
  <c r="D71" i="32"/>
  <c r="C71" i="32"/>
  <c r="B71" i="32"/>
  <c r="F70" i="32"/>
  <c r="D70" i="32"/>
  <c r="C70" i="32"/>
  <c r="B70" i="32"/>
  <c r="F69" i="32"/>
  <c r="D69" i="32"/>
  <c r="C69" i="32"/>
  <c r="B69" i="32"/>
  <c r="F68" i="32"/>
  <c r="D68" i="32"/>
  <c r="C68" i="32"/>
  <c r="B68" i="32"/>
  <c r="F67" i="32"/>
  <c r="D67" i="32"/>
  <c r="C67" i="32"/>
  <c r="B67" i="32"/>
  <c r="F66" i="32"/>
  <c r="D66" i="32"/>
  <c r="C66" i="32"/>
  <c r="B66" i="32"/>
  <c r="F65" i="32"/>
  <c r="D65" i="32"/>
  <c r="C65" i="32"/>
  <c r="B65" i="32"/>
  <c r="F64" i="32"/>
  <c r="D64" i="32"/>
  <c r="C64" i="32"/>
  <c r="B64" i="32"/>
  <c r="F63" i="32"/>
  <c r="D63" i="32"/>
  <c r="C63" i="32"/>
  <c r="B63" i="32"/>
  <c r="F62" i="32"/>
  <c r="D62" i="32"/>
  <c r="C62" i="32"/>
  <c r="B62" i="32"/>
  <c r="F61" i="32"/>
  <c r="D61" i="32"/>
  <c r="C61" i="32"/>
  <c r="B61" i="32"/>
  <c r="F60" i="32"/>
  <c r="D60" i="32"/>
  <c r="C60" i="32"/>
  <c r="B60" i="32"/>
  <c r="F59" i="32"/>
  <c r="D59" i="32"/>
  <c r="C59" i="32"/>
  <c r="B59" i="32"/>
  <c r="F58" i="32"/>
  <c r="D58" i="32"/>
  <c r="C58" i="32"/>
  <c r="B58" i="32"/>
  <c r="F57" i="32"/>
  <c r="D57" i="32"/>
  <c r="C57" i="32"/>
  <c r="B57" i="32"/>
  <c r="F56" i="32"/>
  <c r="D56" i="32"/>
  <c r="C56" i="32"/>
  <c r="B56" i="32"/>
  <c r="F55" i="32"/>
  <c r="D55" i="32"/>
  <c r="C55" i="32"/>
  <c r="B55" i="32"/>
  <c r="F54" i="32"/>
  <c r="D54" i="32"/>
  <c r="C54" i="32"/>
  <c r="B54" i="32"/>
  <c r="F53" i="32"/>
  <c r="D53" i="32"/>
  <c r="C53" i="32"/>
  <c r="B53" i="32"/>
  <c r="F52" i="32"/>
  <c r="D52" i="32"/>
  <c r="C52" i="32"/>
  <c r="B52" i="32"/>
  <c r="F51" i="32"/>
  <c r="D51" i="32"/>
  <c r="C51" i="32"/>
  <c r="B51" i="32"/>
  <c r="F50" i="32"/>
  <c r="D50" i="32"/>
  <c r="C50" i="32"/>
  <c r="B50" i="32"/>
  <c r="F49" i="32"/>
  <c r="D49" i="32"/>
  <c r="C49" i="32"/>
  <c r="B49" i="32"/>
  <c r="F48" i="32"/>
  <c r="D48" i="32"/>
  <c r="C48" i="32"/>
  <c r="B48" i="32"/>
  <c r="F47" i="32"/>
  <c r="D47" i="32"/>
  <c r="C47" i="32"/>
  <c r="B47" i="32"/>
  <c r="F46" i="32"/>
  <c r="D46" i="32"/>
  <c r="C46" i="32"/>
  <c r="B46" i="32"/>
  <c r="F45" i="32"/>
  <c r="D45" i="32"/>
  <c r="C45" i="32"/>
  <c r="B45" i="32"/>
  <c r="F44" i="32"/>
  <c r="D44" i="32"/>
  <c r="C44" i="32"/>
  <c r="B44" i="32"/>
  <c r="F43" i="32"/>
  <c r="D43" i="32"/>
  <c r="C43" i="32"/>
  <c r="B43" i="32"/>
  <c r="F42" i="32"/>
  <c r="D42" i="32"/>
  <c r="C42" i="32"/>
  <c r="B42" i="32"/>
  <c r="F41" i="32"/>
  <c r="D41" i="32"/>
  <c r="C41" i="32"/>
  <c r="B41" i="32"/>
  <c r="F40" i="32"/>
  <c r="D40" i="32"/>
  <c r="C40" i="32"/>
  <c r="B40" i="32"/>
  <c r="F39" i="32"/>
  <c r="D39" i="32"/>
  <c r="C39" i="32"/>
  <c r="B39" i="32"/>
  <c r="F38" i="32"/>
  <c r="D38" i="32"/>
  <c r="C38" i="32"/>
  <c r="B38" i="32"/>
  <c r="F37" i="32"/>
  <c r="D37" i="32"/>
  <c r="C37" i="32"/>
  <c r="B37" i="32"/>
  <c r="F36" i="32"/>
  <c r="D36" i="32"/>
  <c r="C36" i="32"/>
  <c r="B36" i="32"/>
  <c r="F35" i="32"/>
  <c r="D35" i="32"/>
  <c r="C35" i="32"/>
  <c r="B35" i="32"/>
  <c r="F34" i="32"/>
  <c r="D34" i="32"/>
  <c r="C34" i="32"/>
  <c r="B34" i="32"/>
  <c r="F33" i="32"/>
  <c r="D33" i="32"/>
  <c r="C33" i="32"/>
  <c r="B33" i="32"/>
  <c r="F32" i="32"/>
  <c r="D32" i="32"/>
  <c r="C32" i="32"/>
  <c r="B32" i="32"/>
  <c r="F31" i="32"/>
  <c r="D31" i="32"/>
  <c r="C31" i="32"/>
  <c r="B31" i="32"/>
  <c r="F30" i="32"/>
  <c r="D30" i="32"/>
  <c r="C30" i="32"/>
  <c r="B30" i="32"/>
  <c r="F29" i="32"/>
  <c r="D29" i="32"/>
  <c r="C29" i="32"/>
  <c r="B29" i="32"/>
  <c r="F28" i="32"/>
  <c r="D28" i="32"/>
  <c r="C28" i="32"/>
  <c r="B28" i="32"/>
  <c r="F27" i="32"/>
  <c r="D27" i="32"/>
  <c r="C27" i="32"/>
  <c r="B27" i="32"/>
  <c r="F26" i="32"/>
  <c r="D26" i="32"/>
  <c r="C26" i="32"/>
  <c r="B26" i="32"/>
  <c r="F25" i="32"/>
  <c r="D25" i="32"/>
  <c r="C25" i="32"/>
  <c r="B25" i="32"/>
  <c r="F24" i="32"/>
  <c r="D24" i="32"/>
  <c r="C24" i="32"/>
  <c r="B24" i="32"/>
  <c r="F23" i="32"/>
  <c r="D23" i="32"/>
  <c r="C23" i="32"/>
  <c r="B23" i="32"/>
  <c r="F22" i="32"/>
  <c r="D22" i="32"/>
  <c r="C22" i="32"/>
  <c r="B22" i="32"/>
  <c r="F21" i="32"/>
  <c r="D21" i="32"/>
  <c r="C21" i="32"/>
  <c r="B21" i="32"/>
  <c r="F20" i="32"/>
  <c r="D20" i="32"/>
  <c r="C20" i="32"/>
  <c r="B20" i="32"/>
  <c r="F19" i="32"/>
  <c r="D19" i="32"/>
  <c r="C19" i="32"/>
  <c r="B19" i="32"/>
  <c r="F18" i="32"/>
  <c r="D18" i="32"/>
  <c r="C18" i="32"/>
  <c r="B18" i="32"/>
  <c r="F17" i="32"/>
  <c r="D17" i="32"/>
  <c r="C17" i="32"/>
  <c r="B17" i="32"/>
  <c r="F16" i="32"/>
  <c r="D16" i="32"/>
  <c r="C16" i="32"/>
  <c r="B16" i="32"/>
  <c r="F15" i="32"/>
  <c r="D15" i="32"/>
  <c r="C15" i="32"/>
  <c r="B15" i="32"/>
  <c r="F14" i="32"/>
  <c r="D14" i="32"/>
  <c r="C14" i="32"/>
  <c r="B14" i="32"/>
  <c r="F13" i="32"/>
  <c r="D13" i="32"/>
  <c r="C13" i="32"/>
  <c r="B13" i="32"/>
  <c r="F12" i="32"/>
  <c r="D12" i="32"/>
  <c r="C12" i="32"/>
  <c r="B12" i="32"/>
  <c r="G8" i="32"/>
  <c r="AC113" i="7" s="1"/>
  <c r="G7" i="32"/>
  <c r="AC112" i="7" s="1"/>
  <c r="G6" i="32"/>
  <c r="AC110" i="7" s="1"/>
  <c r="G5" i="32"/>
  <c r="G4" i="32"/>
  <c r="B2" i="32" s="1"/>
  <c r="C2" i="32"/>
  <c r="F117" i="31"/>
  <c r="D117" i="31"/>
  <c r="C117" i="31"/>
  <c r="B117" i="31"/>
  <c r="F116" i="31"/>
  <c r="D116" i="31"/>
  <c r="C116" i="31"/>
  <c r="B116" i="31"/>
  <c r="F115" i="31"/>
  <c r="D115" i="31"/>
  <c r="C115" i="31"/>
  <c r="B115" i="31"/>
  <c r="F114" i="31"/>
  <c r="D114" i="31"/>
  <c r="C114" i="31"/>
  <c r="B114" i="31"/>
  <c r="F113" i="31"/>
  <c r="D113" i="31"/>
  <c r="C113" i="31"/>
  <c r="B113" i="31"/>
  <c r="F112" i="31"/>
  <c r="D112" i="31"/>
  <c r="C112" i="31"/>
  <c r="B112" i="31"/>
  <c r="F111" i="31"/>
  <c r="D111" i="31"/>
  <c r="C111" i="31"/>
  <c r="B111" i="31"/>
  <c r="F110" i="31"/>
  <c r="D110" i="31"/>
  <c r="C110" i="31"/>
  <c r="B110" i="31"/>
  <c r="F109" i="31"/>
  <c r="D109" i="31"/>
  <c r="C109" i="31"/>
  <c r="B109" i="31"/>
  <c r="F108" i="31"/>
  <c r="D108" i="31"/>
  <c r="C108" i="31"/>
  <c r="B108" i="31"/>
  <c r="F107" i="31"/>
  <c r="D107" i="31"/>
  <c r="C107" i="31"/>
  <c r="B107" i="31"/>
  <c r="F106" i="31"/>
  <c r="D106" i="31"/>
  <c r="C106" i="31"/>
  <c r="B106" i="31"/>
  <c r="F105" i="31"/>
  <c r="D105" i="31"/>
  <c r="C105" i="31"/>
  <c r="B105" i="31"/>
  <c r="F104" i="31"/>
  <c r="D104" i="31"/>
  <c r="C104" i="31"/>
  <c r="B104" i="31"/>
  <c r="F103" i="31"/>
  <c r="D103" i="31"/>
  <c r="C103" i="31"/>
  <c r="B103" i="31"/>
  <c r="F102" i="31"/>
  <c r="D102" i="31"/>
  <c r="C102" i="31"/>
  <c r="B102" i="31"/>
  <c r="F101" i="31"/>
  <c r="D101" i="31"/>
  <c r="C101" i="31"/>
  <c r="B101" i="31"/>
  <c r="F100" i="31"/>
  <c r="D100" i="31"/>
  <c r="C100" i="31"/>
  <c r="B100" i="31"/>
  <c r="F99" i="31"/>
  <c r="D99" i="31"/>
  <c r="C99" i="31"/>
  <c r="B99" i="31"/>
  <c r="F98" i="31"/>
  <c r="D98" i="31"/>
  <c r="C98" i="31"/>
  <c r="B98" i="31"/>
  <c r="F97" i="31"/>
  <c r="D97" i="31"/>
  <c r="C97" i="31"/>
  <c r="B97" i="31"/>
  <c r="F96" i="31"/>
  <c r="D96" i="31"/>
  <c r="C96" i="31"/>
  <c r="B96" i="31"/>
  <c r="F95" i="31"/>
  <c r="D95" i="31"/>
  <c r="C95" i="31"/>
  <c r="B95" i="31"/>
  <c r="F94" i="31"/>
  <c r="D94" i="31"/>
  <c r="C94" i="31"/>
  <c r="B94" i="31"/>
  <c r="F93" i="31"/>
  <c r="D93" i="31"/>
  <c r="C93" i="31"/>
  <c r="B93" i="31"/>
  <c r="F92" i="31"/>
  <c r="D92" i="31"/>
  <c r="C92" i="31"/>
  <c r="B92" i="31"/>
  <c r="F91" i="31"/>
  <c r="D91" i="31"/>
  <c r="C91" i="31"/>
  <c r="B91" i="31"/>
  <c r="F90" i="31"/>
  <c r="D90" i="31"/>
  <c r="C90" i="31"/>
  <c r="B90" i="31"/>
  <c r="F89" i="31"/>
  <c r="D89" i="31"/>
  <c r="C89" i="31"/>
  <c r="B89" i="31"/>
  <c r="F88" i="31"/>
  <c r="D88" i="31"/>
  <c r="C88" i="31"/>
  <c r="B88" i="31"/>
  <c r="F87" i="31"/>
  <c r="D87" i="31"/>
  <c r="C87" i="31"/>
  <c r="B87" i="31"/>
  <c r="F86" i="31"/>
  <c r="D86" i="31"/>
  <c r="C86" i="31"/>
  <c r="B86" i="31"/>
  <c r="F85" i="31"/>
  <c r="D85" i="31"/>
  <c r="C85" i="31"/>
  <c r="B85" i="31"/>
  <c r="F84" i="31"/>
  <c r="D84" i="31"/>
  <c r="C84" i="31"/>
  <c r="B84" i="31"/>
  <c r="F83" i="31"/>
  <c r="D83" i="31"/>
  <c r="C83" i="31"/>
  <c r="B83" i="31"/>
  <c r="F82" i="31"/>
  <c r="D82" i="31"/>
  <c r="C82" i="31"/>
  <c r="B82" i="31"/>
  <c r="F81" i="31"/>
  <c r="D81" i="31"/>
  <c r="C81" i="31"/>
  <c r="B81" i="31"/>
  <c r="F80" i="31"/>
  <c r="D80" i="31"/>
  <c r="C80" i="31"/>
  <c r="B80" i="31"/>
  <c r="F79" i="31"/>
  <c r="D79" i="31"/>
  <c r="C79" i="31"/>
  <c r="B79" i="31"/>
  <c r="F78" i="31"/>
  <c r="D78" i="31"/>
  <c r="C78" i="31"/>
  <c r="B78" i="31"/>
  <c r="F77" i="31"/>
  <c r="D77" i="31"/>
  <c r="C77" i="31"/>
  <c r="B77" i="31"/>
  <c r="F76" i="31"/>
  <c r="D76" i="31"/>
  <c r="C76" i="31"/>
  <c r="B76" i="31"/>
  <c r="F75" i="31"/>
  <c r="D75" i="31"/>
  <c r="C75" i="31"/>
  <c r="B75" i="31"/>
  <c r="F74" i="31"/>
  <c r="D74" i="31"/>
  <c r="C74" i="31"/>
  <c r="B74" i="31"/>
  <c r="F73" i="31"/>
  <c r="D73" i="31"/>
  <c r="C73" i="31"/>
  <c r="B73" i="31"/>
  <c r="F72" i="31"/>
  <c r="D72" i="31"/>
  <c r="C72" i="31"/>
  <c r="B72" i="31"/>
  <c r="F71" i="31"/>
  <c r="D71" i="31"/>
  <c r="C71" i="31"/>
  <c r="B71" i="31"/>
  <c r="F70" i="31"/>
  <c r="D70" i="31"/>
  <c r="C70" i="31"/>
  <c r="B70" i="31"/>
  <c r="F69" i="31"/>
  <c r="D69" i="31"/>
  <c r="C69" i="31"/>
  <c r="B69" i="31"/>
  <c r="F68" i="31"/>
  <c r="D68" i="31"/>
  <c r="C68" i="31"/>
  <c r="B68" i="31"/>
  <c r="F67" i="31"/>
  <c r="D67" i="31"/>
  <c r="C67" i="31"/>
  <c r="B67" i="31"/>
  <c r="F66" i="31"/>
  <c r="D66" i="31"/>
  <c r="C66" i="31"/>
  <c r="B66" i="31"/>
  <c r="F65" i="31"/>
  <c r="D65" i="31"/>
  <c r="C65" i="31"/>
  <c r="B65" i="31"/>
  <c r="F64" i="31"/>
  <c r="D64" i="31"/>
  <c r="C64" i="31"/>
  <c r="B64" i="31"/>
  <c r="F63" i="31"/>
  <c r="D63" i="31"/>
  <c r="C63" i="31"/>
  <c r="B63" i="31"/>
  <c r="F62" i="31"/>
  <c r="D62" i="31"/>
  <c r="C62" i="31"/>
  <c r="B62" i="31"/>
  <c r="F61" i="31"/>
  <c r="D61" i="31"/>
  <c r="C61" i="31"/>
  <c r="B61" i="31"/>
  <c r="F60" i="31"/>
  <c r="D60" i="31"/>
  <c r="C60" i="31"/>
  <c r="B60" i="31"/>
  <c r="F59" i="31"/>
  <c r="D59" i="31"/>
  <c r="C59" i="31"/>
  <c r="B59" i="31"/>
  <c r="F58" i="31"/>
  <c r="D58" i="31"/>
  <c r="C58" i="31"/>
  <c r="B58" i="31"/>
  <c r="F57" i="31"/>
  <c r="D57" i="31"/>
  <c r="C57" i="31"/>
  <c r="B57" i="31"/>
  <c r="F56" i="31"/>
  <c r="D56" i="31"/>
  <c r="C56" i="31"/>
  <c r="B56" i="31"/>
  <c r="F55" i="31"/>
  <c r="D55" i="31"/>
  <c r="C55" i="31"/>
  <c r="B55" i="31"/>
  <c r="F54" i="31"/>
  <c r="D54" i="31"/>
  <c r="C54" i="31"/>
  <c r="B54" i="31"/>
  <c r="F53" i="31"/>
  <c r="D53" i="31"/>
  <c r="C53" i="31"/>
  <c r="B53" i="31"/>
  <c r="F52" i="31"/>
  <c r="D52" i="31"/>
  <c r="C52" i="31"/>
  <c r="B52" i="31"/>
  <c r="F51" i="31"/>
  <c r="D51" i="31"/>
  <c r="C51" i="31"/>
  <c r="B51" i="31"/>
  <c r="F50" i="31"/>
  <c r="D50" i="31"/>
  <c r="C50" i="31"/>
  <c r="B50" i="31"/>
  <c r="F49" i="31"/>
  <c r="D49" i="31"/>
  <c r="C49" i="31"/>
  <c r="B49" i="31"/>
  <c r="F48" i="31"/>
  <c r="D48" i="31"/>
  <c r="C48" i="31"/>
  <c r="B48" i="31"/>
  <c r="F47" i="31"/>
  <c r="D47" i="31"/>
  <c r="C47" i="31"/>
  <c r="B47" i="31"/>
  <c r="F46" i="31"/>
  <c r="D46" i="31"/>
  <c r="C46" i="31"/>
  <c r="B46" i="31"/>
  <c r="F45" i="31"/>
  <c r="D45" i="31"/>
  <c r="C45" i="31"/>
  <c r="B45" i="31"/>
  <c r="F44" i="31"/>
  <c r="D44" i="31"/>
  <c r="C44" i="31"/>
  <c r="B44" i="31"/>
  <c r="F43" i="31"/>
  <c r="D43" i="31"/>
  <c r="C43" i="31"/>
  <c r="B43" i="31"/>
  <c r="F42" i="31"/>
  <c r="D42" i="31"/>
  <c r="C42" i="31"/>
  <c r="B42" i="31"/>
  <c r="F41" i="31"/>
  <c r="D41" i="31"/>
  <c r="C41" i="31"/>
  <c r="B41" i="31"/>
  <c r="F40" i="31"/>
  <c r="D40" i="31"/>
  <c r="C40" i="31"/>
  <c r="B40" i="31"/>
  <c r="F39" i="31"/>
  <c r="D39" i="31"/>
  <c r="C39" i="31"/>
  <c r="B39" i="31"/>
  <c r="F38" i="31"/>
  <c r="D38" i="31"/>
  <c r="C38" i="31"/>
  <c r="B38" i="31"/>
  <c r="F37" i="31"/>
  <c r="D37" i="31"/>
  <c r="C37" i="31"/>
  <c r="B37" i="31"/>
  <c r="F36" i="31"/>
  <c r="D36" i="31"/>
  <c r="C36" i="31"/>
  <c r="B36" i="31"/>
  <c r="F35" i="31"/>
  <c r="D35" i="31"/>
  <c r="C35" i="31"/>
  <c r="B35" i="31"/>
  <c r="F34" i="31"/>
  <c r="D34" i="31"/>
  <c r="C34" i="31"/>
  <c r="B34" i="31"/>
  <c r="F33" i="31"/>
  <c r="D33" i="31"/>
  <c r="C33" i="31"/>
  <c r="B33" i="31"/>
  <c r="F32" i="31"/>
  <c r="D32" i="31"/>
  <c r="C32" i="31"/>
  <c r="B32" i="31"/>
  <c r="F31" i="31"/>
  <c r="D31" i="31"/>
  <c r="C31" i="31"/>
  <c r="B31" i="31"/>
  <c r="F30" i="31"/>
  <c r="D30" i="31"/>
  <c r="C30" i="31"/>
  <c r="B30" i="31"/>
  <c r="F29" i="31"/>
  <c r="D29" i="31"/>
  <c r="C29" i="31"/>
  <c r="B29" i="31"/>
  <c r="F28" i="31"/>
  <c r="D28" i="31"/>
  <c r="C28" i="31"/>
  <c r="B28" i="31"/>
  <c r="F27" i="31"/>
  <c r="D27" i="31"/>
  <c r="C27" i="31"/>
  <c r="B27" i="31"/>
  <c r="F26" i="31"/>
  <c r="D26" i="31"/>
  <c r="C26" i="31"/>
  <c r="B26" i="31"/>
  <c r="F25" i="31"/>
  <c r="D25" i="31"/>
  <c r="C25" i="31"/>
  <c r="B25" i="31"/>
  <c r="F24" i="31"/>
  <c r="D24" i="31"/>
  <c r="C24" i="31"/>
  <c r="B24" i="31"/>
  <c r="F23" i="31"/>
  <c r="D23" i="31"/>
  <c r="C23" i="31"/>
  <c r="B23" i="31"/>
  <c r="F22" i="31"/>
  <c r="D22" i="31"/>
  <c r="C22" i="31"/>
  <c r="B22" i="31"/>
  <c r="F21" i="31"/>
  <c r="D21" i="31"/>
  <c r="C21" i="31"/>
  <c r="B21" i="31"/>
  <c r="F20" i="31"/>
  <c r="D20" i="31"/>
  <c r="C20" i="31"/>
  <c r="B20" i="31"/>
  <c r="F19" i="31"/>
  <c r="D19" i="31"/>
  <c r="C19" i="31"/>
  <c r="B19" i="31"/>
  <c r="F18" i="31"/>
  <c r="D18" i="31"/>
  <c r="C18" i="31"/>
  <c r="B18" i="31"/>
  <c r="F17" i="31"/>
  <c r="D17" i="31"/>
  <c r="C17" i="31"/>
  <c r="B17" i="31"/>
  <c r="F16" i="31"/>
  <c r="D16" i="31"/>
  <c r="C16" i="31"/>
  <c r="B16" i="31"/>
  <c r="F15" i="31"/>
  <c r="D15" i="31"/>
  <c r="C15" i="31"/>
  <c r="B15" i="31"/>
  <c r="F14" i="31"/>
  <c r="D14" i="31"/>
  <c r="C14" i="31"/>
  <c r="B14" i="31"/>
  <c r="F13" i="31"/>
  <c r="D13" i="31"/>
  <c r="C13" i="31"/>
  <c r="B13" i="31"/>
  <c r="F12" i="31"/>
  <c r="D12" i="31"/>
  <c r="C12" i="31"/>
  <c r="R6" i="31" s="1"/>
  <c r="B12" i="31"/>
  <c r="G8" i="31"/>
  <c r="AB113" i="7" s="1"/>
  <c r="G7" i="31"/>
  <c r="AB112" i="7" s="1"/>
  <c r="G6" i="31"/>
  <c r="AB110" i="7" s="1"/>
  <c r="G5" i="31"/>
  <c r="G4" i="31"/>
  <c r="B2" i="31" s="1"/>
  <c r="C2" i="31"/>
  <c r="F117" i="30"/>
  <c r="D117" i="30"/>
  <c r="C117" i="30"/>
  <c r="B117" i="30"/>
  <c r="F116" i="30"/>
  <c r="D116" i="30"/>
  <c r="C116" i="30"/>
  <c r="B116" i="30"/>
  <c r="F115" i="30"/>
  <c r="D115" i="30"/>
  <c r="C115" i="30"/>
  <c r="B115" i="30"/>
  <c r="F114" i="30"/>
  <c r="D114" i="30"/>
  <c r="C114" i="30"/>
  <c r="B114" i="30"/>
  <c r="F113" i="30"/>
  <c r="D113" i="30"/>
  <c r="C113" i="30"/>
  <c r="B113" i="30"/>
  <c r="F112" i="30"/>
  <c r="D112" i="30"/>
  <c r="C112" i="30"/>
  <c r="B112" i="30"/>
  <c r="F111" i="30"/>
  <c r="D111" i="30"/>
  <c r="C111" i="30"/>
  <c r="B111" i="30"/>
  <c r="F110" i="30"/>
  <c r="D110" i="30"/>
  <c r="C110" i="30"/>
  <c r="B110" i="30"/>
  <c r="F109" i="30"/>
  <c r="D109" i="30"/>
  <c r="C109" i="30"/>
  <c r="B109" i="30"/>
  <c r="F108" i="30"/>
  <c r="D108" i="30"/>
  <c r="C108" i="30"/>
  <c r="B108" i="30"/>
  <c r="F107" i="30"/>
  <c r="D107" i="30"/>
  <c r="C107" i="30"/>
  <c r="B107" i="30"/>
  <c r="F106" i="30"/>
  <c r="D106" i="30"/>
  <c r="C106" i="30"/>
  <c r="B106" i="30"/>
  <c r="F105" i="30"/>
  <c r="D105" i="30"/>
  <c r="C105" i="30"/>
  <c r="B105" i="30"/>
  <c r="F104" i="30"/>
  <c r="D104" i="30"/>
  <c r="C104" i="30"/>
  <c r="B104" i="30"/>
  <c r="F103" i="30"/>
  <c r="D103" i="30"/>
  <c r="C103" i="30"/>
  <c r="B103" i="30"/>
  <c r="F102" i="30"/>
  <c r="D102" i="30"/>
  <c r="C102" i="30"/>
  <c r="B102" i="30"/>
  <c r="F101" i="30"/>
  <c r="D101" i="30"/>
  <c r="C101" i="30"/>
  <c r="B101" i="30"/>
  <c r="F100" i="30"/>
  <c r="D100" i="30"/>
  <c r="C100" i="30"/>
  <c r="B100" i="30"/>
  <c r="F99" i="30"/>
  <c r="D99" i="30"/>
  <c r="C99" i="30"/>
  <c r="B99" i="30"/>
  <c r="F98" i="30"/>
  <c r="D98" i="30"/>
  <c r="C98" i="30"/>
  <c r="B98" i="30"/>
  <c r="F97" i="30"/>
  <c r="D97" i="30"/>
  <c r="C97" i="30"/>
  <c r="B97" i="30"/>
  <c r="F96" i="30"/>
  <c r="D96" i="30"/>
  <c r="C96" i="30"/>
  <c r="B96" i="30"/>
  <c r="F95" i="30"/>
  <c r="D95" i="30"/>
  <c r="C95" i="30"/>
  <c r="B95" i="30"/>
  <c r="F94" i="30"/>
  <c r="D94" i="30"/>
  <c r="C94" i="30"/>
  <c r="B94" i="30"/>
  <c r="F93" i="30"/>
  <c r="D93" i="30"/>
  <c r="C93" i="30"/>
  <c r="B93" i="30"/>
  <c r="F92" i="30"/>
  <c r="D92" i="30"/>
  <c r="C92" i="30"/>
  <c r="B92" i="30"/>
  <c r="F91" i="30"/>
  <c r="D91" i="30"/>
  <c r="C91" i="30"/>
  <c r="B91" i="30"/>
  <c r="F90" i="30"/>
  <c r="D90" i="30"/>
  <c r="C90" i="30"/>
  <c r="B90" i="30"/>
  <c r="F89" i="30"/>
  <c r="D89" i="30"/>
  <c r="C89" i="30"/>
  <c r="B89" i="30"/>
  <c r="F88" i="30"/>
  <c r="D88" i="30"/>
  <c r="C88" i="30"/>
  <c r="B88" i="30"/>
  <c r="F87" i="30"/>
  <c r="D87" i="30"/>
  <c r="C87" i="30"/>
  <c r="B87" i="30"/>
  <c r="F86" i="30"/>
  <c r="D86" i="30"/>
  <c r="C86" i="30"/>
  <c r="B86" i="30"/>
  <c r="F85" i="30"/>
  <c r="D85" i="30"/>
  <c r="C85" i="30"/>
  <c r="B85" i="30"/>
  <c r="F84" i="30"/>
  <c r="D84" i="30"/>
  <c r="C84" i="30"/>
  <c r="B84" i="30"/>
  <c r="F83" i="30"/>
  <c r="D83" i="30"/>
  <c r="C83" i="30"/>
  <c r="B83" i="30"/>
  <c r="F82" i="30"/>
  <c r="D82" i="30"/>
  <c r="C82" i="30"/>
  <c r="B82" i="30"/>
  <c r="F81" i="30"/>
  <c r="D81" i="30"/>
  <c r="C81" i="30"/>
  <c r="B81" i="30"/>
  <c r="F80" i="30"/>
  <c r="D80" i="30"/>
  <c r="C80" i="30"/>
  <c r="B80" i="30"/>
  <c r="F79" i="30"/>
  <c r="D79" i="30"/>
  <c r="C79" i="30"/>
  <c r="B79" i="30"/>
  <c r="F78" i="30"/>
  <c r="D78" i="30"/>
  <c r="C78" i="30"/>
  <c r="B78" i="30"/>
  <c r="F77" i="30"/>
  <c r="D77" i="30"/>
  <c r="C77" i="30"/>
  <c r="B77" i="30"/>
  <c r="F76" i="30"/>
  <c r="D76" i="30"/>
  <c r="C76" i="30"/>
  <c r="B76" i="30"/>
  <c r="F75" i="30"/>
  <c r="D75" i="30"/>
  <c r="C75" i="30"/>
  <c r="B75" i="30"/>
  <c r="F74" i="30"/>
  <c r="D74" i="30"/>
  <c r="C74" i="30"/>
  <c r="B74" i="30"/>
  <c r="F73" i="30"/>
  <c r="D73" i="30"/>
  <c r="C73" i="30"/>
  <c r="B73" i="30"/>
  <c r="F72" i="30"/>
  <c r="D72" i="30"/>
  <c r="C72" i="30"/>
  <c r="B72" i="30"/>
  <c r="F71" i="30"/>
  <c r="D71" i="30"/>
  <c r="C71" i="30"/>
  <c r="B71" i="30"/>
  <c r="F70" i="30"/>
  <c r="D70" i="30"/>
  <c r="C70" i="30"/>
  <c r="B70" i="30"/>
  <c r="F69" i="30"/>
  <c r="D69" i="30"/>
  <c r="C69" i="30"/>
  <c r="B69" i="30"/>
  <c r="F68" i="30"/>
  <c r="D68" i="30"/>
  <c r="C68" i="30"/>
  <c r="B68" i="30"/>
  <c r="F67" i="30"/>
  <c r="D67" i="30"/>
  <c r="C67" i="30"/>
  <c r="B67" i="30"/>
  <c r="F66" i="30"/>
  <c r="D66" i="30"/>
  <c r="C66" i="30"/>
  <c r="B66" i="30"/>
  <c r="F65" i="30"/>
  <c r="D65" i="30"/>
  <c r="C65" i="30"/>
  <c r="B65" i="30"/>
  <c r="F64" i="30"/>
  <c r="D64" i="30"/>
  <c r="C64" i="30"/>
  <c r="B64" i="30"/>
  <c r="F63" i="30"/>
  <c r="D63" i="30"/>
  <c r="C63" i="30"/>
  <c r="B63" i="30"/>
  <c r="F62" i="30"/>
  <c r="D62" i="30"/>
  <c r="C62" i="30"/>
  <c r="B62" i="30"/>
  <c r="F61" i="30"/>
  <c r="D61" i="30"/>
  <c r="C61" i="30"/>
  <c r="B61" i="30"/>
  <c r="F60" i="30"/>
  <c r="D60" i="30"/>
  <c r="C60" i="30"/>
  <c r="B60" i="30"/>
  <c r="F59" i="30"/>
  <c r="D59" i="30"/>
  <c r="C59" i="30"/>
  <c r="B59" i="30"/>
  <c r="F58" i="30"/>
  <c r="D58" i="30"/>
  <c r="C58" i="30"/>
  <c r="B58" i="30"/>
  <c r="F57" i="30"/>
  <c r="D57" i="30"/>
  <c r="C57" i="30"/>
  <c r="B57" i="30"/>
  <c r="F56" i="30"/>
  <c r="D56" i="30"/>
  <c r="C56" i="30"/>
  <c r="B56" i="30"/>
  <c r="F55" i="30"/>
  <c r="D55" i="30"/>
  <c r="C55" i="30"/>
  <c r="B55" i="30"/>
  <c r="F54" i="30"/>
  <c r="D54" i="30"/>
  <c r="C54" i="30"/>
  <c r="B54" i="30"/>
  <c r="F53" i="30"/>
  <c r="D53" i="30"/>
  <c r="C53" i="30"/>
  <c r="B53" i="30"/>
  <c r="F52" i="30"/>
  <c r="D52" i="30"/>
  <c r="C52" i="30"/>
  <c r="B52" i="30"/>
  <c r="F51" i="30"/>
  <c r="D51" i="30"/>
  <c r="C51" i="30"/>
  <c r="B51" i="30"/>
  <c r="F50" i="30"/>
  <c r="D50" i="30"/>
  <c r="C50" i="30"/>
  <c r="B50" i="30"/>
  <c r="F49" i="30"/>
  <c r="D49" i="30"/>
  <c r="C49" i="30"/>
  <c r="B49" i="30"/>
  <c r="F48" i="30"/>
  <c r="D48" i="30"/>
  <c r="C48" i="30"/>
  <c r="B48" i="30"/>
  <c r="F47" i="30"/>
  <c r="D47" i="30"/>
  <c r="C47" i="30"/>
  <c r="B47" i="30"/>
  <c r="F46" i="30"/>
  <c r="D46" i="30"/>
  <c r="C46" i="30"/>
  <c r="B46" i="30"/>
  <c r="F45" i="30"/>
  <c r="D45" i="30"/>
  <c r="C45" i="30"/>
  <c r="B45" i="30"/>
  <c r="F44" i="30"/>
  <c r="D44" i="30"/>
  <c r="C44" i="30"/>
  <c r="B44" i="30"/>
  <c r="F43" i="30"/>
  <c r="D43" i="30"/>
  <c r="C43" i="30"/>
  <c r="B43" i="30"/>
  <c r="F42" i="30"/>
  <c r="D42" i="30"/>
  <c r="C42" i="30"/>
  <c r="B42" i="30"/>
  <c r="F41" i="30"/>
  <c r="D41" i="30"/>
  <c r="C41" i="30"/>
  <c r="B41" i="30"/>
  <c r="F40" i="30"/>
  <c r="D40" i="30"/>
  <c r="C40" i="30"/>
  <c r="B40" i="30"/>
  <c r="F39" i="30"/>
  <c r="D39" i="30"/>
  <c r="C39" i="30"/>
  <c r="B39" i="30"/>
  <c r="F38" i="30"/>
  <c r="D38" i="30"/>
  <c r="C38" i="30"/>
  <c r="B38" i="30"/>
  <c r="F37" i="30"/>
  <c r="D37" i="30"/>
  <c r="C37" i="30"/>
  <c r="B37" i="30"/>
  <c r="F36" i="30"/>
  <c r="D36" i="30"/>
  <c r="C36" i="30"/>
  <c r="B36" i="30"/>
  <c r="F35" i="30"/>
  <c r="D35" i="30"/>
  <c r="C35" i="30"/>
  <c r="B35" i="30"/>
  <c r="F34" i="30"/>
  <c r="D34" i="30"/>
  <c r="C34" i="30"/>
  <c r="B34" i="30"/>
  <c r="F33" i="30"/>
  <c r="D33" i="30"/>
  <c r="C33" i="30"/>
  <c r="B33" i="30"/>
  <c r="F32" i="30"/>
  <c r="D32" i="30"/>
  <c r="C32" i="30"/>
  <c r="B32" i="30"/>
  <c r="F31" i="30"/>
  <c r="D31" i="30"/>
  <c r="C31" i="30"/>
  <c r="B31" i="30"/>
  <c r="F30" i="30"/>
  <c r="D30" i="30"/>
  <c r="C30" i="30"/>
  <c r="B30" i="30"/>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F21" i="30"/>
  <c r="D21" i="30"/>
  <c r="C21" i="30"/>
  <c r="B21" i="30"/>
  <c r="F20" i="30"/>
  <c r="D20" i="30"/>
  <c r="C20" i="30"/>
  <c r="B20" i="30"/>
  <c r="F19"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G8" i="30"/>
  <c r="AA113" i="7" s="1"/>
  <c r="G7" i="30"/>
  <c r="AA112" i="7" s="1"/>
  <c r="G6" i="30"/>
  <c r="AA110" i="7" s="1"/>
  <c r="G5" i="30"/>
  <c r="AA109" i="7" s="1"/>
  <c r="G4" i="30"/>
  <c r="B2" i="30" s="1"/>
  <c r="C2" i="30"/>
  <c r="F117" i="29"/>
  <c r="D117" i="29"/>
  <c r="C117" i="29"/>
  <c r="B117" i="29"/>
  <c r="F116" i="29"/>
  <c r="D116" i="29"/>
  <c r="C116" i="29"/>
  <c r="B116" i="29"/>
  <c r="F115" i="29"/>
  <c r="D115" i="29"/>
  <c r="C115" i="29"/>
  <c r="B115" i="29"/>
  <c r="F114" i="29"/>
  <c r="D114" i="29"/>
  <c r="C114" i="29"/>
  <c r="B114" i="29"/>
  <c r="F113" i="29"/>
  <c r="D113" i="29"/>
  <c r="C113" i="29"/>
  <c r="B113" i="29"/>
  <c r="F112" i="29"/>
  <c r="D112" i="29"/>
  <c r="C112" i="29"/>
  <c r="B112" i="29"/>
  <c r="F111" i="29"/>
  <c r="D111" i="29"/>
  <c r="C111" i="29"/>
  <c r="B111" i="29"/>
  <c r="F110" i="29"/>
  <c r="D110" i="29"/>
  <c r="C110" i="29"/>
  <c r="B110" i="29"/>
  <c r="F109" i="29"/>
  <c r="D109" i="29"/>
  <c r="C109" i="29"/>
  <c r="B109" i="29"/>
  <c r="F108" i="29"/>
  <c r="D108" i="29"/>
  <c r="C108" i="29"/>
  <c r="B108" i="29"/>
  <c r="F107" i="29"/>
  <c r="D107" i="29"/>
  <c r="C107" i="29"/>
  <c r="B107" i="29"/>
  <c r="F106" i="29"/>
  <c r="D106" i="29"/>
  <c r="C106" i="29"/>
  <c r="B106" i="29"/>
  <c r="F105" i="29"/>
  <c r="D105" i="29"/>
  <c r="C105" i="29"/>
  <c r="B105" i="29"/>
  <c r="F104" i="29"/>
  <c r="D104" i="29"/>
  <c r="C104" i="29"/>
  <c r="B104" i="29"/>
  <c r="F103" i="29"/>
  <c r="D103" i="29"/>
  <c r="C103" i="29"/>
  <c r="B103" i="29"/>
  <c r="F102" i="29"/>
  <c r="D102" i="29"/>
  <c r="C102" i="29"/>
  <c r="B102" i="29"/>
  <c r="F101" i="29"/>
  <c r="D101" i="29"/>
  <c r="C101" i="29"/>
  <c r="B101" i="29"/>
  <c r="F100" i="29"/>
  <c r="D100" i="29"/>
  <c r="C100" i="29"/>
  <c r="B100" i="29"/>
  <c r="F99" i="29"/>
  <c r="D99" i="29"/>
  <c r="C99" i="29"/>
  <c r="B99" i="29"/>
  <c r="F98" i="29"/>
  <c r="D98" i="29"/>
  <c r="C98" i="29"/>
  <c r="B98" i="29"/>
  <c r="F97" i="29"/>
  <c r="D97" i="29"/>
  <c r="C97" i="29"/>
  <c r="B97" i="29"/>
  <c r="F96" i="29"/>
  <c r="D96" i="29"/>
  <c r="C96" i="29"/>
  <c r="B96" i="29"/>
  <c r="F95" i="29"/>
  <c r="D95" i="29"/>
  <c r="C95" i="29"/>
  <c r="B95" i="29"/>
  <c r="F94" i="29"/>
  <c r="D94" i="29"/>
  <c r="C94" i="29"/>
  <c r="B94" i="29"/>
  <c r="F93" i="29"/>
  <c r="D93" i="29"/>
  <c r="C93" i="29"/>
  <c r="B93" i="29"/>
  <c r="F92" i="29"/>
  <c r="D92" i="29"/>
  <c r="C92" i="29"/>
  <c r="B92" i="29"/>
  <c r="F91" i="29"/>
  <c r="D91" i="29"/>
  <c r="C91" i="29"/>
  <c r="B91" i="29"/>
  <c r="F90" i="29"/>
  <c r="D90" i="29"/>
  <c r="C90" i="29"/>
  <c r="B90" i="29"/>
  <c r="F89" i="29"/>
  <c r="D89" i="29"/>
  <c r="C89" i="29"/>
  <c r="B89" i="29"/>
  <c r="F88" i="29"/>
  <c r="D88" i="29"/>
  <c r="C88" i="29"/>
  <c r="B88" i="29"/>
  <c r="F87" i="29"/>
  <c r="D87" i="29"/>
  <c r="C87" i="29"/>
  <c r="B87" i="29"/>
  <c r="F86" i="29"/>
  <c r="D86" i="29"/>
  <c r="C86" i="29"/>
  <c r="B86" i="29"/>
  <c r="F85" i="29"/>
  <c r="D85" i="29"/>
  <c r="C85" i="29"/>
  <c r="B85" i="29"/>
  <c r="F84" i="29"/>
  <c r="D84" i="29"/>
  <c r="C84" i="29"/>
  <c r="B84" i="29"/>
  <c r="F83" i="29"/>
  <c r="D83" i="29"/>
  <c r="C83" i="29"/>
  <c r="B83" i="29"/>
  <c r="F82" i="29"/>
  <c r="D82" i="29"/>
  <c r="C82" i="29"/>
  <c r="B82" i="29"/>
  <c r="F81" i="29"/>
  <c r="D81" i="29"/>
  <c r="C81" i="29"/>
  <c r="B81" i="29"/>
  <c r="F80" i="29"/>
  <c r="D80" i="29"/>
  <c r="C80" i="29"/>
  <c r="B80" i="29"/>
  <c r="F79" i="29"/>
  <c r="D79" i="29"/>
  <c r="C79" i="29"/>
  <c r="B79" i="29"/>
  <c r="F78" i="29"/>
  <c r="D78" i="29"/>
  <c r="C78" i="29"/>
  <c r="B78" i="29"/>
  <c r="F77" i="29"/>
  <c r="D77" i="29"/>
  <c r="C77" i="29"/>
  <c r="B77" i="29"/>
  <c r="F76" i="29"/>
  <c r="D76" i="29"/>
  <c r="C76" i="29"/>
  <c r="B76" i="29"/>
  <c r="F75" i="29"/>
  <c r="D75" i="29"/>
  <c r="C75" i="29"/>
  <c r="B75" i="29"/>
  <c r="F74" i="29"/>
  <c r="D74" i="29"/>
  <c r="C74" i="29"/>
  <c r="B74" i="29"/>
  <c r="F73" i="29"/>
  <c r="D73" i="29"/>
  <c r="C73" i="29"/>
  <c r="B73" i="29"/>
  <c r="F72" i="29"/>
  <c r="D72" i="29"/>
  <c r="C72" i="29"/>
  <c r="B72" i="29"/>
  <c r="F71" i="29"/>
  <c r="D71" i="29"/>
  <c r="C71" i="29"/>
  <c r="B71" i="29"/>
  <c r="F70" i="29"/>
  <c r="D70" i="29"/>
  <c r="C70" i="29"/>
  <c r="B70" i="29"/>
  <c r="F69" i="29"/>
  <c r="D69" i="29"/>
  <c r="C69" i="29"/>
  <c r="B69" i="29"/>
  <c r="F68" i="29"/>
  <c r="D68" i="29"/>
  <c r="C68" i="29"/>
  <c r="B68" i="29"/>
  <c r="F67" i="29"/>
  <c r="D67" i="29"/>
  <c r="C67" i="29"/>
  <c r="B67" i="29"/>
  <c r="F66" i="29"/>
  <c r="D66" i="29"/>
  <c r="C66" i="29"/>
  <c r="B66" i="29"/>
  <c r="F65" i="29"/>
  <c r="D65" i="29"/>
  <c r="C65" i="29"/>
  <c r="B65" i="29"/>
  <c r="F64" i="29"/>
  <c r="D64" i="29"/>
  <c r="C64" i="29"/>
  <c r="B64" i="29"/>
  <c r="F63" i="29"/>
  <c r="D63" i="29"/>
  <c r="C63" i="29"/>
  <c r="B63" i="29"/>
  <c r="F62" i="29"/>
  <c r="D62" i="29"/>
  <c r="C62" i="29"/>
  <c r="B62" i="29"/>
  <c r="F61" i="29"/>
  <c r="D61" i="29"/>
  <c r="C61" i="29"/>
  <c r="B61" i="29"/>
  <c r="F60" i="29"/>
  <c r="D60" i="29"/>
  <c r="C60" i="29"/>
  <c r="B60" i="29"/>
  <c r="F59" i="29"/>
  <c r="D59" i="29"/>
  <c r="C59" i="29"/>
  <c r="B59" i="29"/>
  <c r="F58" i="29"/>
  <c r="D58" i="29"/>
  <c r="C58" i="29"/>
  <c r="B58" i="29"/>
  <c r="F57" i="29"/>
  <c r="D57" i="29"/>
  <c r="C57" i="29"/>
  <c r="B57" i="29"/>
  <c r="F56" i="29"/>
  <c r="D56" i="29"/>
  <c r="C56" i="29"/>
  <c r="B56" i="29"/>
  <c r="F55" i="29"/>
  <c r="D55" i="29"/>
  <c r="C55" i="29"/>
  <c r="B55" i="29"/>
  <c r="F54" i="29"/>
  <c r="D54" i="29"/>
  <c r="C54" i="29"/>
  <c r="B54" i="29"/>
  <c r="F53" i="29"/>
  <c r="D53" i="29"/>
  <c r="C53" i="29"/>
  <c r="B53" i="29"/>
  <c r="F52" i="29"/>
  <c r="D52" i="29"/>
  <c r="C52" i="29"/>
  <c r="B52" i="29"/>
  <c r="F51" i="29"/>
  <c r="D51" i="29"/>
  <c r="C51" i="29"/>
  <c r="B51" i="29"/>
  <c r="F50" i="29"/>
  <c r="D50" i="29"/>
  <c r="C50" i="29"/>
  <c r="B50" i="29"/>
  <c r="F49" i="29"/>
  <c r="D49" i="29"/>
  <c r="C49" i="29"/>
  <c r="B49" i="29"/>
  <c r="F48" i="29"/>
  <c r="D48" i="29"/>
  <c r="C48" i="29"/>
  <c r="B48" i="29"/>
  <c r="F47" i="29"/>
  <c r="D47" i="29"/>
  <c r="C47" i="29"/>
  <c r="B47" i="29"/>
  <c r="F46" i="29"/>
  <c r="D46" i="29"/>
  <c r="C46" i="29"/>
  <c r="B46" i="29"/>
  <c r="F45" i="29"/>
  <c r="D45" i="29"/>
  <c r="C45" i="29"/>
  <c r="B45" i="29"/>
  <c r="F44" i="29"/>
  <c r="D44" i="29"/>
  <c r="C44" i="29"/>
  <c r="B44" i="29"/>
  <c r="F43" i="29"/>
  <c r="D43" i="29"/>
  <c r="C43" i="29"/>
  <c r="B43" i="29"/>
  <c r="F42" i="29"/>
  <c r="D42" i="29"/>
  <c r="C42" i="29"/>
  <c r="B42" i="29"/>
  <c r="F41" i="29"/>
  <c r="D41" i="29"/>
  <c r="C41" i="29"/>
  <c r="B41" i="29"/>
  <c r="F40" i="29"/>
  <c r="D40" i="29"/>
  <c r="C40" i="29"/>
  <c r="B40" i="29"/>
  <c r="F39" i="29"/>
  <c r="D39" i="29"/>
  <c r="C39" i="29"/>
  <c r="B39" i="29"/>
  <c r="F38" i="29"/>
  <c r="D38" i="29"/>
  <c r="C38" i="29"/>
  <c r="B38" i="29"/>
  <c r="F37" i="29"/>
  <c r="D37" i="29"/>
  <c r="C37" i="29"/>
  <c r="B37" i="29"/>
  <c r="F36" i="29"/>
  <c r="D36" i="29"/>
  <c r="C36" i="29"/>
  <c r="B36" i="29"/>
  <c r="F35" i="29"/>
  <c r="D35" i="29"/>
  <c r="C35" i="29"/>
  <c r="B35" i="29"/>
  <c r="F34" i="29"/>
  <c r="D34" i="29"/>
  <c r="C34" i="29"/>
  <c r="B34" i="29"/>
  <c r="F33" i="29"/>
  <c r="D33" i="29"/>
  <c r="C33" i="29"/>
  <c r="B33" i="29"/>
  <c r="F32" i="29"/>
  <c r="D32" i="29"/>
  <c r="C32" i="29"/>
  <c r="B32" i="29"/>
  <c r="F31" i="29"/>
  <c r="D31" i="29"/>
  <c r="C31" i="29"/>
  <c r="B31" i="29"/>
  <c r="F30" i="29"/>
  <c r="D30" i="29"/>
  <c r="C30" i="29"/>
  <c r="B30" i="29"/>
  <c r="F29" i="29"/>
  <c r="D29" i="29"/>
  <c r="C29" i="29"/>
  <c r="B29" i="29"/>
  <c r="F28" i="29"/>
  <c r="D28" i="29"/>
  <c r="C28" i="29"/>
  <c r="B28" i="29"/>
  <c r="F27" i="29"/>
  <c r="D27" i="29"/>
  <c r="C27" i="29"/>
  <c r="B27" i="29"/>
  <c r="F26" i="29"/>
  <c r="D26" i="29"/>
  <c r="C26" i="29"/>
  <c r="B26" i="29"/>
  <c r="F25" i="29"/>
  <c r="D25" i="29"/>
  <c r="C25" i="29"/>
  <c r="B25" i="29"/>
  <c r="F24" i="29"/>
  <c r="D24" i="29"/>
  <c r="C24" i="29"/>
  <c r="B24" i="29"/>
  <c r="F23" i="29"/>
  <c r="D23" i="29"/>
  <c r="C23" i="29"/>
  <c r="B23" i="29"/>
  <c r="F22" i="29"/>
  <c r="D22" i="29"/>
  <c r="C22" i="29"/>
  <c r="B22" i="29"/>
  <c r="F21" i="29"/>
  <c r="D21" i="29"/>
  <c r="C21" i="29"/>
  <c r="B21" i="29"/>
  <c r="F20" i="29"/>
  <c r="D20" i="29"/>
  <c r="C20" i="29"/>
  <c r="B20" i="29"/>
  <c r="F19" i="29"/>
  <c r="D19" i="29"/>
  <c r="C19" i="29"/>
  <c r="B19" i="29"/>
  <c r="F18" i="29"/>
  <c r="D18" i="29"/>
  <c r="C18" i="29"/>
  <c r="B18" i="29"/>
  <c r="F17" i="29"/>
  <c r="D17" i="29"/>
  <c r="C17" i="29"/>
  <c r="B17" i="29"/>
  <c r="F16" i="29"/>
  <c r="D16" i="29"/>
  <c r="C16" i="29"/>
  <c r="B16" i="29"/>
  <c r="F15" i="29"/>
  <c r="D15" i="29"/>
  <c r="C15" i="29"/>
  <c r="B15" i="29"/>
  <c r="F14" i="29"/>
  <c r="D14" i="29"/>
  <c r="C14" i="29"/>
  <c r="B14" i="29"/>
  <c r="F13" i="29"/>
  <c r="D13" i="29"/>
  <c r="C13" i="29"/>
  <c r="B13" i="29"/>
  <c r="F12" i="29"/>
  <c r="D12" i="29"/>
  <c r="C12" i="29"/>
  <c r="B12" i="29"/>
  <c r="G8" i="29"/>
  <c r="Z113" i="7" s="1"/>
  <c r="G7" i="29"/>
  <c r="Z112" i="7" s="1"/>
  <c r="G6" i="29"/>
  <c r="Z110" i="7" s="1"/>
  <c r="G5" i="29"/>
  <c r="Z109" i="7" s="1"/>
  <c r="G4" i="29"/>
  <c r="B2" i="29" s="1"/>
  <c r="C2" i="29"/>
  <c r="F117" i="28"/>
  <c r="D117" i="28"/>
  <c r="C117" i="28"/>
  <c r="B117" i="28"/>
  <c r="F116" i="28"/>
  <c r="D116" i="28"/>
  <c r="C116" i="28"/>
  <c r="B116" i="28"/>
  <c r="F115" i="28"/>
  <c r="D115" i="28"/>
  <c r="C115" i="28"/>
  <c r="B115" i="28"/>
  <c r="F114" i="28"/>
  <c r="D114" i="28"/>
  <c r="C114" i="28"/>
  <c r="B114" i="28"/>
  <c r="F113" i="28"/>
  <c r="D113" i="28"/>
  <c r="C113" i="28"/>
  <c r="B113" i="28"/>
  <c r="F112" i="28"/>
  <c r="D112" i="28"/>
  <c r="C112" i="28"/>
  <c r="B112" i="28"/>
  <c r="F111" i="28"/>
  <c r="D111" i="28"/>
  <c r="C111" i="28"/>
  <c r="B111" i="28"/>
  <c r="F110" i="28"/>
  <c r="D110" i="28"/>
  <c r="C110" i="28"/>
  <c r="B110" i="28"/>
  <c r="F109" i="28"/>
  <c r="D109" i="28"/>
  <c r="C109" i="28"/>
  <c r="B109" i="28"/>
  <c r="F108" i="28"/>
  <c r="D108" i="28"/>
  <c r="C108" i="28"/>
  <c r="B108" i="28"/>
  <c r="F107" i="28"/>
  <c r="D107" i="28"/>
  <c r="C107" i="28"/>
  <c r="B107" i="28"/>
  <c r="F106" i="28"/>
  <c r="D106" i="28"/>
  <c r="C106" i="28"/>
  <c r="B106" i="28"/>
  <c r="F105" i="28"/>
  <c r="D105" i="28"/>
  <c r="C105" i="28"/>
  <c r="B105" i="28"/>
  <c r="F104" i="28"/>
  <c r="D104" i="28"/>
  <c r="C104" i="28"/>
  <c r="B104" i="28"/>
  <c r="F103" i="28"/>
  <c r="D103" i="28"/>
  <c r="C103" i="28"/>
  <c r="B103" i="28"/>
  <c r="F102" i="28"/>
  <c r="D102" i="28"/>
  <c r="C102" i="28"/>
  <c r="B102" i="28"/>
  <c r="F101" i="28"/>
  <c r="D101" i="28"/>
  <c r="C101" i="28"/>
  <c r="B101" i="28"/>
  <c r="F100" i="28"/>
  <c r="D100" i="28"/>
  <c r="C100" i="28"/>
  <c r="B100" i="28"/>
  <c r="F99" i="28"/>
  <c r="D99" i="28"/>
  <c r="C99" i="28"/>
  <c r="B99" i="28"/>
  <c r="F98" i="28"/>
  <c r="D98" i="28"/>
  <c r="C98" i="28"/>
  <c r="B98" i="28"/>
  <c r="F97" i="28"/>
  <c r="D97" i="28"/>
  <c r="C97" i="28"/>
  <c r="B97" i="28"/>
  <c r="F96" i="28"/>
  <c r="D96" i="28"/>
  <c r="C96" i="28"/>
  <c r="B96" i="28"/>
  <c r="F95" i="28"/>
  <c r="D95" i="28"/>
  <c r="C95" i="28"/>
  <c r="B95" i="28"/>
  <c r="F94" i="28"/>
  <c r="D94" i="28"/>
  <c r="C94" i="28"/>
  <c r="B94" i="28"/>
  <c r="F93" i="28"/>
  <c r="D93" i="28"/>
  <c r="C93" i="28"/>
  <c r="B93" i="28"/>
  <c r="F92" i="28"/>
  <c r="D92" i="28"/>
  <c r="C92" i="28"/>
  <c r="B92" i="28"/>
  <c r="F91" i="28"/>
  <c r="D91" i="28"/>
  <c r="C91" i="28"/>
  <c r="B91" i="28"/>
  <c r="F90" i="28"/>
  <c r="D90" i="28"/>
  <c r="C90" i="28"/>
  <c r="B90" i="28"/>
  <c r="F89" i="28"/>
  <c r="D89" i="28"/>
  <c r="C89" i="28"/>
  <c r="B89" i="28"/>
  <c r="F88" i="28"/>
  <c r="D88" i="28"/>
  <c r="C88" i="28"/>
  <c r="B88" i="28"/>
  <c r="F87" i="28"/>
  <c r="D87" i="28"/>
  <c r="C87" i="28"/>
  <c r="B87" i="28"/>
  <c r="F86" i="28"/>
  <c r="D86" i="28"/>
  <c r="C86" i="28"/>
  <c r="B86" i="28"/>
  <c r="F85" i="28"/>
  <c r="D85" i="28"/>
  <c r="C85" i="28"/>
  <c r="B85" i="28"/>
  <c r="F84" i="28"/>
  <c r="D84" i="28"/>
  <c r="C84" i="28"/>
  <c r="B84" i="28"/>
  <c r="F83" i="28"/>
  <c r="D83" i="28"/>
  <c r="C83" i="28"/>
  <c r="B83" i="28"/>
  <c r="F82" i="28"/>
  <c r="D82" i="28"/>
  <c r="C82" i="28"/>
  <c r="B82" i="28"/>
  <c r="F81" i="28"/>
  <c r="D81" i="28"/>
  <c r="C81" i="28"/>
  <c r="B81" i="28"/>
  <c r="F80" i="28"/>
  <c r="D80" i="28"/>
  <c r="C80" i="28"/>
  <c r="B80" i="28"/>
  <c r="F79" i="28"/>
  <c r="D79" i="28"/>
  <c r="C79" i="28"/>
  <c r="B79" i="28"/>
  <c r="F78" i="28"/>
  <c r="D78" i="28"/>
  <c r="C78" i="28"/>
  <c r="B78" i="28"/>
  <c r="F77" i="28"/>
  <c r="D77" i="28"/>
  <c r="C77" i="28"/>
  <c r="B77" i="28"/>
  <c r="F76" i="28"/>
  <c r="D76" i="28"/>
  <c r="C76" i="28"/>
  <c r="B76" i="28"/>
  <c r="F75" i="28"/>
  <c r="D75" i="28"/>
  <c r="C75" i="28"/>
  <c r="B75" i="28"/>
  <c r="F74" i="28"/>
  <c r="D74" i="28"/>
  <c r="C74" i="28"/>
  <c r="B74" i="28"/>
  <c r="F73" i="28"/>
  <c r="D73" i="28"/>
  <c r="C73" i="28"/>
  <c r="B73" i="28"/>
  <c r="F72" i="28"/>
  <c r="D72" i="28"/>
  <c r="C72" i="28"/>
  <c r="B72" i="28"/>
  <c r="F71" i="28"/>
  <c r="D71" i="28"/>
  <c r="C71" i="28"/>
  <c r="B71" i="28"/>
  <c r="F70" i="28"/>
  <c r="D70" i="28"/>
  <c r="C70" i="28"/>
  <c r="B70" i="28"/>
  <c r="F69" i="28"/>
  <c r="D69" i="28"/>
  <c r="C69" i="28"/>
  <c r="B69" i="28"/>
  <c r="F68" i="28"/>
  <c r="D68" i="28"/>
  <c r="C68" i="28"/>
  <c r="B68" i="28"/>
  <c r="F67" i="28"/>
  <c r="D67" i="28"/>
  <c r="C67" i="28"/>
  <c r="B67" i="28"/>
  <c r="F66" i="28"/>
  <c r="D66" i="28"/>
  <c r="C66" i="28"/>
  <c r="B66" i="28"/>
  <c r="F65" i="28"/>
  <c r="D65" i="28"/>
  <c r="C65" i="28"/>
  <c r="B65" i="28"/>
  <c r="F64" i="28"/>
  <c r="D64" i="28"/>
  <c r="C64" i="28"/>
  <c r="B64" i="28"/>
  <c r="F63" i="28"/>
  <c r="D63" i="28"/>
  <c r="C63" i="28"/>
  <c r="B63" i="28"/>
  <c r="F62" i="28"/>
  <c r="D62" i="28"/>
  <c r="C62" i="28"/>
  <c r="B62" i="28"/>
  <c r="F61" i="28"/>
  <c r="D61" i="28"/>
  <c r="C61" i="28"/>
  <c r="B61" i="28"/>
  <c r="F60" i="28"/>
  <c r="D60" i="28"/>
  <c r="C60" i="28"/>
  <c r="B60" i="28"/>
  <c r="F59" i="28"/>
  <c r="D59" i="28"/>
  <c r="C59" i="28"/>
  <c r="B59" i="28"/>
  <c r="F58" i="28"/>
  <c r="D58" i="28"/>
  <c r="C58" i="28"/>
  <c r="B58" i="28"/>
  <c r="F57" i="28"/>
  <c r="D57" i="28"/>
  <c r="C57" i="28"/>
  <c r="B57" i="28"/>
  <c r="F56" i="28"/>
  <c r="D56" i="28"/>
  <c r="C56" i="28"/>
  <c r="B56" i="28"/>
  <c r="F55" i="28"/>
  <c r="D55" i="28"/>
  <c r="C55" i="28"/>
  <c r="B55" i="28"/>
  <c r="F54" i="28"/>
  <c r="D54" i="28"/>
  <c r="C54" i="28"/>
  <c r="B54" i="28"/>
  <c r="F53" i="28"/>
  <c r="D53" i="28"/>
  <c r="C53" i="28"/>
  <c r="B53" i="28"/>
  <c r="F52" i="28"/>
  <c r="D52" i="28"/>
  <c r="C52" i="28"/>
  <c r="B52" i="28"/>
  <c r="F51" i="28"/>
  <c r="D51" i="28"/>
  <c r="C51" i="28"/>
  <c r="B51" i="28"/>
  <c r="F50" i="28"/>
  <c r="D50" i="28"/>
  <c r="C50" i="28"/>
  <c r="B50" i="28"/>
  <c r="F49" i="28"/>
  <c r="D49" i="28"/>
  <c r="C49" i="28"/>
  <c r="B49" i="28"/>
  <c r="F48" i="28"/>
  <c r="D48" i="28"/>
  <c r="C48" i="28"/>
  <c r="B48" i="28"/>
  <c r="F47" i="28"/>
  <c r="D47" i="28"/>
  <c r="C47" i="28"/>
  <c r="B47" i="28"/>
  <c r="F46" i="28"/>
  <c r="D46" i="28"/>
  <c r="C46" i="28"/>
  <c r="B46" i="28"/>
  <c r="F45" i="28"/>
  <c r="D45" i="28"/>
  <c r="C45" i="28"/>
  <c r="B45" i="28"/>
  <c r="F44" i="28"/>
  <c r="D44" i="28"/>
  <c r="C44" i="28"/>
  <c r="B44" i="28"/>
  <c r="F43" i="28"/>
  <c r="D43" i="28"/>
  <c r="C43" i="28"/>
  <c r="B43" i="28"/>
  <c r="F42" i="28"/>
  <c r="D42" i="28"/>
  <c r="C42" i="28"/>
  <c r="B42" i="28"/>
  <c r="F41" i="28"/>
  <c r="D41" i="28"/>
  <c r="C41" i="28"/>
  <c r="B41" i="28"/>
  <c r="F40" i="28"/>
  <c r="D40" i="28"/>
  <c r="C40" i="28"/>
  <c r="B40" i="28"/>
  <c r="F39" i="28"/>
  <c r="D39" i="28"/>
  <c r="C39" i="28"/>
  <c r="B39" i="28"/>
  <c r="F38" i="28"/>
  <c r="D38" i="28"/>
  <c r="C38" i="28"/>
  <c r="B38" i="28"/>
  <c r="F37" i="28"/>
  <c r="D37" i="28"/>
  <c r="C37" i="28"/>
  <c r="B37" i="28"/>
  <c r="F36" i="28"/>
  <c r="D36" i="28"/>
  <c r="C36" i="28"/>
  <c r="B36" i="28"/>
  <c r="F35" i="28"/>
  <c r="D35" i="28"/>
  <c r="C35" i="28"/>
  <c r="B35" i="28"/>
  <c r="F34" i="28"/>
  <c r="D34" i="28"/>
  <c r="C34" i="28"/>
  <c r="B34" i="28"/>
  <c r="F33" i="28"/>
  <c r="D33" i="28"/>
  <c r="C33" i="28"/>
  <c r="B33" i="28"/>
  <c r="F32" i="28"/>
  <c r="D32" i="28"/>
  <c r="C32" i="28"/>
  <c r="B32" i="28"/>
  <c r="F31" i="28"/>
  <c r="D31" i="28"/>
  <c r="C31" i="28"/>
  <c r="B31" i="28"/>
  <c r="F30"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G8" i="28"/>
  <c r="Y113" i="7" s="1"/>
  <c r="G7" i="28"/>
  <c r="Y112" i="7" s="1"/>
  <c r="G6" i="28"/>
  <c r="Y110" i="7" s="1"/>
  <c r="G5" i="28"/>
  <c r="G4" i="28"/>
  <c r="B2" i="28" s="1"/>
  <c r="C2" i="28"/>
  <c r="F117" i="27"/>
  <c r="D117" i="27"/>
  <c r="C117" i="27"/>
  <c r="B117" i="27"/>
  <c r="F116" i="27"/>
  <c r="D116" i="27"/>
  <c r="C116" i="27"/>
  <c r="B116" i="27"/>
  <c r="F115" i="27"/>
  <c r="D115" i="27"/>
  <c r="C115" i="27"/>
  <c r="B115" i="27"/>
  <c r="F114" i="27"/>
  <c r="D114" i="27"/>
  <c r="C114" i="27"/>
  <c r="B114" i="27"/>
  <c r="F113" i="27"/>
  <c r="D113" i="27"/>
  <c r="C113" i="27"/>
  <c r="B113" i="27"/>
  <c r="F112" i="27"/>
  <c r="D112" i="27"/>
  <c r="C112" i="27"/>
  <c r="B112" i="27"/>
  <c r="F111" i="27"/>
  <c r="D111" i="27"/>
  <c r="C111" i="27"/>
  <c r="B111" i="27"/>
  <c r="F110" i="27"/>
  <c r="D110" i="27"/>
  <c r="C110" i="27"/>
  <c r="B110" i="27"/>
  <c r="F109" i="27"/>
  <c r="D109" i="27"/>
  <c r="C109" i="27"/>
  <c r="B109" i="27"/>
  <c r="F108" i="27"/>
  <c r="D108" i="27"/>
  <c r="C108" i="27"/>
  <c r="B108" i="27"/>
  <c r="F107" i="27"/>
  <c r="D107" i="27"/>
  <c r="C107" i="27"/>
  <c r="B107" i="27"/>
  <c r="F106" i="27"/>
  <c r="D106" i="27"/>
  <c r="C106" i="27"/>
  <c r="B106" i="27"/>
  <c r="F105" i="27"/>
  <c r="D105" i="27"/>
  <c r="C105" i="27"/>
  <c r="B105" i="27"/>
  <c r="F104" i="27"/>
  <c r="D104" i="27"/>
  <c r="C104" i="27"/>
  <c r="B104" i="27"/>
  <c r="F103" i="27"/>
  <c r="D103" i="27"/>
  <c r="C103" i="27"/>
  <c r="B103" i="27"/>
  <c r="F102" i="27"/>
  <c r="D102" i="27"/>
  <c r="C102" i="27"/>
  <c r="B102" i="27"/>
  <c r="F101" i="27"/>
  <c r="D101" i="27"/>
  <c r="C101" i="27"/>
  <c r="B101" i="27"/>
  <c r="F100" i="27"/>
  <c r="D100" i="27"/>
  <c r="C100" i="27"/>
  <c r="B100" i="27"/>
  <c r="F99" i="27"/>
  <c r="D99" i="27"/>
  <c r="C99" i="27"/>
  <c r="B99" i="27"/>
  <c r="F98" i="27"/>
  <c r="D98" i="27"/>
  <c r="C98" i="27"/>
  <c r="B98" i="27"/>
  <c r="F97" i="27"/>
  <c r="D97" i="27"/>
  <c r="C97" i="27"/>
  <c r="B97" i="27"/>
  <c r="F96" i="27"/>
  <c r="D96" i="27"/>
  <c r="C96" i="27"/>
  <c r="B96" i="27"/>
  <c r="F95" i="27"/>
  <c r="D95" i="27"/>
  <c r="C95" i="27"/>
  <c r="B95" i="27"/>
  <c r="F94" i="27"/>
  <c r="D94" i="27"/>
  <c r="C94" i="27"/>
  <c r="B94" i="27"/>
  <c r="F93" i="27"/>
  <c r="D93" i="27"/>
  <c r="C93" i="27"/>
  <c r="B93" i="27"/>
  <c r="F92" i="27"/>
  <c r="D92" i="27"/>
  <c r="C92" i="27"/>
  <c r="B92" i="27"/>
  <c r="F91" i="27"/>
  <c r="D91" i="27"/>
  <c r="C91" i="27"/>
  <c r="B91" i="27"/>
  <c r="F90" i="27"/>
  <c r="D90" i="27"/>
  <c r="C90" i="27"/>
  <c r="B90" i="27"/>
  <c r="F89" i="27"/>
  <c r="D89" i="27"/>
  <c r="C89" i="27"/>
  <c r="B89" i="27"/>
  <c r="F88" i="27"/>
  <c r="D88" i="27"/>
  <c r="C88" i="27"/>
  <c r="B88" i="27"/>
  <c r="F87" i="27"/>
  <c r="D87" i="27"/>
  <c r="C87" i="27"/>
  <c r="B87" i="27"/>
  <c r="F86" i="27"/>
  <c r="D86" i="27"/>
  <c r="C86" i="27"/>
  <c r="B86" i="27"/>
  <c r="F85" i="27"/>
  <c r="D85" i="27"/>
  <c r="C85" i="27"/>
  <c r="B85" i="27"/>
  <c r="F84" i="27"/>
  <c r="D84" i="27"/>
  <c r="C84" i="27"/>
  <c r="B84" i="27"/>
  <c r="F83" i="27"/>
  <c r="D83" i="27"/>
  <c r="C83" i="27"/>
  <c r="B83" i="27"/>
  <c r="F82" i="27"/>
  <c r="D82" i="27"/>
  <c r="C82" i="27"/>
  <c r="B82" i="27"/>
  <c r="F81" i="27"/>
  <c r="D81" i="27"/>
  <c r="C81" i="27"/>
  <c r="B81" i="27"/>
  <c r="F80" i="27"/>
  <c r="D80" i="27"/>
  <c r="C80" i="27"/>
  <c r="B80" i="27"/>
  <c r="F79" i="27"/>
  <c r="D79" i="27"/>
  <c r="C79" i="27"/>
  <c r="B79" i="27"/>
  <c r="F78" i="27"/>
  <c r="D78" i="27"/>
  <c r="C78" i="27"/>
  <c r="B78" i="27"/>
  <c r="F77" i="27"/>
  <c r="D77" i="27"/>
  <c r="C77" i="27"/>
  <c r="B77" i="27"/>
  <c r="F76" i="27"/>
  <c r="D76" i="27"/>
  <c r="C76" i="27"/>
  <c r="B76" i="27"/>
  <c r="F75" i="27"/>
  <c r="D75" i="27"/>
  <c r="C75" i="27"/>
  <c r="B75" i="27"/>
  <c r="F74" i="27"/>
  <c r="D74" i="27"/>
  <c r="C74" i="27"/>
  <c r="B74" i="27"/>
  <c r="F73" i="27"/>
  <c r="D73" i="27"/>
  <c r="C73" i="27"/>
  <c r="B73" i="27"/>
  <c r="F72" i="27"/>
  <c r="D72" i="27"/>
  <c r="C72" i="27"/>
  <c r="B72" i="27"/>
  <c r="F71" i="27"/>
  <c r="D71" i="27"/>
  <c r="C71" i="27"/>
  <c r="B71" i="27"/>
  <c r="F70" i="27"/>
  <c r="D70" i="27"/>
  <c r="C70" i="27"/>
  <c r="B70" i="27"/>
  <c r="F69" i="27"/>
  <c r="D69" i="27"/>
  <c r="C69" i="27"/>
  <c r="B69" i="27"/>
  <c r="F68" i="27"/>
  <c r="D68" i="27"/>
  <c r="C68" i="27"/>
  <c r="B68" i="27"/>
  <c r="F67" i="27"/>
  <c r="D67" i="27"/>
  <c r="C67" i="27"/>
  <c r="B67" i="27"/>
  <c r="F66" i="27"/>
  <c r="D66" i="27"/>
  <c r="C66" i="27"/>
  <c r="B66" i="27"/>
  <c r="F65" i="27"/>
  <c r="D65" i="27"/>
  <c r="C65" i="27"/>
  <c r="B65" i="27"/>
  <c r="F64" i="27"/>
  <c r="D64" i="27"/>
  <c r="C64" i="27"/>
  <c r="B64" i="27"/>
  <c r="F63" i="27"/>
  <c r="D63" i="27"/>
  <c r="C63" i="27"/>
  <c r="B63" i="27"/>
  <c r="F62" i="27"/>
  <c r="D62" i="27"/>
  <c r="C62" i="27"/>
  <c r="B62" i="27"/>
  <c r="F61" i="27"/>
  <c r="D61" i="27"/>
  <c r="C61" i="27"/>
  <c r="B61" i="27"/>
  <c r="F60" i="27"/>
  <c r="D60" i="27"/>
  <c r="C60" i="27"/>
  <c r="B60" i="27"/>
  <c r="F59" i="27"/>
  <c r="D59" i="27"/>
  <c r="C59" i="27"/>
  <c r="B59" i="27"/>
  <c r="F58" i="27"/>
  <c r="D58" i="27"/>
  <c r="C58" i="27"/>
  <c r="B58" i="27"/>
  <c r="F57" i="27"/>
  <c r="D57" i="27"/>
  <c r="C57" i="27"/>
  <c r="B57" i="27"/>
  <c r="F56" i="27"/>
  <c r="D56" i="27"/>
  <c r="C56" i="27"/>
  <c r="B56" i="27"/>
  <c r="F55" i="27"/>
  <c r="D55" i="27"/>
  <c r="C55" i="27"/>
  <c r="B55" i="27"/>
  <c r="F54" i="27"/>
  <c r="D54" i="27"/>
  <c r="C54" i="27"/>
  <c r="B54" i="27"/>
  <c r="F53" i="27"/>
  <c r="D53" i="27"/>
  <c r="C53" i="27"/>
  <c r="B53" i="27"/>
  <c r="F52" i="27"/>
  <c r="D52" i="27"/>
  <c r="C52" i="27"/>
  <c r="B52" i="27"/>
  <c r="F51" i="27"/>
  <c r="D51" i="27"/>
  <c r="C51" i="27"/>
  <c r="B51" i="27"/>
  <c r="F50" i="27"/>
  <c r="D50" i="27"/>
  <c r="C50" i="27"/>
  <c r="B50" i="27"/>
  <c r="F49" i="27"/>
  <c r="D49" i="27"/>
  <c r="C49" i="27"/>
  <c r="B49" i="27"/>
  <c r="F48" i="27"/>
  <c r="D48" i="27"/>
  <c r="C48" i="27"/>
  <c r="B48" i="27"/>
  <c r="F47" i="27"/>
  <c r="D47" i="27"/>
  <c r="C47" i="27"/>
  <c r="B47" i="27"/>
  <c r="F46" i="27"/>
  <c r="D46" i="27"/>
  <c r="C46" i="27"/>
  <c r="B46" i="27"/>
  <c r="F45" i="27"/>
  <c r="D45" i="27"/>
  <c r="C45" i="27"/>
  <c r="B45" i="27"/>
  <c r="F44" i="27"/>
  <c r="D44" i="27"/>
  <c r="C44" i="27"/>
  <c r="B44" i="27"/>
  <c r="F43" i="27"/>
  <c r="D43" i="27"/>
  <c r="C43" i="27"/>
  <c r="B43" i="27"/>
  <c r="F42" i="27"/>
  <c r="D42" i="27"/>
  <c r="C42" i="27"/>
  <c r="B42" i="27"/>
  <c r="F41" i="27"/>
  <c r="D41" i="27"/>
  <c r="C41" i="27"/>
  <c r="B41" i="27"/>
  <c r="F40" i="27"/>
  <c r="D40" i="27"/>
  <c r="C40" i="27"/>
  <c r="B40" i="27"/>
  <c r="F39" i="27"/>
  <c r="D39" i="27"/>
  <c r="C39" i="27"/>
  <c r="B39" i="27"/>
  <c r="F38" i="27"/>
  <c r="D38" i="27"/>
  <c r="C38" i="27"/>
  <c r="B38" i="27"/>
  <c r="F37" i="27"/>
  <c r="D37" i="27"/>
  <c r="C37" i="27"/>
  <c r="B37" i="27"/>
  <c r="F36" i="27"/>
  <c r="D36" i="27"/>
  <c r="C36" i="27"/>
  <c r="B36" i="27"/>
  <c r="F35" i="27"/>
  <c r="D35" i="27"/>
  <c r="C35" i="27"/>
  <c r="B35" i="27"/>
  <c r="F34" i="27"/>
  <c r="D34" i="27"/>
  <c r="C34" i="27"/>
  <c r="B34" i="27"/>
  <c r="F33" i="27"/>
  <c r="D33" i="27"/>
  <c r="C33" i="27"/>
  <c r="B33" i="27"/>
  <c r="F32" i="27"/>
  <c r="D32" i="27"/>
  <c r="C32" i="27"/>
  <c r="B32" i="27"/>
  <c r="F31" i="27"/>
  <c r="D31" i="27"/>
  <c r="C31" i="27"/>
  <c r="B31" i="27"/>
  <c r="F30" i="27"/>
  <c r="D30" i="27"/>
  <c r="C30" i="27"/>
  <c r="B30" i="27"/>
  <c r="F29" i="27"/>
  <c r="D29" i="27"/>
  <c r="C29" i="27"/>
  <c r="B29" i="27"/>
  <c r="F28" i="27"/>
  <c r="D28" i="27"/>
  <c r="C28" i="27"/>
  <c r="B28" i="27"/>
  <c r="F27" i="27"/>
  <c r="D27" i="27"/>
  <c r="C27" i="27"/>
  <c r="B27" i="27"/>
  <c r="F26" i="27"/>
  <c r="D26" i="27"/>
  <c r="C26" i="27"/>
  <c r="B26" i="27"/>
  <c r="F25" i="27"/>
  <c r="D25" i="27"/>
  <c r="C25" i="27"/>
  <c r="B25" i="27"/>
  <c r="F24" i="27"/>
  <c r="D24" i="27"/>
  <c r="C24" i="27"/>
  <c r="B24" i="27"/>
  <c r="F23" i="27"/>
  <c r="D23" i="27"/>
  <c r="C23" i="27"/>
  <c r="B23" i="27"/>
  <c r="F22" i="27"/>
  <c r="D22" i="27"/>
  <c r="C22" i="27"/>
  <c r="B22" i="27"/>
  <c r="F21" i="27"/>
  <c r="D21" i="27"/>
  <c r="C21" i="27"/>
  <c r="B21" i="27"/>
  <c r="F20" i="27"/>
  <c r="D20" i="27"/>
  <c r="C20" i="27"/>
  <c r="B20" i="27"/>
  <c r="F19" i="27"/>
  <c r="D19" i="27"/>
  <c r="C19" i="27"/>
  <c r="B19" i="27"/>
  <c r="F18" i="27"/>
  <c r="D18" i="27"/>
  <c r="C18" i="27"/>
  <c r="B18" i="27"/>
  <c r="F17" i="27"/>
  <c r="D17" i="27"/>
  <c r="C17" i="27"/>
  <c r="B17" i="27"/>
  <c r="F16" i="27"/>
  <c r="D16" i="27"/>
  <c r="C16" i="27"/>
  <c r="B16" i="27"/>
  <c r="F15" i="27"/>
  <c r="D15" i="27"/>
  <c r="C15" i="27"/>
  <c r="B15" i="27"/>
  <c r="F14" i="27"/>
  <c r="D14" i="27"/>
  <c r="C14" i="27"/>
  <c r="B14" i="27"/>
  <c r="F13" i="27"/>
  <c r="D13" i="27"/>
  <c r="C13" i="27"/>
  <c r="B13" i="27"/>
  <c r="F12" i="27"/>
  <c r="D12" i="27"/>
  <c r="C12" i="27"/>
  <c r="B12" i="27"/>
  <c r="G8" i="27"/>
  <c r="X113" i="7" s="1"/>
  <c r="G7" i="27"/>
  <c r="X112" i="7" s="1"/>
  <c r="G6" i="27"/>
  <c r="X110" i="7" s="1"/>
  <c r="G5" i="27"/>
  <c r="G4" i="27"/>
  <c r="B2" i="27" s="1"/>
  <c r="C2" i="27"/>
  <c r="F117" i="26"/>
  <c r="D117" i="26"/>
  <c r="C117" i="26"/>
  <c r="B117" i="26"/>
  <c r="F116" i="26"/>
  <c r="D116" i="26"/>
  <c r="C116" i="26"/>
  <c r="B116" i="26"/>
  <c r="F115" i="26"/>
  <c r="D115" i="26"/>
  <c r="C115" i="26"/>
  <c r="B115" i="26"/>
  <c r="F114" i="26"/>
  <c r="D114" i="26"/>
  <c r="C114" i="26"/>
  <c r="B114" i="26"/>
  <c r="F113" i="26"/>
  <c r="D113" i="26"/>
  <c r="C113" i="26"/>
  <c r="B113" i="26"/>
  <c r="F112" i="26"/>
  <c r="D112" i="26"/>
  <c r="C112" i="26"/>
  <c r="B112" i="26"/>
  <c r="F111" i="26"/>
  <c r="D111" i="26"/>
  <c r="C111" i="26"/>
  <c r="B111" i="26"/>
  <c r="F110" i="26"/>
  <c r="D110" i="26"/>
  <c r="C110" i="26"/>
  <c r="B110" i="26"/>
  <c r="F109" i="26"/>
  <c r="D109" i="26"/>
  <c r="C109" i="26"/>
  <c r="B109" i="26"/>
  <c r="F108" i="26"/>
  <c r="D108" i="26"/>
  <c r="C108" i="26"/>
  <c r="B108" i="26"/>
  <c r="F107" i="26"/>
  <c r="D107" i="26"/>
  <c r="C107" i="26"/>
  <c r="B107" i="26"/>
  <c r="F106" i="26"/>
  <c r="D106" i="26"/>
  <c r="C106" i="26"/>
  <c r="B106" i="26"/>
  <c r="F105" i="26"/>
  <c r="D105" i="26"/>
  <c r="C105" i="26"/>
  <c r="B105" i="26"/>
  <c r="F104" i="26"/>
  <c r="D104" i="26"/>
  <c r="C104" i="26"/>
  <c r="B104" i="26"/>
  <c r="F103" i="26"/>
  <c r="D103" i="26"/>
  <c r="C103" i="26"/>
  <c r="B103" i="26"/>
  <c r="F102" i="26"/>
  <c r="D102" i="26"/>
  <c r="C102" i="26"/>
  <c r="B102" i="26"/>
  <c r="F101" i="26"/>
  <c r="D101" i="26"/>
  <c r="C101" i="26"/>
  <c r="B101" i="26"/>
  <c r="F100" i="26"/>
  <c r="D100" i="26"/>
  <c r="C100" i="26"/>
  <c r="B100" i="26"/>
  <c r="F99" i="26"/>
  <c r="D99" i="26"/>
  <c r="C99" i="26"/>
  <c r="B99" i="26"/>
  <c r="F98" i="26"/>
  <c r="D98" i="26"/>
  <c r="C98" i="26"/>
  <c r="B98" i="26"/>
  <c r="F97" i="26"/>
  <c r="D97" i="26"/>
  <c r="C97" i="26"/>
  <c r="B97" i="26"/>
  <c r="F96" i="26"/>
  <c r="D96" i="26"/>
  <c r="C96" i="26"/>
  <c r="B96" i="26"/>
  <c r="F95" i="26"/>
  <c r="D95" i="26"/>
  <c r="C95" i="26"/>
  <c r="B95" i="26"/>
  <c r="F94" i="26"/>
  <c r="D94" i="26"/>
  <c r="C94" i="26"/>
  <c r="B94" i="26"/>
  <c r="F93" i="26"/>
  <c r="D93" i="26"/>
  <c r="C93" i="26"/>
  <c r="B93" i="26"/>
  <c r="F92" i="26"/>
  <c r="D92" i="26"/>
  <c r="C92" i="26"/>
  <c r="B92" i="26"/>
  <c r="F91" i="26"/>
  <c r="D91" i="26"/>
  <c r="C91" i="26"/>
  <c r="B91" i="26"/>
  <c r="F90" i="26"/>
  <c r="D90" i="26"/>
  <c r="C90" i="26"/>
  <c r="B90" i="26"/>
  <c r="F89" i="26"/>
  <c r="D89" i="26"/>
  <c r="C89" i="26"/>
  <c r="B89" i="26"/>
  <c r="F88" i="26"/>
  <c r="D88" i="26"/>
  <c r="C88" i="26"/>
  <c r="B88" i="26"/>
  <c r="F87" i="26"/>
  <c r="D87" i="26"/>
  <c r="C87" i="26"/>
  <c r="B87" i="26"/>
  <c r="F86" i="26"/>
  <c r="D86" i="26"/>
  <c r="C86" i="26"/>
  <c r="B86" i="26"/>
  <c r="F85" i="26"/>
  <c r="D85" i="26"/>
  <c r="C85" i="26"/>
  <c r="B85" i="26"/>
  <c r="F84" i="26"/>
  <c r="D84" i="26"/>
  <c r="C84" i="26"/>
  <c r="B84" i="26"/>
  <c r="F83" i="26"/>
  <c r="D83" i="26"/>
  <c r="C83" i="26"/>
  <c r="B83" i="26"/>
  <c r="F82" i="26"/>
  <c r="D82" i="26"/>
  <c r="C82" i="26"/>
  <c r="B82" i="26"/>
  <c r="F81" i="26"/>
  <c r="D81" i="26"/>
  <c r="C81" i="26"/>
  <c r="B81" i="26"/>
  <c r="F80" i="26"/>
  <c r="D80" i="26"/>
  <c r="C80" i="26"/>
  <c r="B80" i="26"/>
  <c r="F79" i="26"/>
  <c r="D79" i="26"/>
  <c r="C79" i="26"/>
  <c r="B79" i="26"/>
  <c r="F78" i="26"/>
  <c r="D78" i="26"/>
  <c r="C78" i="26"/>
  <c r="B78" i="26"/>
  <c r="F77" i="26"/>
  <c r="D77" i="26"/>
  <c r="C77" i="26"/>
  <c r="B77" i="26"/>
  <c r="F76" i="26"/>
  <c r="D76" i="26"/>
  <c r="C76" i="26"/>
  <c r="B76" i="26"/>
  <c r="F75" i="26"/>
  <c r="D75" i="26"/>
  <c r="C75" i="26"/>
  <c r="B75" i="26"/>
  <c r="F74" i="26"/>
  <c r="D74" i="26"/>
  <c r="C74" i="26"/>
  <c r="B74" i="26"/>
  <c r="F73" i="26"/>
  <c r="D73" i="26"/>
  <c r="C73" i="26"/>
  <c r="B73" i="26"/>
  <c r="F72" i="26"/>
  <c r="D72" i="26"/>
  <c r="C72" i="26"/>
  <c r="B72" i="26"/>
  <c r="F71" i="26"/>
  <c r="D71" i="26"/>
  <c r="C71" i="26"/>
  <c r="B71" i="26"/>
  <c r="F70" i="26"/>
  <c r="D70" i="26"/>
  <c r="C70" i="26"/>
  <c r="B70" i="26"/>
  <c r="F69" i="26"/>
  <c r="D69" i="26"/>
  <c r="C69" i="26"/>
  <c r="B69" i="26"/>
  <c r="F68" i="26"/>
  <c r="D68" i="26"/>
  <c r="C68" i="26"/>
  <c r="B68" i="26"/>
  <c r="F67" i="26"/>
  <c r="D67" i="26"/>
  <c r="C67" i="26"/>
  <c r="B67" i="26"/>
  <c r="F66" i="26"/>
  <c r="D66" i="26"/>
  <c r="C66" i="26"/>
  <c r="B66" i="26"/>
  <c r="F65" i="26"/>
  <c r="D65" i="26"/>
  <c r="C65" i="26"/>
  <c r="B65" i="26"/>
  <c r="F64" i="26"/>
  <c r="D64" i="26"/>
  <c r="C64" i="26"/>
  <c r="B64" i="26"/>
  <c r="F63" i="26"/>
  <c r="D63" i="26"/>
  <c r="C63" i="26"/>
  <c r="B63" i="26"/>
  <c r="F62" i="26"/>
  <c r="D62" i="26"/>
  <c r="C62" i="26"/>
  <c r="B62" i="26"/>
  <c r="F61" i="26"/>
  <c r="D61" i="26"/>
  <c r="C61" i="26"/>
  <c r="B61" i="26"/>
  <c r="F60" i="26"/>
  <c r="D60" i="26"/>
  <c r="C60" i="26"/>
  <c r="B60" i="26"/>
  <c r="F59" i="26"/>
  <c r="D59" i="26"/>
  <c r="C59" i="26"/>
  <c r="B59" i="26"/>
  <c r="F58" i="26"/>
  <c r="D58" i="26"/>
  <c r="C58" i="26"/>
  <c r="B58" i="26"/>
  <c r="F57" i="26"/>
  <c r="D57" i="26"/>
  <c r="C57" i="26"/>
  <c r="B57" i="26"/>
  <c r="F56" i="26"/>
  <c r="D56" i="26"/>
  <c r="C56" i="26"/>
  <c r="B56" i="26"/>
  <c r="F55" i="26"/>
  <c r="D55" i="26"/>
  <c r="C55" i="26"/>
  <c r="B55" i="26"/>
  <c r="F54" i="26"/>
  <c r="D54" i="26"/>
  <c r="C54" i="26"/>
  <c r="B54" i="26"/>
  <c r="F53" i="26"/>
  <c r="D53" i="26"/>
  <c r="C53" i="26"/>
  <c r="B53" i="26"/>
  <c r="F52" i="26"/>
  <c r="D52" i="26"/>
  <c r="C52" i="26"/>
  <c r="B52" i="26"/>
  <c r="F51" i="26"/>
  <c r="D51" i="26"/>
  <c r="C51" i="26"/>
  <c r="B51" i="26"/>
  <c r="F50" i="26"/>
  <c r="D50" i="26"/>
  <c r="C50" i="26"/>
  <c r="B50" i="26"/>
  <c r="F49" i="26"/>
  <c r="D49" i="26"/>
  <c r="C49" i="26"/>
  <c r="B49" i="26"/>
  <c r="F48" i="26"/>
  <c r="D48" i="26"/>
  <c r="C48" i="26"/>
  <c r="B48" i="26"/>
  <c r="F47" i="26"/>
  <c r="D47" i="26"/>
  <c r="C47" i="26"/>
  <c r="B47" i="26"/>
  <c r="F46" i="26"/>
  <c r="D46" i="26"/>
  <c r="C46" i="26"/>
  <c r="B46" i="26"/>
  <c r="F45" i="26"/>
  <c r="D45" i="26"/>
  <c r="C45" i="26"/>
  <c r="B45" i="26"/>
  <c r="F44" i="26"/>
  <c r="D44" i="26"/>
  <c r="C44" i="26"/>
  <c r="B44" i="26"/>
  <c r="F43" i="26"/>
  <c r="D43" i="26"/>
  <c r="C43" i="26"/>
  <c r="B43" i="26"/>
  <c r="F42" i="26"/>
  <c r="D42" i="26"/>
  <c r="C42" i="26"/>
  <c r="B42" i="26"/>
  <c r="F41" i="26"/>
  <c r="D41" i="26"/>
  <c r="C41" i="26"/>
  <c r="B41" i="26"/>
  <c r="F40" i="26"/>
  <c r="D40" i="26"/>
  <c r="C40" i="26"/>
  <c r="B40" i="26"/>
  <c r="F39" i="26"/>
  <c r="D39" i="26"/>
  <c r="C39" i="26"/>
  <c r="B39" i="26"/>
  <c r="F38" i="26"/>
  <c r="D38" i="26"/>
  <c r="C38" i="26"/>
  <c r="B38" i="26"/>
  <c r="F37" i="26"/>
  <c r="D37" i="26"/>
  <c r="C37" i="26"/>
  <c r="B37" i="26"/>
  <c r="F36" i="26"/>
  <c r="D36" i="26"/>
  <c r="C36" i="26"/>
  <c r="B36" i="26"/>
  <c r="F35" i="26"/>
  <c r="D35" i="26"/>
  <c r="C35" i="26"/>
  <c r="B35" i="26"/>
  <c r="F34" i="26"/>
  <c r="D34" i="26"/>
  <c r="C34" i="26"/>
  <c r="B34" i="26"/>
  <c r="F33" i="26"/>
  <c r="D33" i="26"/>
  <c r="C33" i="26"/>
  <c r="B33" i="26"/>
  <c r="F32" i="26"/>
  <c r="D32" i="26"/>
  <c r="C32" i="26"/>
  <c r="B32" i="26"/>
  <c r="F31" i="26"/>
  <c r="D31" i="26"/>
  <c r="C31" i="26"/>
  <c r="B31" i="26"/>
  <c r="F30" i="26"/>
  <c r="D30" i="26"/>
  <c r="C30" i="26"/>
  <c r="B30" i="26"/>
  <c r="F29" i="26"/>
  <c r="D29" i="26"/>
  <c r="C29" i="26"/>
  <c r="B29" i="26"/>
  <c r="F28" i="26"/>
  <c r="D28" i="26"/>
  <c r="C28" i="26"/>
  <c r="B28" i="26"/>
  <c r="F27" i="26"/>
  <c r="D27" i="26"/>
  <c r="C27" i="26"/>
  <c r="B27" i="26"/>
  <c r="F26" i="26"/>
  <c r="D26" i="26"/>
  <c r="C26" i="26"/>
  <c r="B26" i="26"/>
  <c r="F25" i="26"/>
  <c r="D25" i="26"/>
  <c r="C25" i="26"/>
  <c r="B25" i="26"/>
  <c r="F24" i="26"/>
  <c r="D24" i="26"/>
  <c r="C24" i="26"/>
  <c r="B24" i="26"/>
  <c r="F23" i="26"/>
  <c r="D23" i="26"/>
  <c r="C23" i="26"/>
  <c r="B23" i="26"/>
  <c r="F22" i="26"/>
  <c r="D22" i="26"/>
  <c r="C22" i="26"/>
  <c r="B22" i="26"/>
  <c r="F21" i="26"/>
  <c r="D21" i="26"/>
  <c r="C21" i="26"/>
  <c r="B21" i="26"/>
  <c r="F20" i="26"/>
  <c r="D20" i="26"/>
  <c r="C20" i="26"/>
  <c r="B20" i="26"/>
  <c r="F19" i="26"/>
  <c r="D19" i="26"/>
  <c r="C19" i="26"/>
  <c r="B19" i="26"/>
  <c r="F18" i="26"/>
  <c r="D18" i="26"/>
  <c r="C18" i="26"/>
  <c r="B18" i="26"/>
  <c r="F17" i="26"/>
  <c r="D17" i="26"/>
  <c r="C17" i="26"/>
  <c r="B17" i="26"/>
  <c r="F16" i="26"/>
  <c r="D16" i="26"/>
  <c r="C16" i="26"/>
  <c r="B16" i="26"/>
  <c r="F15" i="26"/>
  <c r="D15" i="26"/>
  <c r="C15" i="26"/>
  <c r="B15" i="26"/>
  <c r="F14" i="26"/>
  <c r="D14" i="26"/>
  <c r="C14" i="26"/>
  <c r="B14" i="26"/>
  <c r="F13" i="26"/>
  <c r="D13" i="26"/>
  <c r="C13" i="26"/>
  <c r="B13" i="26"/>
  <c r="F12" i="26"/>
  <c r="D12" i="26"/>
  <c r="C12" i="26"/>
  <c r="B12" i="26"/>
  <c r="G8" i="26"/>
  <c r="W113" i="7" s="1"/>
  <c r="G7" i="26"/>
  <c r="W112" i="7" s="1"/>
  <c r="G6" i="26"/>
  <c r="W110" i="7" s="1"/>
  <c r="G5" i="26"/>
  <c r="G4" i="26"/>
  <c r="B2" i="26" s="1"/>
  <c r="C2" i="26"/>
  <c r="F117" i="25"/>
  <c r="D117" i="25"/>
  <c r="C117" i="25"/>
  <c r="B117" i="25"/>
  <c r="F116" i="25"/>
  <c r="D116" i="25"/>
  <c r="C116" i="25"/>
  <c r="B116" i="25"/>
  <c r="F115" i="25"/>
  <c r="D115" i="25"/>
  <c r="C115" i="25"/>
  <c r="B115" i="25"/>
  <c r="F114" i="25"/>
  <c r="D114" i="25"/>
  <c r="C114" i="25"/>
  <c r="B114" i="25"/>
  <c r="F113" i="25"/>
  <c r="D113" i="25"/>
  <c r="C113" i="25"/>
  <c r="B113" i="25"/>
  <c r="F112" i="25"/>
  <c r="D112" i="25"/>
  <c r="C112" i="25"/>
  <c r="B112" i="25"/>
  <c r="F111" i="25"/>
  <c r="D111" i="25"/>
  <c r="C111" i="25"/>
  <c r="B111" i="25"/>
  <c r="F110" i="25"/>
  <c r="D110" i="25"/>
  <c r="C110" i="25"/>
  <c r="B110" i="25"/>
  <c r="F109" i="25"/>
  <c r="D109" i="25"/>
  <c r="C109" i="25"/>
  <c r="B109" i="25"/>
  <c r="F108" i="25"/>
  <c r="D108" i="25"/>
  <c r="C108" i="25"/>
  <c r="B108" i="25"/>
  <c r="F107" i="25"/>
  <c r="D107" i="25"/>
  <c r="C107" i="25"/>
  <c r="B107" i="25"/>
  <c r="F106" i="25"/>
  <c r="D106" i="25"/>
  <c r="C106" i="25"/>
  <c r="B106" i="25"/>
  <c r="F105" i="25"/>
  <c r="D105" i="25"/>
  <c r="C105" i="25"/>
  <c r="B105" i="25"/>
  <c r="F104" i="25"/>
  <c r="D104" i="25"/>
  <c r="C104" i="25"/>
  <c r="B104" i="25"/>
  <c r="F103" i="25"/>
  <c r="D103" i="25"/>
  <c r="C103" i="25"/>
  <c r="B103" i="25"/>
  <c r="F102" i="25"/>
  <c r="D102" i="25"/>
  <c r="C102" i="25"/>
  <c r="B102" i="25"/>
  <c r="F101" i="25"/>
  <c r="D101" i="25"/>
  <c r="C101" i="25"/>
  <c r="B101" i="25"/>
  <c r="F100" i="25"/>
  <c r="D100" i="25"/>
  <c r="C100" i="25"/>
  <c r="B100" i="25"/>
  <c r="F99" i="25"/>
  <c r="D99" i="25"/>
  <c r="C99" i="25"/>
  <c r="B99" i="25"/>
  <c r="F98" i="25"/>
  <c r="D98" i="25"/>
  <c r="C98" i="25"/>
  <c r="B98" i="25"/>
  <c r="F97" i="25"/>
  <c r="D97" i="25"/>
  <c r="C97" i="25"/>
  <c r="B97" i="25"/>
  <c r="F96" i="25"/>
  <c r="D96" i="25"/>
  <c r="C96" i="25"/>
  <c r="B96" i="25"/>
  <c r="F95" i="25"/>
  <c r="D95" i="25"/>
  <c r="C95" i="25"/>
  <c r="B95" i="25"/>
  <c r="F94" i="25"/>
  <c r="D94" i="25"/>
  <c r="C94" i="25"/>
  <c r="B94" i="25"/>
  <c r="F93" i="25"/>
  <c r="D93" i="25"/>
  <c r="C93" i="25"/>
  <c r="B93" i="25"/>
  <c r="F92" i="25"/>
  <c r="D92" i="25"/>
  <c r="C92" i="25"/>
  <c r="B92" i="25"/>
  <c r="F91" i="25"/>
  <c r="D91" i="25"/>
  <c r="C91" i="25"/>
  <c r="B91" i="25"/>
  <c r="F90" i="25"/>
  <c r="D90" i="25"/>
  <c r="C90" i="25"/>
  <c r="B90" i="25"/>
  <c r="F89" i="25"/>
  <c r="D89" i="25"/>
  <c r="C89" i="25"/>
  <c r="B89" i="25"/>
  <c r="F88" i="25"/>
  <c r="D88" i="25"/>
  <c r="C88" i="25"/>
  <c r="B88" i="25"/>
  <c r="F87" i="25"/>
  <c r="D87" i="25"/>
  <c r="C87" i="25"/>
  <c r="B87" i="25"/>
  <c r="F86" i="25"/>
  <c r="D86" i="25"/>
  <c r="C86" i="25"/>
  <c r="B86" i="25"/>
  <c r="F85" i="25"/>
  <c r="D85" i="25"/>
  <c r="C85" i="25"/>
  <c r="B85" i="25"/>
  <c r="F84" i="25"/>
  <c r="D84" i="25"/>
  <c r="C84" i="25"/>
  <c r="B84" i="25"/>
  <c r="F83" i="25"/>
  <c r="D83" i="25"/>
  <c r="C83" i="25"/>
  <c r="B83" i="25"/>
  <c r="F82" i="25"/>
  <c r="D82" i="25"/>
  <c r="C82" i="25"/>
  <c r="B82" i="25"/>
  <c r="F81" i="25"/>
  <c r="D81" i="25"/>
  <c r="C81" i="25"/>
  <c r="B81" i="25"/>
  <c r="F80" i="25"/>
  <c r="D80" i="25"/>
  <c r="C80" i="25"/>
  <c r="B80" i="25"/>
  <c r="F79" i="25"/>
  <c r="D79" i="25"/>
  <c r="C79" i="25"/>
  <c r="B79" i="25"/>
  <c r="F78" i="25"/>
  <c r="D78" i="25"/>
  <c r="C78" i="25"/>
  <c r="B78" i="25"/>
  <c r="F77" i="25"/>
  <c r="D77" i="25"/>
  <c r="C77" i="25"/>
  <c r="B77" i="25"/>
  <c r="F76" i="25"/>
  <c r="D76" i="25"/>
  <c r="C76" i="25"/>
  <c r="B76" i="25"/>
  <c r="F75" i="25"/>
  <c r="D75" i="25"/>
  <c r="C75" i="25"/>
  <c r="B75" i="25"/>
  <c r="F74" i="25"/>
  <c r="D74" i="25"/>
  <c r="C74" i="25"/>
  <c r="B74" i="25"/>
  <c r="F73" i="25"/>
  <c r="D73" i="25"/>
  <c r="C73" i="25"/>
  <c r="B73" i="25"/>
  <c r="F72" i="25"/>
  <c r="D72" i="25"/>
  <c r="C72" i="25"/>
  <c r="B72" i="25"/>
  <c r="F71" i="25"/>
  <c r="D71" i="25"/>
  <c r="C71" i="25"/>
  <c r="B71" i="25"/>
  <c r="F70" i="25"/>
  <c r="D70" i="25"/>
  <c r="C70" i="25"/>
  <c r="B70" i="25"/>
  <c r="F69" i="25"/>
  <c r="D69" i="25"/>
  <c r="C69" i="25"/>
  <c r="B69" i="25"/>
  <c r="F68" i="25"/>
  <c r="D68" i="25"/>
  <c r="C68" i="25"/>
  <c r="B68" i="25"/>
  <c r="F67" i="25"/>
  <c r="D67" i="25"/>
  <c r="C67" i="25"/>
  <c r="B67" i="25"/>
  <c r="F66" i="25"/>
  <c r="D66" i="25"/>
  <c r="C66" i="25"/>
  <c r="B66" i="25"/>
  <c r="F65" i="25"/>
  <c r="D65" i="25"/>
  <c r="C65" i="25"/>
  <c r="B65" i="25"/>
  <c r="F64" i="25"/>
  <c r="D64" i="25"/>
  <c r="C64" i="25"/>
  <c r="B64" i="25"/>
  <c r="F63" i="25"/>
  <c r="D63" i="25"/>
  <c r="C63" i="25"/>
  <c r="B63" i="25"/>
  <c r="F62" i="25"/>
  <c r="D62" i="25"/>
  <c r="C62" i="25"/>
  <c r="B62" i="25"/>
  <c r="F61" i="25"/>
  <c r="D61" i="25"/>
  <c r="C61" i="25"/>
  <c r="B61" i="25"/>
  <c r="F60" i="25"/>
  <c r="D60" i="25"/>
  <c r="C60" i="25"/>
  <c r="B60" i="25"/>
  <c r="F59" i="25"/>
  <c r="D59" i="25"/>
  <c r="C59" i="25"/>
  <c r="B59" i="25"/>
  <c r="F58" i="25"/>
  <c r="D58" i="25"/>
  <c r="C58" i="25"/>
  <c r="B58" i="25"/>
  <c r="F57" i="25"/>
  <c r="D57" i="25"/>
  <c r="C57" i="25"/>
  <c r="B57" i="25"/>
  <c r="F56" i="25"/>
  <c r="D56" i="25"/>
  <c r="C56" i="25"/>
  <c r="B56" i="25"/>
  <c r="F55" i="25"/>
  <c r="D55" i="25"/>
  <c r="C55" i="25"/>
  <c r="B55" i="25"/>
  <c r="F54" i="25"/>
  <c r="D54" i="25"/>
  <c r="C54" i="25"/>
  <c r="B54" i="25"/>
  <c r="F53" i="25"/>
  <c r="D53" i="25"/>
  <c r="C53" i="25"/>
  <c r="B53" i="25"/>
  <c r="F52" i="25"/>
  <c r="D52" i="25"/>
  <c r="C52" i="25"/>
  <c r="B52" i="25"/>
  <c r="F51" i="25"/>
  <c r="D51" i="25"/>
  <c r="C51" i="25"/>
  <c r="B51" i="25"/>
  <c r="F50" i="25"/>
  <c r="D50" i="25"/>
  <c r="C50" i="25"/>
  <c r="B50" i="25"/>
  <c r="F49" i="25"/>
  <c r="D49" i="25"/>
  <c r="C49" i="25"/>
  <c r="B49" i="25"/>
  <c r="F48" i="25"/>
  <c r="D48" i="25"/>
  <c r="C48" i="25"/>
  <c r="B48" i="25"/>
  <c r="F47" i="25"/>
  <c r="D47" i="25"/>
  <c r="C47" i="25"/>
  <c r="B47" i="25"/>
  <c r="F46" i="25"/>
  <c r="D46" i="25"/>
  <c r="C46" i="25"/>
  <c r="B46" i="25"/>
  <c r="F45" i="25"/>
  <c r="D45" i="25"/>
  <c r="C45" i="25"/>
  <c r="B45" i="25"/>
  <c r="F44" i="25"/>
  <c r="D44" i="25"/>
  <c r="C44" i="25"/>
  <c r="B44" i="25"/>
  <c r="F43" i="25"/>
  <c r="D43" i="25"/>
  <c r="C43" i="25"/>
  <c r="B43" i="25"/>
  <c r="F42" i="25"/>
  <c r="D42" i="25"/>
  <c r="C42" i="25"/>
  <c r="B42" i="25"/>
  <c r="F41" i="25"/>
  <c r="D41" i="25"/>
  <c r="C41" i="25"/>
  <c r="B41" i="25"/>
  <c r="F40" i="25"/>
  <c r="D40" i="25"/>
  <c r="C40" i="25"/>
  <c r="B40" i="25"/>
  <c r="F39" i="25"/>
  <c r="D39" i="25"/>
  <c r="C39" i="25"/>
  <c r="B39" i="25"/>
  <c r="F38" i="25"/>
  <c r="D38" i="25"/>
  <c r="C38" i="25"/>
  <c r="B38" i="25"/>
  <c r="F37" i="25"/>
  <c r="D37" i="25"/>
  <c r="C37" i="25"/>
  <c r="B37" i="25"/>
  <c r="F36" i="25"/>
  <c r="D36" i="25"/>
  <c r="C36" i="25"/>
  <c r="B36" i="25"/>
  <c r="F35" i="25"/>
  <c r="D35" i="25"/>
  <c r="C35" i="25"/>
  <c r="B35" i="25"/>
  <c r="F34" i="25"/>
  <c r="D34" i="25"/>
  <c r="C34" i="25"/>
  <c r="B34" i="25"/>
  <c r="F33" i="25"/>
  <c r="D33" i="25"/>
  <c r="C33" i="25"/>
  <c r="B33" i="25"/>
  <c r="F32" i="25"/>
  <c r="D32" i="25"/>
  <c r="C32" i="25"/>
  <c r="B32" i="25"/>
  <c r="F31" i="25"/>
  <c r="D31" i="25"/>
  <c r="C31" i="25"/>
  <c r="B31" i="25"/>
  <c r="F30" i="25"/>
  <c r="D30" i="25"/>
  <c r="C30" i="25"/>
  <c r="B30" i="25"/>
  <c r="F29" i="25"/>
  <c r="D29" i="25"/>
  <c r="C29" i="25"/>
  <c r="B29" i="25"/>
  <c r="F28" i="25"/>
  <c r="D28" i="25"/>
  <c r="C28" i="25"/>
  <c r="B28" i="25"/>
  <c r="F27" i="25"/>
  <c r="D27" i="25"/>
  <c r="C27" i="25"/>
  <c r="B27" i="25"/>
  <c r="F26" i="25"/>
  <c r="D26" i="25"/>
  <c r="C26" i="25"/>
  <c r="B26" i="25"/>
  <c r="F25" i="25"/>
  <c r="D25" i="25"/>
  <c r="C25" i="25"/>
  <c r="B25" i="25"/>
  <c r="F24" i="25"/>
  <c r="D24" i="25"/>
  <c r="C24" i="25"/>
  <c r="B24" i="25"/>
  <c r="F23" i="25"/>
  <c r="D23" i="25"/>
  <c r="C23" i="25"/>
  <c r="B23" i="25"/>
  <c r="F22" i="25"/>
  <c r="D22" i="25"/>
  <c r="C22" i="25"/>
  <c r="B22" i="25"/>
  <c r="F21" i="25"/>
  <c r="D21" i="25"/>
  <c r="C21" i="25"/>
  <c r="B21" i="25"/>
  <c r="F20" i="25"/>
  <c r="D20" i="25"/>
  <c r="C20" i="25"/>
  <c r="B20" i="25"/>
  <c r="F19" i="25"/>
  <c r="D19" i="25"/>
  <c r="C19" i="25"/>
  <c r="B19" i="25"/>
  <c r="F18" i="25"/>
  <c r="D18" i="25"/>
  <c r="C18" i="25"/>
  <c r="B18" i="25"/>
  <c r="F17" i="25"/>
  <c r="D17" i="25"/>
  <c r="C17" i="25"/>
  <c r="B17" i="25"/>
  <c r="F16" i="25"/>
  <c r="D16" i="25"/>
  <c r="C16" i="25"/>
  <c r="B16" i="25"/>
  <c r="F15" i="25"/>
  <c r="D15" i="25"/>
  <c r="C15" i="25"/>
  <c r="B15" i="25"/>
  <c r="F14" i="25"/>
  <c r="D14" i="25"/>
  <c r="C14" i="25"/>
  <c r="B14" i="25"/>
  <c r="F13" i="25"/>
  <c r="D13" i="25"/>
  <c r="C13" i="25"/>
  <c r="B13" i="25"/>
  <c r="F12" i="25"/>
  <c r="D12" i="25"/>
  <c r="C12" i="25"/>
  <c r="B12" i="25"/>
  <c r="G8" i="25"/>
  <c r="V113" i="7" s="1"/>
  <c r="G7" i="25"/>
  <c r="V112" i="7" s="1"/>
  <c r="G6" i="25"/>
  <c r="V110" i="7" s="1"/>
  <c r="G5" i="25"/>
  <c r="V109" i="7" s="1"/>
  <c r="G4" i="25"/>
  <c r="B2" i="25" s="1"/>
  <c r="C2" i="25"/>
  <c r="F117" i="24"/>
  <c r="D117" i="24"/>
  <c r="C117" i="24"/>
  <c r="B117" i="24"/>
  <c r="F116" i="24"/>
  <c r="D116" i="24"/>
  <c r="C116" i="24"/>
  <c r="B116" i="24"/>
  <c r="F115" i="24"/>
  <c r="D115" i="24"/>
  <c r="C115" i="24"/>
  <c r="B115" i="24"/>
  <c r="F114" i="24"/>
  <c r="D114" i="24"/>
  <c r="C114" i="24"/>
  <c r="B114" i="24"/>
  <c r="F113" i="24"/>
  <c r="D113" i="24"/>
  <c r="C113" i="24"/>
  <c r="B113" i="24"/>
  <c r="F112" i="24"/>
  <c r="D112" i="24"/>
  <c r="C112" i="24"/>
  <c r="B112" i="24"/>
  <c r="F111" i="24"/>
  <c r="D111" i="24"/>
  <c r="C111" i="24"/>
  <c r="B111" i="24"/>
  <c r="F110" i="24"/>
  <c r="D110" i="24"/>
  <c r="C110" i="24"/>
  <c r="B110" i="24"/>
  <c r="F109" i="24"/>
  <c r="D109" i="24"/>
  <c r="C109" i="24"/>
  <c r="B109" i="24"/>
  <c r="F108" i="24"/>
  <c r="D108" i="24"/>
  <c r="C108" i="24"/>
  <c r="B108" i="24"/>
  <c r="F107" i="24"/>
  <c r="D107" i="24"/>
  <c r="C107" i="24"/>
  <c r="B107" i="24"/>
  <c r="F106" i="24"/>
  <c r="D106" i="24"/>
  <c r="C106" i="24"/>
  <c r="B106" i="24"/>
  <c r="F105" i="24"/>
  <c r="D105" i="24"/>
  <c r="C105" i="24"/>
  <c r="B105" i="24"/>
  <c r="F104" i="24"/>
  <c r="D104" i="24"/>
  <c r="C104" i="24"/>
  <c r="B104" i="24"/>
  <c r="F103" i="24"/>
  <c r="D103" i="24"/>
  <c r="C103" i="24"/>
  <c r="B103" i="24"/>
  <c r="F102" i="24"/>
  <c r="D102" i="24"/>
  <c r="C102" i="24"/>
  <c r="B102" i="24"/>
  <c r="F101" i="24"/>
  <c r="D101" i="24"/>
  <c r="C101" i="24"/>
  <c r="B101" i="24"/>
  <c r="F100" i="24"/>
  <c r="D100" i="24"/>
  <c r="C100" i="24"/>
  <c r="B100" i="24"/>
  <c r="F99" i="24"/>
  <c r="D99" i="24"/>
  <c r="C99" i="24"/>
  <c r="B99" i="24"/>
  <c r="F98" i="24"/>
  <c r="D98" i="24"/>
  <c r="C98" i="24"/>
  <c r="B98" i="24"/>
  <c r="F97" i="24"/>
  <c r="D97" i="24"/>
  <c r="C97" i="24"/>
  <c r="B97" i="24"/>
  <c r="F96" i="24"/>
  <c r="D96" i="24"/>
  <c r="C96" i="24"/>
  <c r="B96" i="24"/>
  <c r="F95" i="24"/>
  <c r="D95" i="24"/>
  <c r="C95" i="24"/>
  <c r="B95" i="24"/>
  <c r="F94" i="24"/>
  <c r="D94" i="24"/>
  <c r="C94" i="24"/>
  <c r="B94" i="24"/>
  <c r="F93" i="24"/>
  <c r="D93" i="24"/>
  <c r="C93" i="24"/>
  <c r="B93" i="24"/>
  <c r="F92" i="24"/>
  <c r="D92" i="24"/>
  <c r="C92" i="24"/>
  <c r="B92" i="24"/>
  <c r="F91" i="24"/>
  <c r="D91" i="24"/>
  <c r="C91" i="24"/>
  <c r="B91" i="24"/>
  <c r="F90" i="24"/>
  <c r="D90" i="24"/>
  <c r="C90" i="24"/>
  <c r="B90" i="24"/>
  <c r="F89" i="24"/>
  <c r="D89" i="24"/>
  <c r="C89" i="24"/>
  <c r="B89" i="24"/>
  <c r="F88" i="24"/>
  <c r="D88" i="24"/>
  <c r="C88" i="24"/>
  <c r="B88" i="24"/>
  <c r="F87" i="24"/>
  <c r="D87" i="24"/>
  <c r="C87" i="24"/>
  <c r="B87" i="24"/>
  <c r="F86" i="24"/>
  <c r="D86" i="24"/>
  <c r="C86" i="24"/>
  <c r="B86" i="24"/>
  <c r="F85" i="24"/>
  <c r="D85" i="24"/>
  <c r="C85" i="24"/>
  <c r="B85" i="24"/>
  <c r="F84" i="24"/>
  <c r="D84" i="24"/>
  <c r="C84" i="24"/>
  <c r="B84" i="24"/>
  <c r="F83" i="24"/>
  <c r="D83" i="24"/>
  <c r="C83" i="24"/>
  <c r="B83" i="24"/>
  <c r="F82" i="24"/>
  <c r="D82" i="24"/>
  <c r="C82" i="24"/>
  <c r="B82" i="24"/>
  <c r="F81" i="24"/>
  <c r="D81" i="24"/>
  <c r="C81" i="24"/>
  <c r="B81" i="24"/>
  <c r="F80" i="24"/>
  <c r="D80" i="24"/>
  <c r="C80" i="24"/>
  <c r="B80" i="24"/>
  <c r="F79" i="24"/>
  <c r="D79" i="24"/>
  <c r="C79" i="24"/>
  <c r="B79" i="24"/>
  <c r="F78" i="24"/>
  <c r="D78" i="24"/>
  <c r="C78" i="24"/>
  <c r="B78" i="24"/>
  <c r="F77" i="24"/>
  <c r="D77" i="24"/>
  <c r="C77" i="24"/>
  <c r="B77" i="24"/>
  <c r="F76" i="24"/>
  <c r="D76" i="24"/>
  <c r="C76" i="24"/>
  <c r="B76" i="24"/>
  <c r="F75" i="24"/>
  <c r="D75" i="24"/>
  <c r="C75" i="24"/>
  <c r="B75" i="24"/>
  <c r="F74" i="24"/>
  <c r="D74" i="24"/>
  <c r="C74" i="24"/>
  <c r="B74" i="24"/>
  <c r="F73" i="24"/>
  <c r="D73" i="24"/>
  <c r="C73" i="24"/>
  <c r="B73" i="24"/>
  <c r="F72" i="24"/>
  <c r="D72" i="24"/>
  <c r="C72" i="24"/>
  <c r="B72" i="24"/>
  <c r="F71" i="24"/>
  <c r="D71" i="24"/>
  <c r="C71" i="24"/>
  <c r="B71" i="24"/>
  <c r="F70" i="24"/>
  <c r="D70" i="24"/>
  <c r="C70" i="24"/>
  <c r="B70" i="24"/>
  <c r="F69" i="24"/>
  <c r="D69" i="24"/>
  <c r="C69" i="24"/>
  <c r="B69" i="24"/>
  <c r="F68" i="24"/>
  <c r="D68" i="24"/>
  <c r="C68" i="24"/>
  <c r="B68" i="24"/>
  <c r="F67" i="24"/>
  <c r="D67" i="24"/>
  <c r="C67" i="24"/>
  <c r="B67" i="24"/>
  <c r="F66" i="24"/>
  <c r="D66" i="24"/>
  <c r="C66" i="24"/>
  <c r="B66" i="24"/>
  <c r="F65" i="24"/>
  <c r="D65" i="24"/>
  <c r="C65" i="24"/>
  <c r="B65" i="24"/>
  <c r="F64" i="24"/>
  <c r="D64" i="24"/>
  <c r="C64" i="24"/>
  <c r="B64" i="24"/>
  <c r="F63" i="24"/>
  <c r="D63" i="24"/>
  <c r="C63" i="24"/>
  <c r="B63" i="24"/>
  <c r="F62" i="24"/>
  <c r="D62" i="24"/>
  <c r="C62" i="24"/>
  <c r="B62" i="24"/>
  <c r="F61" i="24"/>
  <c r="D61" i="24"/>
  <c r="C61" i="24"/>
  <c r="B61" i="24"/>
  <c r="F60" i="24"/>
  <c r="D60" i="24"/>
  <c r="C60" i="24"/>
  <c r="B60" i="24"/>
  <c r="F59" i="24"/>
  <c r="D59" i="24"/>
  <c r="C59" i="24"/>
  <c r="B59" i="24"/>
  <c r="F58" i="24"/>
  <c r="D58" i="24"/>
  <c r="C58" i="24"/>
  <c r="B58" i="24"/>
  <c r="F57" i="24"/>
  <c r="D57" i="24"/>
  <c r="C57" i="24"/>
  <c r="B57" i="24"/>
  <c r="F56" i="24"/>
  <c r="D56" i="24"/>
  <c r="C56" i="24"/>
  <c r="B56" i="24"/>
  <c r="F55" i="24"/>
  <c r="D55" i="24"/>
  <c r="C55" i="24"/>
  <c r="B55" i="24"/>
  <c r="F54" i="24"/>
  <c r="D54" i="24"/>
  <c r="C54" i="24"/>
  <c r="B54" i="24"/>
  <c r="F53" i="24"/>
  <c r="D53" i="24"/>
  <c r="C53" i="24"/>
  <c r="B53" i="24"/>
  <c r="F52" i="24"/>
  <c r="D52" i="24"/>
  <c r="C52" i="24"/>
  <c r="B52" i="24"/>
  <c r="F51" i="24"/>
  <c r="D51" i="24"/>
  <c r="C51" i="24"/>
  <c r="B51" i="24"/>
  <c r="F50" i="24"/>
  <c r="D50" i="24"/>
  <c r="C50" i="24"/>
  <c r="B50" i="24"/>
  <c r="F49" i="24"/>
  <c r="D49" i="24"/>
  <c r="C49" i="24"/>
  <c r="B49" i="24"/>
  <c r="F48" i="24"/>
  <c r="D48" i="24"/>
  <c r="C48" i="24"/>
  <c r="B48" i="24"/>
  <c r="F47" i="24"/>
  <c r="D47" i="24"/>
  <c r="C47" i="24"/>
  <c r="B47" i="24"/>
  <c r="F46" i="24"/>
  <c r="D46" i="24"/>
  <c r="C46" i="24"/>
  <c r="B46" i="24"/>
  <c r="F45" i="24"/>
  <c r="D45" i="24"/>
  <c r="C45" i="24"/>
  <c r="B45" i="24"/>
  <c r="F44" i="24"/>
  <c r="D44" i="24"/>
  <c r="C44" i="24"/>
  <c r="B44" i="24"/>
  <c r="F43" i="24"/>
  <c r="D43" i="24"/>
  <c r="C43" i="24"/>
  <c r="B43" i="24"/>
  <c r="F42" i="24"/>
  <c r="D42" i="24"/>
  <c r="C42" i="24"/>
  <c r="B42" i="24"/>
  <c r="F41" i="24"/>
  <c r="D41" i="24"/>
  <c r="C41" i="24"/>
  <c r="B41" i="24"/>
  <c r="F40" i="24"/>
  <c r="D40" i="24"/>
  <c r="C40" i="24"/>
  <c r="B40" i="24"/>
  <c r="F39" i="24"/>
  <c r="D39" i="24"/>
  <c r="C39" i="24"/>
  <c r="B39" i="24"/>
  <c r="F38" i="24"/>
  <c r="D38" i="24"/>
  <c r="C38" i="24"/>
  <c r="B38" i="24"/>
  <c r="F37" i="24"/>
  <c r="D37" i="24"/>
  <c r="C37" i="24"/>
  <c r="B37" i="24"/>
  <c r="F36" i="24"/>
  <c r="D36" i="24"/>
  <c r="C36" i="24"/>
  <c r="B36" i="24"/>
  <c r="F35" i="24"/>
  <c r="D35" i="24"/>
  <c r="C35" i="24"/>
  <c r="B35" i="24"/>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5" i="24"/>
  <c r="D25" i="24"/>
  <c r="C25" i="24"/>
  <c r="B25" i="24"/>
  <c r="F24" i="24"/>
  <c r="D24" i="24"/>
  <c r="C24" i="24"/>
  <c r="B24" i="24"/>
  <c r="F23"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13" i="24"/>
  <c r="D13" i="24"/>
  <c r="C13" i="24"/>
  <c r="B13" i="24"/>
  <c r="F12" i="24"/>
  <c r="D12" i="24"/>
  <c r="C12" i="24"/>
  <c r="B12" i="24"/>
  <c r="G8" i="24"/>
  <c r="U113" i="7" s="1"/>
  <c r="G7" i="24"/>
  <c r="U112" i="7" s="1"/>
  <c r="G6" i="24"/>
  <c r="U110" i="7" s="1"/>
  <c r="G5" i="24"/>
  <c r="U109" i="7" s="1"/>
  <c r="G4" i="24"/>
  <c r="B2" i="24" s="1"/>
  <c r="C2" i="24"/>
  <c r="F117" i="23"/>
  <c r="D117" i="23"/>
  <c r="C117" i="23"/>
  <c r="B117" i="23"/>
  <c r="F116" i="23"/>
  <c r="D116" i="23"/>
  <c r="C116" i="23"/>
  <c r="B116" i="23"/>
  <c r="F115" i="23"/>
  <c r="D115" i="23"/>
  <c r="C115" i="23"/>
  <c r="B115" i="23"/>
  <c r="F114" i="23"/>
  <c r="D114" i="23"/>
  <c r="C114" i="23"/>
  <c r="B114" i="23"/>
  <c r="F113" i="23"/>
  <c r="D113" i="23"/>
  <c r="C113" i="23"/>
  <c r="B113" i="23"/>
  <c r="F112" i="23"/>
  <c r="D112" i="23"/>
  <c r="C112" i="23"/>
  <c r="B112" i="23"/>
  <c r="F111" i="23"/>
  <c r="D111" i="23"/>
  <c r="C111" i="23"/>
  <c r="B111" i="23"/>
  <c r="F110" i="23"/>
  <c r="D110" i="23"/>
  <c r="C110" i="23"/>
  <c r="B110" i="23"/>
  <c r="F109" i="23"/>
  <c r="D109" i="23"/>
  <c r="C109" i="23"/>
  <c r="B109" i="23"/>
  <c r="F108" i="23"/>
  <c r="D108" i="23"/>
  <c r="C108" i="23"/>
  <c r="B108" i="23"/>
  <c r="F107" i="23"/>
  <c r="D107" i="23"/>
  <c r="C107" i="23"/>
  <c r="B107" i="23"/>
  <c r="F106" i="23"/>
  <c r="D106" i="23"/>
  <c r="C106" i="23"/>
  <c r="B106" i="23"/>
  <c r="F105" i="23"/>
  <c r="D105" i="23"/>
  <c r="C105" i="23"/>
  <c r="B105" i="23"/>
  <c r="F104" i="23"/>
  <c r="D104" i="23"/>
  <c r="C104" i="23"/>
  <c r="B104" i="23"/>
  <c r="F103" i="23"/>
  <c r="D103" i="23"/>
  <c r="C103" i="23"/>
  <c r="B103" i="23"/>
  <c r="F102" i="23"/>
  <c r="D102" i="23"/>
  <c r="C102" i="23"/>
  <c r="B102" i="23"/>
  <c r="F101" i="23"/>
  <c r="D101" i="23"/>
  <c r="C101" i="23"/>
  <c r="B101" i="23"/>
  <c r="F100" i="23"/>
  <c r="D100" i="23"/>
  <c r="C100" i="23"/>
  <c r="B100" i="23"/>
  <c r="F99" i="23"/>
  <c r="D99" i="23"/>
  <c r="C99" i="23"/>
  <c r="B99" i="23"/>
  <c r="F98" i="23"/>
  <c r="D98" i="23"/>
  <c r="C98" i="23"/>
  <c r="B98" i="23"/>
  <c r="F97" i="23"/>
  <c r="D97" i="23"/>
  <c r="C97" i="23"/>
  <c r="B97" i="23"/>
  <c r="F96" i="23"/>
  <c r="D96" i="23"/>
  <c r="C96" i="23"/>
  <c r="B96" i="23"/>
  <c r="F95" i="23"/>
  <c r="D95" i="23"/>
  <c r="C95" i="23"/>
  <c r="B95" i="23"/>
  <c r="F94" i="23"/>
  <c r="D94" i="23"/>
  <c r="C94" i="23"/>
  <c r="B94" i="23"/>
  <c r="F93" i="23"/>
  <c r="D93" i="23"/>
  <c r="C93" i="23"/>
  <c r="B93" i="23"/>
  <c r="F92" i="23"/>
  <c r="D92" i="23"/>
  <c r="C92" i="23"/>
  <c r="B92" i="23"/>
  <c r="F91" i="23"/>
  <c r="D91" i="23"/>
  <c r="C91" i="23"/>
  <c r="B91" i="23"/>
  <c r="F90" i="23"/>
  <c r="D90" i="23"/>
  <c r="C90" i="23"/>
  <c r="B90" i="23"/>
  <c r="F89" i="23"/>
  <c r="D89" i="23"/>
  <c r="C89" i="23"/>
  <c r="B89" i="23"/>
  <c r="F88" i="23"/>
  <c r="D88" i="23"/>
  <c r="C88" i="23"/>
  <c r="B88" i="23"/>
  <c r="F87" i="23"/>
  <c r="D87" i="23"/>
  <c r="C87" i="23"/>
  <c r="B87" i="23"/>
  <c r="F86" i="23"/>
  <c r="D86" i="23"/>
  <c r="C86" i="23"/>
  <c r="B86" i="23"/>
  <c r="F85" i="23"/>
  <c r="D85" i="23"/>
  <c r="C85" i="23"/>
  <c r="B85" i="23"/>
  <c r="F84" i="23"/>
  <c r="D84" i="23"/>
  <c r="C84" i="23"/>
  <c r="B84" i="23"/>
  <c r="F83" i="23"/>
  <c r="D83" i="23"/>
  <c r="C83" i="23"/>
  <c r="B83" i="23"/>
  <c r="F82" i="23"/>
  <c r="D82" i="23"/>
  <c r="C82" i="23"/>
  <c r="B82" i="23"/>
  <c r="F81" i="23"/>
  <c r="D81" i="23"/>
  <c r="C81" i="23"/>
  <c r="B81" i="23"/>
  <c r="F80" i="23"/>
  <c r="D80" i="23"/>
  <c r="C80" i="23"/>
  <c r="B80" i="23"/>
  <c r="F79" i="23"/>
  <c r="D79" i="23"/>
  <c r="C79" i="23"/>
  <c r="B79" i="23"/>
  <c r="F78" i="23"/>
  <c r="D78" i="23"/>
  <c r="C78" i="23"/>
  <c r="B78" i="23"/>
  <c r="F77" i="23"/>
  <c r="D77" i="23"/>
  <c r="C77" i="23"/>
  <c r="B77" i="23"/>
  <c r="F76" i="23"/>
  <c r="D76" i="23"/>
  <c r="C76" i="23"/>
  <c r="B76" i="23"/>
  <c r="F75" i="23"/>
  <c r="D75" i="23"/>
  <c r="C75" i="23"/>
  <c r="B75" i="23"/>
  <c r="F74" i="23"/>
  <c r="D74" i="23"/>
  <c r="C74" i="23"/>
  <c r="B74" i="23"/>
  <c r="F73" i="23"/>
  <c r="D73" i="23"/>
  <c r="C73" i="23"/>
  <c r="B73" i="23"/>
  <c r="F72" i="23"/>
  <c r="D72" i="23"/>
  <c r="C72" i="23"/>
  <c r="B72" i="23"/>
  <c r="F71" i="23"/>
  <c r="D71" i="23"/>
  <c r="C71" i="23"/>
  <c r="B71" i="23"/>
  <c r="F70" i="23"/>
  <c r="D70" i="23"/>
  <c r="C70" i="23"/>
  <c r="B70" i="23"/>
  <c r="F69" i="23"/>
  <c r="D69" i="23"/>
  <c r="C69" i="23"/>
  <c r="B69" i="23"/>
  <c r="F68" i="23"/>
  <c r="D68" i="23"/>
  <c r="C68" i="23"/>
  <c r="B68" i="23"/>
  <c r="F67" i="23"/>
  <c r="D67" i="23"/>
  <c r="C67" i="23"/>
  <c r="B67" i="23"/>
  <c r="F66" i="23"/>
  <c r="D66" i="23"/>
  <c r="C66" i="23"/>
  <c r="B66" i="23"/>
  <c r="F65" i="23"/>
  <c r="D65" i="23"/>
  <c r="C65" i="23"/>
  <c r="B65" i="23"/>
  <c r="F64" i="23"/>
  <c r="D64" i="23"/>
  <c r="C64" i="23"/>
  <c r="B64" i="23"/>
  <c r="F63" i="23"/>
  <c r="D63" i="23"/>
  <c r="C63" i="23"/>
  <c r="B63" i="23"/>
  <c r="F62" i="23"/>
  <c r="D62" i="23"/>
  <c r="C62" i="23"/>
  <c r="B62" i="23"/>
  <c r="F61" i="23"/>
  <c r="D61" i="23"/>
  <c r="C61" i="23"/>
  <c r="B61" i="23"/>
  <c r="F60" i="23"/>
  <c r="D60" i="23"/>
  <c r="C60" i="23"/>
  <c r="B60" i="23"/>
  <c r="F59" i="23"/>
  <c r="D59" i="23"/>
  <c r="C59" i="23"/>
  <c r="B59" i="23"/>
  <c r="F58" i="23"/>
  <c r="D58" i="23"/>
  <c r="C58" i="23"/>
  <c r="B58" i="23"/>
  <c r="F57" i="23"/>
  <c r="D57" i="23"/>
  <c r="C57" i="23"/>
  <c r="B57" i="23"/>
  <c r="F56" i="23"/>
  <c r="D56" i="23"/>
  <c r="C56" i="23"/>
  <c r="B56" i="23"/>
  <c r="F55" i="23"/>
  <c r="D55" i="23"/>
  <c r="C55" i="23"/>
  <c r="B55" i="23"/>
  <c r="F54" i="23"/>
  <c r="D54" i="23"/>
  <c r="C54" i="23"/>
  <c r="B54" i="23"/>
  <c r="F53" i="23"/>
  <c r="D53" i="23"/>
  <c r="C53" i="23"/>
  <c r="B53" i="23"/>
  <c r="F52" i="23"/>
  <c r="D52" i="23"/>
  <c r="C52" i="23"/>
  <c r="B52" i="23"/>
  <c r="F51" i="23"/>
  <c r="D51" i="23"/>
  <c r="C51" i="23"/>
  <c r="B51" i="23"/>
  <c r="F50" i="23"/>
  <c r="D50" i="23"/>
  <c r="C50" i="23"/>
  <c r="B50" i="23"/>
  <c r="F49" i="23"/>
  <c r="D49" i="23"/>
  <c r="C49" i="23"/>
  <c r="B49" i="23"/>
  <c r="F48" i="23"/>
  <c r="D48" i="23"/>
  <c r="C48" i="23"/>
  <c r="B48" i="23"/>
  <c r="F47" i="23"/>
  <c r="D47" i="23"/>
  <c r="C47" i="23"/>
  <c r="B47" i="23"/>
  <c r="F46" i="23"/>
  <c r="D46" i="23"/>
  <c r="C46" i="23"/>
  <c r="B46" i="23"/>
  <c r="F45" i="23"/>
  <c r="D45" i="23"/>
  <c r="C45" i="23"/>
  <c r="B45" i="23"/>
  <c r="F44" i="23"/>
  <c r="D44" i="23"/>
  <c r="C44" i="23"/>
  <c r="B44" i="23"/>
  <c r="F43" i="23"/>
  <c r="D43" i="23"/>
  <c r="C43" i="23"/>
  <c r="B43" i="23"/>
  <c r="F42" i="23"/>
  <c r="D42" i="23"/>
  <c r="C42" i="23"/>
  <c r="B42" i="23"/>
  <c r="F41" i="23"/>
  <c r="D41" i="23"/>
  <c r="C41" i="23"/>
  <c r="B41" i="23"/>
  <c r="F40" i="23"/>
  <c r="D40" i="23"/>
  <c r="C40" i="23"/>
  <c r="B40" i="23"/>
  <c r="F39" i="23"/>
  <c r="D39" i="23"/>
  <c r="C39" i="23"/>
  <c r="B39" i="23"/>
  <c r="F38" i="23"/>
  <c r="D38" i="23"/>
  <c r="C38" i="23"/>
  <c r="B38" i="23"/>
  <c r="F37" i="23"/>
  <c r="D37" i="23"/>
  <c r="C37" i="23"/>
  <c r="B37" i="23"/>
  <c r="F36" i="23"/>
  <c r="D36" i="23"/>
  <c r="C36" i="23"/>
  <c r="B36" i="23"/>
  <c r="F35" i="23"/>
  <c r="D35" i="23"/>
  <c r="C35" i="23"/>
  <c r="B35" i="23"/>
  <c r="F34" i="23"/>
  <c r="D34" i="23"/>
  <c r="C34" i="23"/>
  <c r="B34" i="23"/>
  <c r="F33" i="23"/>
  <c r="D33" i="23"/>
  <c r="C33" i="23"/>
  <c r="B33" i="23"/>
  <c r="F32" i="23"/>
  <c r="D32" i="23"/>
  <c r="C32" i="23"/>
  <c r="B32" i="23"/>
  <c r="F31" i="23"/>
  <c r="D31" i="23"/>
  <c r="C31" i="23"/>
  <c r="B31" i="23"/>
  <c r="F30" i="23"/>
  <c r="D30" i="23"/>
  <c r="C30" i="23"/>
  <c r="B30" i="23"/>
  <c r="F29" i="23"/>
  <c r="D29" i="23"/>
  <c r="C29" i="23"/>
  <c r="B29" i="23"/>
  <c r="F28" i="23"/>
  <c r="D28" i="23"/>
  <c r="C28" i="23"/>
  <c r="B28" i="23"/>
  <c r="F27" i="23"/>
  <c r="D27" i="23"/>
  <c r="C27" i="23"/>
  <c r="B27" i="23"/>
  <c r="F26" i="23"/>
  <c r="D26" i="23"/>
  <c r="C26" i="23"/>
  <c r="B26" i="23"/>
  <c r="F25" i="23"/>
  <c r="D25" i="23"/>
  <c r="C25" i="23"/>
  <c r="B25" i="23"/>
  <c r="F24" i="23"/>
  <c r="D24" i="23"/>
  <c r="C24" i="23"/>
  <c r="B24" i="23"/>
  <c r="F23" i="23"/>
  <c r="D23" i="23"/>
  <c r="C23" i="23"/>
  <c r="B23" i="23"/>
  <c r="F22" i="23"/>
  <c r="D22" i="23"/>
  <c r="C22" i="23"/>
  <c r="B22" i="23"/>
  <c r="F21" i="23"/>
  <c r="D21" i="23"/>
  <c r="C21" i="23"/>
  <c r="B21" i="23"/>
  <c r="F20" i="23"/>
  <c r="D20" i="23"/>
  <c r="C20" i="23"/>
  <c r="B20" i="23"/>
  <c r="F19" i="23"/>
  <c r="D19" i="23"/>
  <c r="C19" i="23"/>
  <c r="B19" i="23"/>
  <c r="F18" i="23"/>
  <c r="D18" i="23"/>
  <c r="C18" i="23"/>
  <c r="B18" i="23"/>
  <c r="F17" i="23"/>
  <c r="D17" i="23"/>
  <c r="C17" i="23"/>
  <c r="B17" i="23"/>
  <c r="F16" i="23"/>
  <c r="D16" i="23"/>
  <c r="C16" i="23"/>
  <c r="B16" i="23"/>
  <c r="F15" i="23"/>
  <c r="D15" i="23"/>
  <c r="C15" i="23"/>
  <c r="B15" i="23"/>
  <c r="F14" i="23"/>
  <c r="D14" i="23"/>
  <c r="C14" i="23"/>
  <c r="B14" i="23"/>
  <c r="F13" i="23"/>
  <c r="D13" i="23"/>
  <c r="C13" i="23"/>
  <c r="B13" i="23"/>
  <c r="F12" i="23"/>
  <c r="D12" i="23"/>
  <c r="C12" i="23"/>
  <c r="B12" i="23"/>
  <c r="G8" i="23"/>
  <c r="T113" i="7" s="1"/>
  <c r="G7" i="23"/>
  <c r="T112" i="7" s="1"/>
  <c r="G6" i="23"/>
  <c r="T110" i="7" s="1"/>
  <c r="G5" i="23"/>
  <c r="G4" i="23"/>
  <c r="B2" i="23" s="1"/>
  <c r="C2" i="23"/>
  <c r="F117" i="22"/>
  <c r="D117" i="22"/>
  <c r="C117" i="22"/>
  <c r="B117" i="22"/>
  <c r="F116" i="22"/>
  <c r="D116" i="22"/>
  <c r="C116" i="22"/>
  <c r="B116" i="22"/>
  <c r="F115" i="22"/>
  <c r="D115" i="22"/>
  <c r="C115" i="22"/>
  <c r="B115" i="22"/>
  <c r="F114" i="22"/>
  <c r="D114" i="22"/>
  <c r="C114" i="22"/>
  <c r="B114" i="22"/>
  <c r="F113" i="22"/>
  <c r="D113" i="22"/>
  <c r="C113" i="22"/>
  <c r="B113" i="22"/>
  <c r="F112" i="22"/>
  <c r="D112" i="22"/>
  <c r="C112" i="22"/>
  <c r="B112" i="22"/>
  <c r="F111" i="22"/>
  <c r="D111" i="22"/>
  <c r="C111" i="22"/>
  <c r="B111" i="22"/>
  <c r="F110" i="22"/>
  <c r="D110" i="22"/>
  <c r="C110" i="22"/>
  <c r="B110" i="22"/>
  <c r="F109" i="22"/>
  <c r="D109" i="22"/>
  <c r="C109" i="22"/>
  <c r="B109" i="22"/>
  <c r="F108" i="22"/>
  <c r="D108" i="22"/>
  <c r="C108" i="22"/>
  <c r="B108" i="22"/>
  <c r="F107" i="22"/>
  <c r="D107" i="22"/>
  <c r="C107" i="22"/>
  <c r="B107" i="22"/>
  <c r="F106" i="22"/>
  <c r="D106" i="22"/>
  <c r="C106" i="22"/>
  <c r="B106" i="22"/>
  <c r="F105" i="22"/>
  <c r="D105" i="22"/>
  <c r="C105" i="22"/>
  <c r="B105" i="22"/>
  <c r="F104" i="22"/>
  <c r="D104" i="22"/>
  <c r="C104" i="22"/>
  <c r="B104" i="22"/>
  <c r="F103" i="22"/>
  <c r="D103" i="22"/>
  <c r="C103" i="22"/>
  <c r="B103" i="22"/>
  <c r="F102" i="22"/>
  <c r="D102" i="22"/>
  <c r="C102" i="22"/>
  <c r="B102" i="22"/>
  <c r="F101" i="22"/>
  <c r="D101" i="22"/>
  <c r="C101" i="22"/>
  <c r="B101" i="22"/>
  <c r="F100" i="22"/>
  <c r="D100" i="22"/>
  <c r="C100" i="22"/>
  <c r="B100" i="22"/>
  <c r="F99" i="22"/>
  <c r="D99" i="22"/>
  <c r="C99" i="22"/>
  <c r="B99" i="22"/>
  <c r="F98" i="22"/>
  <c r="D98" i="22"/>
  <c r="C98" i="22"/>
  <c r="B98" i="22"/>
  <c r="F97" i="22"/>
  <c r="D97" i="22"/>
  <c r="C97" i="22"/>
  <c r="B97" i="22"/>
  <c r="F96" i="22"/>
  <c r="D96" i="22"/>
  <c r="C96" i="22"/>
  <c r="B96" i="22"/>
  <c r="F95" i="22"/>
  <c r="D95" i="22"/>
  <c r="C95" i="22"/>
  <c r="B95" i="22"/>
  <c r="F94" i="22"/>
  <c r="D94" i="22"/>
  <c r="C94" i="22"/>
  <c r="B94" i="22"/>
  <c r="F93" i="22"/>
  <c r="D93" i="22"/>
  <c r="C93" i="22"/>
  <c r="B93" i="22"/>
  <c r="F92" i="22"/>
  <c r="D92" i="22"/>
  <c r="C92" i="22"/>
  <c r="B92" i="22"/>
  <c r="F91" i="22"/>
  <c r="D91" i="22"/>
  <c r="C91" i="22"/>
  <c r="B91" i="22"/>
  <c r="F90" i="22"/>
  <c r="D90" i="22"/>
  <c r="C90" i="22"/>
  <c r="B90" i="22"/>
  <c r="F89" i="22"/>
  <c r="D89" i="22"/>
  <c r="C89" i="22"/>
  <c r="B89" i="22"/>
  <c r="F88" i="22"/>
  <c r="D88" i="22"/>
  <c r="C88" i="22"/>
  <c r="B88" i="22"/>
  <c r="F87" i="22"/>
  <c r="D87" i="22"/>
  <c r="C87" i="22"/>
  <c r="B87" i="22"/>
  <c r="F86" i="22"/>
  <c r="D86" i="22"/>
  <c r="C86" i="22"/>
  <c r="B86" i="22"/>
  <c r="F85" i="22"/>
  <c r="D85" i="22"/>
  <c r="C85" i="22"/>
  <c r="B85" i="22"/>
  <c r="F84" i="22"/>
  <c r="D84" i="22"/>
  <c r="C84" i="22"/>
  <c r="B84" i="22"/>
  <c r="F83" i="22"/>
  <c r="D83" i="22"/>
  <c r="C83" i="22"/>
  <c r="B83" i="22"/>
  <c r="F82" i="22"/>
  <c r="D82" i="22"/>
  <c r="C82" i="22"/>
  <c r="B82" i="22"/>
  <c r="F81" i="22"/>
  <c r="D81" i="22"/>
  <c r="C81" i="22"/>
  <c r="B81" i="22"/>
  <c r="F80" i="22"/>
  <c r="D80" i="22"/>
  <c r="C80" i="22"/>
  <c r="B80" i="22"/>
  <c r="F79" i="22"/>
  <c r="D79" i="22"/>
  <c r="C79" i="22"/>
  <c r="B79" i="22"/>
  <c r="F78" i="22"/>
  <c r="D78" i="22"/>
  <c r="C78" i="22"/>
  <c r="B78" i="22"/>
  <c r="F77" i="22"/>
  <c r="D77" i="22"/>
  <c r="C77" i="22"/>
  <c r="B77" i="22"/>
  <c r="F76" i="22"/>
  <c r="D76" i="22"/>
  <c r="C76" i="22"/>
  <c r="B76" i="22"/>
  <c r="F75" i="22"/>
  <c r="D75" i="22"/>
  <c r="C75" i="22"/>
  <c r="B75" i="22"/>
  <c r="F74" i="22"/>
  <c r="D74" i="22"/>
  <c r="C74" i="22"/>
  <c r="B74" i="22"/>
  <c r="F73" i="22"/>
  <c r="D73" i="22"/>
  <c r="C73" i="22"/>
  <c r="B73" i="22"/>
  <c r="F72" i="22"/>
  <c r="D72" i="22"/>
  <c r="C72" i="22"/>
  <c r="B72" i="22"/>
  <c r="F71" i="22"/>
  <c r="D71" i="22"/>
  <c r="C71" i="22"/>
  <c r="B71" i="22"/>
  <c r="F70" i="22"/>
  <c r="D70" i="22"/>
  <c r="C70" i="22"/>
  <c r="B70" i="22"/>
  <c r="F69" i="22"/>
  <c r="D69" i="22"/>
  <c r="C69" i="22"/>
  <c r="B69" i="22"/>
  <c r="F68" i="22"/>
  <c r="D68" i="22"/>
  <c r="C68" i="22"/>
  <c r="B68" i="22"/>
  <c r="F67" i="22"/>
  <c r="D67" i="22"/>
  <c r="C67" i="22"/>
  <c r="B67" i="22"/>
  <c r="F66" i="22"/>
  <c r="D66" i="22"/>
  <c r="C66" i="22"/>
  <c r="B66" i="22"/>
  <c r="F65" i="22"/>
  <c r="D65" i="22"/>
  <c r="C65" i="22"/>
  <c r="B65" i="22"/>
  <c r="F64" i="22"/>
  <c r="D64" i="22"/>
  <c r="C64" i="22"/>
  <c r="B64" i="22"/>
  <c r="F63" i="22"/>
  <c r="D63" i="22"/>
  <c r="C63" i="22"/>
  <c r="B63" i="22"/>
  <c r="F62" i="22"/>
  <c r="D62" i="22"/>
  <c r="C62" i="22"/>
  <c r="B62" i="22"/>
  <c r="F61" i="22"/>
  <c r="D61" i="22"/>
  <c r="C61" i="22"/>
  <c r="B61" i="22"/>
  <c r="F60" i="22"/>
  <c r="D60" i="22"/>
  <c r="C60" i="22"/>
  <c r="B60" i="22"/>
  <c r="F59" i="22"/>
  <c r="D59" i="22"/>
  <c r="C59" i="22"/>
  <c r="B59" i="22"/>
  <c r="F58" i="22"/>
  <c r="D58" i="22"/>
  <c r="C58" i="22"/>
  <c r="B58" i="22"/>
  <c r="F57" i="22"/>
  <c r="D57" i="22"/>
  <c r="C57" i="22"/>
  <c r="B57" i="22"/>
  <c r="F56" i="22"/>
  <c r="D56" i="22"/>
  <c r="C56" i="22"/>
  <c r="B56" i="22"/>
  <c r="F55" i="22"/>
  <c r="D55" i="22"/>
  <c r="C55" i="22"/>
  <c r="B55" i="22"/>
  <c r="F54" i="22"/>
  <c r="D54" i="22"/>
  <c r="C54" i="22"/>
  <c r="B54" i="22"/>
  <c r="F53" i="22"/>
  <c r="D53" i="22"/>
  <c r="C53" i="22"/>
  <c r="B53" i="22"/>
  <c r="F52" i="22"/>
  <c r="D52" i="22"/>
  <c r="C52" i="22"/>
  <c r="B52" i="22"/>
  <c r="F51" i="22"/>
  <c r="D51" i="22"/>
  <c r="C51" i="22"/>
  <c r="B51" i="22"/>
  <c r="F50" i="22"/>
  <c r="D50" i="22"/>
  <c r="C50" i="22"/>
  <c r="B50" i="22"/>
  <c r="F49" i="22"/>
  <c r="D49" i="22"/>
  <c r="C49" i="22"/>
  <c r="B49" i="22"/>
  <c r="F48" i="22"/>
  <c r="D48" i="22"/>
  <c r="C48" i="22"/>
  <c r="B48" i="22"/>
  <c r="F47" i="22"/>
  <c r="D47" i="22"/>
  <c r="C47" i="22"/>
  <c r="B47" i="22"/>
  <c r="F46" i="22"/>
  <c r="D46" i="22"/>
  <c r="C46" i="22"/>
  <c r="B46" i="22"/>
  <c r="F45" i="22"/>
  <c r="D45" i="22"/>
  <c r="C45" i="22"/>
  <c r="B45" i="22"/>
  <c r="F44" i="22"/>
  <c r="D44" i="22"/>
  <c r="C44" i="22"/>
  <c r="B44" i="22"/>
  <c r="F43" i="22"/>
  <c r="D43" i="22"/>
  <c r="C43" i="22"/>
  <c r="B43" i="22"/>
  <c r="F42" i="22"/>
  <c r="D42" i="22"/>
  <c r="C42" i="22"/>
  <c r="B42" i="22"/>
  <c r="F41" i="22"/>
  <c r="D41" i="22"/>
  <c r="C41" i="22"/>
  <c r="B41" i="22"/>
  <c r="F40" i="22"/>
  <c r="D40" i="22"/>
  <c r="C40" i="22"/>
  <c r="B40" i="22"/>
  <c r="F39" i="22"/>
  <c r="D39" i="22"/>
  <c r="C39" i="22"/>
  <c r="B39" i="22"/>
  <c r="F38" i="22"/>
  <c r="D38" i="22"/>
  <c r="C38" i="22"/>
  <c r="B38" i="22"/>
  <c r="F37" i="22"/>
  <c r="D37" i="22"/>
  <c r="C37" i="22"/>
  <c r="B37" i="22"/>
  <c r="F36" i="22"/>
  <c r="D36" i="22"/>
  <c r="C36" i="22"/>
  <c r="B36" i="22"/>
  <c r="F35" i="22"/>
  <c r="D35" i="22"/>
  <c r="C35" i="22"/>
  <c r="B35" i="22"/>
  <c r="F34" i="22"/>
  <c r="D34" i="22"/>
  <c r="C34" i="22"/>
  <c r="B34" i="22"/>
  <c r="F33" i="22"/>
  <c r="D33" i="22"/>
  <c r="C33" i="22"/>
  <c r="B33" i="22"/>
  <c r="F32" i="22"/>
  <c r="D32" i="22"/>
  <c r="C32" i="22"/>
  <c r="B32" i="22"/>
  <c r="F31" i="22"/>
  <c r="D31" i="22"/>
  <c r="C31" i="22"/>
  <c r="B31" i="22"/>
  <c r="F30" i="22"/>
  <c r="D30" i="22"/>
  <c r="C30" i="22"/>
  <c r="B30" i="22"/>
  <c r="F29" i="22"/>
  <c r="D29" i="22"/>
  <c r="C29" i="22"/>
  <c r="B29" i="22"/>
  <c r="F28" i="22"/>
  <c r="D28" i="22"/>
  <c r="C28" i="22"/>
  <c r="B28" i="22"/>
  <c r="F27" i="22"/>
  <c r="D27" i="22"/>
  <c r="C27" i="22"/>
  <c r="B27" i="22"/>
  <c r="F26" i="22"/>
  <c r="D26" i="22"/>
  <c r="C26" i="22"/>
  <c r="B26" i="22"/>
  <c r="F25" i="22"/>
  <c r="D25" i="22"/>
  <c r="C25" i="22"/>
  <c r="B25" i="22"/>
  <c r="F24" i="22"/>
  <c r="D24" i="22"/>
  <c r="C24" i="22"/>
  <c r="B24" i="22"/>
  <c r="F23" i="22"/>
  <c r="D23" i="22"/>
  <c r="C23" i="22"/>
  <c r="B23" i="22"/>
  <c r="F22" i="22"/>
  <c r="D22" i="22"/>
  <c r="C22" i="22"/>
  <c r="B22" i="22"/>
  <c r="F21" i="22"/>
  <c r="D21" i="22"/>
  <c r="C21" i="22"/>
  <c r="B21" i="22"/>
  <c r="F20" i="22"/>
  <c r="D20" i="22"/>
  <c r="C20" i="22"/>
  <c r="B20" i="22"/>
  <c r="F19" i="22"/>
  <c r="D19" i="22"/>
  <c r="C19" i="22"/>
  <c r="B19" i="22"/>
  <c r="F18" i="22"/>
  <c r="D18" i="22"/>
  <c r="C18" i="22"/>
  <c r="B18" i="22"/>
  <c r="F17" i="22"/>
  <c r="D17" i="22"/>
  <c r="C17" i="22"/>
  <c r="B17" i="22"/>
  <c r="F16" i="22"/>
  <c r="D16" i="22"/>
  <c r="C16" i="22"/>
  <c r="B16" i="22"/>
  <c r="F15" i="22"/>
  <c r="D15" i="22"/>
  <c r="C15" i="22"/>
  <c r="B15" i="22"/>
  <c r="F14" i="22"/>
  <c r="D14" i="22"/>
  <c r="C14" i="22"/>
  <c r="B14" i="22"/>
  <c r="F13" i="22"/>
  <c r="D13" i="22"/>
  <c r="C13" i="22"/>
  <c r="B13" i="22"/>
  <c r="F12" i="22"/>
  <c r="D12" i="22"/>
  <c r="C12" i="22"/>
  <c r="B12" i="22"/>
  <c r="G8" i="22"/>
  <c r="S113" i="7" s="1"/>
  <c r="G7" i="22"/>
  <c r="S112" i="7" s="1"/>
  <c r="G6" i="22"/>
  <c r="S110" i="7" s="1"/>
  <c r="G5" i="22"/>
  <c r="S109" i="7" s="1"/>
  <c r="G4" i="22"/>
  <c r="B2" i="22" s="1"/>
  <c r="C2" i="22"/>
  <c r="F117" i="21"/>
  <c r="D117" i="21"/>
  <c r="C117" i="21"/>
  <c r="B117" i="21"/>
  <c r="F116" i="21"/>
  <c r="D116" i="21"/>
  <c r="C116" i="21"/>
  <c r="B116" i="21"/>
  <c r="F115" i="21"/>
  <c r="D115" i="21"/>
  <c r="C115" i="21"/>
  <c r="B115" i="21"/>
  <c r="F114" i="21"/>
  <c r="D114" i="21"/>
  <c r="C114" i="21"/>
  <c r="B114" i="21"/>
  <c r="F113" i="21"/>
  <c r="D113" i="21"/>
  <c r="C113" i="21"/>
  <c r="B113" i="21"/>
  <c r="F112" i="21"/>
  <c r="D112" i="21"/>
  <c r="C112" i="21"/>
  <c r="B112" i="21"/>
  <c r="F111" i="21"/>
  <c r="D111" i="21"/>
  <c r="C111" i="21"/>
  <c r="B111" i="21"/>
  <c r="F110" i="21"/>
  <c r="D110" i="21"/>
  <c r="C110" i="21"/>
  <c r="B110" i="21"/>
  <c r="F109" i="21"/>
  <c r="D109" i="21"/>
  <c r="C109" i="21"/>
  <c r="B109" i="21"/>
  <c r="F108" i="21"/>
  <c r="D108" i="21"/>
  <c r="C108" i="21"/>
  <c r="B108" i="21"/>
  <c r="F107" i="21"/>
  <c r="D107" i="21"/>
  <c r="C107" i="21"/>
  <c r="B107" i="21"/>
  <c r="F106" i="21"/>
  <c r="D106" i="21"/>
  <c r="C106" i="21"/>
  <c r="B106" i="21"/>
  <c r="F105" i="21"/>
  <c r="D105" i="21"/>
  <c r="C105" i="21"/>
  <c r="B105" i="21"/>
  <c r="F104" i="21"/>
  <c r="D104" i="21"/>
  <c r="C104" i="21"/>
  <c r="B104" i="21"/>
  <c r="F103" i="21"/>
  <c r="D103" i="21"/>
  <c r="C103" i="21"/>
  <c r="B103" i="21"/>
  <c r="F102" i="21"/>
  <c r="D102" i="21"/>
  <c r="C102" i="21"/>
  <c r="B102" i="21"/>
  <c r="F101" i="21"/>
  <c r="D101" i="21"/>
  <c r="C101" i="21"/>
  <c r="B101" i="21"/>
  <c r="F100" i="21"/>
  <c r="D100" i="21"/>
  <c r="C100" i="21"/>
  <c r="B100" i="21"/>
  <c r="F99" i="21"/>
  <c r="D99" i="21"/>
  <c r="C99" i="21"/>
  <c r="B99" i="21"/>
  <c r="F98" i="21"/>
  <c r="D98" i="21"/>
  <c r="C98" i="21"/>
  <c r="B98" i="21"/>
  <c r="F97" i="21"/>
  <c r="D97" i="21"/>
  <c r="C97" i="21"/>
  <c r="B97" i="21"/>
  <c r="F96" i="21"/>
  <c r="D96" i="21"/>
  <c r="C96" i="21"/>
  <c r="B96" i="21"/>
  <c r="F95" i="21"/>
  <c r="D95" i="21"/>
  <c r="C95" i="21"/>
  <c r="B95" i="21"/>
  <c r="F94" i="21"/>
  <c r="D94" i="21"/>
  <c r="C94" i="21"/>
  <c r="B94" i="21"/>
  <c r="F93" i="21"/>
  <c r="D93" i="21"/>
  <c r="C93" i="21"/>
  <c r="B93" i="21"/>
  <c r="F92" i="21"/>
  <c r="D92" i="21"/>
  <c r="C92" i="21"/>
  <c r="B92" i="21"/>
  <c r="F91" i="21"/>
  <c r="D91" i="21"/>
  <c r="C91" i="21"/>
  <c r="B91" i="21"/>
  <c r="F90" i="21"/>
  <c r="D90" i="21"/>
  <c r="C90" i="21"/>
  <c r="B90" i="21"/>
  <c r="F89" i="21"/>
  <c r="D89" i="21"/>
  <c r="C89" i="21"/>
  <c r="B89" i="21"/>
  <c r="F88" i="21"/>
  <c r="D88" i="21"/>
  <c r="C88" i="21"/>
  <c r="B88" i="21"/>
  <c r="F87" i="21"/>
  <c r="D87" i="21"/>
  <c r="C87" i="21"/>
  <c r="B87" i="21"/>
  <c r="F86" i="21"/>
  <c r="D86" i="21"/>
  <c r="C86" i="21"/>
  <c r="B86" i="21"/>
  <c r="F85" i="21"/>
  <c r="D85" i="21"/>
  <c r="C85" i="21"/>
  <c r="B85" i="21"/>
  <c r="F84" i="21"/>
  <c r="D84" i="21"/>
  <c r="C84" i="21"/>
  <c r="B84" i="21"/>
  <c r="D83" i="21"/>
  <c r="C83" i="21"/>
  <c r="B83" i="21"/>
  <c r="F82" i="21"/>
  <c r="D82" i="21"/>
  <c r="C82" i="21"/>
  <c r="B82" i="21"/>
  <c r="F81" i="21"/>
  <c r="D81" i="21"/>
  <c r="C81" i="21"/>
  <c r="B81" i="21"/>
  <c r="F80" i="21"/>
  <c r="D80" i="21"/>
  <c r="C80" i="21"/>
  <c r="B80" i="21"/>
  <c r="F79" i="21"/>
  <c r="D79" i="21"/>
  <c r="C79" i="21"/>
  <c r="B79" i="21"/>
  <c r="F78" i="21"/>
  <c r="D78" i="21"/>
  <c r="C78" i="21"/>
  <c r="B78" i="21"/>
  <c r="F77" i="21"/>
  <c r="D77" i="21"/>
  <c r="C77" i="21"/>
  <c r="B77" i="21"/>
  <c r="F76" i="21"/>
  <c r="D76" i="21"/>
  <c r="C76" i="21"/>
  <c r="B76" i="21"/>
  <c r="F75" i="21"/>
  <c r="D75" i="21"/>
  <c r="C75" i="21"/>
  <c r="B75" i="21"/>
  <c r="F74" i="21"/>
  <c r="D74" i="21"/>
  <c r="C74" i="21"/>
  <c r="B74" i="21"/>
  <c r="F73" i="21"/>
  <c r="D73" i="21"/>
  <c r="C73" i="21"/>
  <c r="B73" i="21"/>
  <c r="F72" i="21"/>
  <c r="D72" i="21"/>
  <c r="C72" i="21"/>
  <c r="B72" i="21"/>
  <c r="F71" i="21"/>
  <c r="D71" i="21"/>
  <c r="C71" i="21"/>
  <c r="B71" i="21"/>
  <c r="F70" i="21"/>
  <c r="D70" i="21"/>
  <c r="C70" i="21"/>
  <c r="B70" i="21"/>
  <c r="F69" i="21"/>
  <c r="D69" i="21"/>
  <c r="C69" i="21"/>
  <c r="B69" i="21"/>
  <c r="F68" i="21"/>
  <c r="D68" i="21"/>
  <c r="C68" i="21"/>
  <c r="B68" i="21"/>
  <c r="F67" i="21"/>
  <c r="D67" i="21"/>
  <c r="C67" i="21"/>
  <c r="B67" i="21"/>
  <c r="F66" i="21"/>
  <c r="D66" i="21"/>
  <c r="C66" i="21"/>
  <c r="B66" i="21"/>
  <c r="F65" i="21"/>
  <c r="D65" i="21"/>
  <c r="C65" i="21"/>
  <c r="B65" i="21"/>
  <c r="F64" i="21"/>
  <c r="D64" i="21"/>
  <c r="C64" i="21"/>
  <c r="B64" i="21"/>
  <c r="F63" i="21"/>
  <c r="D63" i="21"/>
  <c r="C63" i="21"/>
  <c r="B63" i="21"/>
  <c r="F62" i="21"/>
  <c r="D62" i="21"/>
  <c r="C62" i="21"/>
  <c r="B62" i="21"/>
  <c r="F61" i="21"/>
  <c r="D61" i="21"/>
  <c r="C61" i="21"/>
  <c r="B61" i="21"/>
  <c r="F60" i="21"/>
  <c r="D60" i="21"/>
  <c r="C60" i="21"/>
  <c r="B60" i="21"/>
  <c r="F59" i="21"/>
  <c r="D59" i="21"/>
  <c r="C59" i="21"/>
  <c r="B59" i="21"/>
  <c r="F58" i="21"/>
  <c r="D58" i="21"/>
  <c r="C58" i="21"/>
  <c r="B58" i="21"/>
  <c r="F57" i="21"/>
  <c r="D57" i="21"/>
  <c r="C57" i="21"/>
  <c r="B57" i="21"/>
  <c r="F56" i="21"/>
  <c r="D56" i="21"/>
  <c r="C56" i="21"/>
  <c r="B56" i="21"/>
  <c r="F55" i="21"/>
  <c r="D55" i="21"/>
  <c r="C55" i="21"/>
  <c r="B55" i="21"/>
  <c r="F54" i="21"/>
  <c r="D54" i="21"/>
  <c r="C54" i="21"/>
  <c r="B54" i="21"/>
  <c r="F53" i="21"/>
  <c r="D53" i="21"/>
  <c r="C53" i="21"/>
  <c r="B53" i="21"/>
  <c r="F52" i="21"/>
  <c r="D52" i="21"/>
  <c r="C52" i="21"/>
  <c r="B52" i="21"/>
  <c r="F51" i="21"/>
  <c r="D51" i="21"/>
  <c r="C51" i="21"/>
  <c r="B51" i="21"/>
  <c r="F50" i="21"/>
  <c r="D50" i="21"/>
  <c r="C50" i="21"/>
  <c r="B50" i="21"/>
  <c r="F49" i="21"/>
  <c r="D49" i="21"/>
  <c r="C49" i="21"/>
  <c r="B49" i="21"/>
  <c r="F48" i="21"/>
  <c r="D48" i="21"/>
  <c r="C48" i="21"/>
  <c r="B48" i="21"/>
  <c r="F47" i="21"/>
  <c r="D47" i="21"/>
  <c r="C47" i="21"/>
  <c r="B47" i="21"/>
  <c r="F46" i="21"/>
  <c r="D46" i="21"/>
  <c r="C46" i="21"/>
  <c r="B46" i="21"/>
  <c r="F45" i="21"/>
  <c r="D45" i="21"/>
  <c r="C45" i="21"/>
  <c r="B45" i="21"/>
  <c r="F44" i="21"/>
  <c r="D44" i="21"/>
  <c r="C44" i="21"/>
  <c r="B44" i="21"/>
  <c r="F43" i="21"/>
  <c r="D43" i="21"/>
  <c r="C43" i="21"/>
  <c r="B43" i="21"/>
  <c r="F42" i="21"/>
  <c r="D42" i="21"/>
  <c r="C42" i="21"/>
  <c r="B42" i="21"/>
  <c r="F41" i="21"/>
  <c r="D41" i="21"/>
  <c r="C41" i="21"/>
  <c r="B41" i="21"/>
  <c r="F40" i="21"/>
  <c r="D40" i="21"/>
  <c r="C40" i="21"/>
  <c r="B40" i="21"/>
  <c r="F39" i="21"/>
  <c r="D39" i="21"/>
  <c r="C39" i="21"/>
  <c r="B39" i="21"/>
  <c r="F38" i="21"/>
  <c r="D38" i="21"/>
  <c r="C38" i="21"/>
  <c r="B38" i="21"/>
  <c r="F37" i="21"/>
  <c r="D37" i="21"/>
  <c r="C37" i="21"/>
  <c r="B37" i="21"/>
  <c r="F36" i="21"/>
  <c r="D36" i="21"/>
  <c r="C36" i="21"/>
  <c r="B36" i="21"/>
  <c r="F35" i="21"/>
  <c r="D35" i="21"/>
  <c r="C35" i="21"/>
  <c r="B35" i="21"/>
  <c r="F34" i="21"/>
  <c r="D34" i="21"/>
  <c r="C34" i="21"/>
  <c r="B34" i="21"/>
  <c r="F33" i="21"/>
  <c r="D33" i="21"/>
  <c r="C33" i="21"/>
  <c r="B33" i="21"/>
  <c r="F32" i="21"/>
  <c r="D32" i="21"/>
  <c r="C32" i="21"/>
  <c r="B32" i="21"/>
  <c r="F31" i="21"/>
  <c r="D31" i="21"/>
  <c r="C31" i="21"/>
  <c r="B31" i="21"/>
  <c r="F30" i="21"/>
  <c r="D30" i="21"/>
  <c r="C30" i="21"/>
  <c r="B30" i="21"/>
  <c r="F29" i="21"/>
  <c r="D29" i="21"/>
  <c r="C29" i="21"/>
  <c r="B29" i="21"/>
  <c r="F28" i="21"/>
  <c r="D28" i="21"/>
  <c r="C28" i="21"/>
  <c r="B28" i="21"/>
  <c r="F27" i="21"/>
  <c r="D27" i="21"/>
  <c r="C27" i="21"/>
  <c r="B27" i="21"/>
  <c r="F26" i="21"/>
  <c r="D26" i="21"/>
  <c r="C26" i="21"/>
  <c r="B26" i="21"/>
  <c r="F25" i="21"/>
  <c r="D25" i="21"/>
  <c r="C25" i="21"/>
  <c r="B25" i="21"/>
  <c r="F24" i="21"/>
  <c r="D24" i="21"/>
  <c r="C24" i="21"/>
  <c r="B24" i="21"/>
  <c r="F23" i="21"/>
  <c r="D23" i="21"/>
  <c r="C23" i="21"/>
  <c r="B23" i="21"/>
  <c r="F22" i="21"/>
  <c r="D22" i="21"/>
  <c r="C22" i="21"/>
  <c r="B22" i="21"/>
  <c r="F21" i="21"/>
  <c r="D21" i="21"/>
  <c r="C21" i="21"/>
  <c r="B21" i="21"/>
  <c r="F20" i="21"/>
  <c r="D20" i="21"/>
  <c r="C20" i="21"/>
  <c r="B20" i="21"/>
  <c r="F19" i="21"/>
  <c r="D19" i="21"/>
  <c r="C19" i="21"/>
  <c r="B19" i="21"/>
  <c r="F18" i="21"/>
  <c r="D18" i="21"/>
  <c r="C18" i="21"/>
  <c r="B18" i="21"/>
  <c r="F17" i="21"/>
  <c r="D17" i="21"/>
  <c r="C17" i="21"/>
  <c r="B17" i="21"/>
  <c r="F16" i="21"/>
  <c r="D16" i="21"/>
  <c r="C16" i="21"/>
  <c r="B16" i="21"/>
  <c r="F15" i="21"/>
  <c r="D15" i="21"/>
  <c r="C15" i="21"/>
  <c r="B15" i="21"/>
  <c r="F14" i="21"/>
  <c r="D14" i="21"/>
  <c r="C14" i="21"/>
  <c r="B14" i="21"/>
  <c r="F13" i="21"/>
  <c r="D13" i="21"/>
  <c r="C13" i="21"/>
  <c r="B13" i="21"/>
  <c r="F12" i="21"/>
  <c r="D12" i="21"/>
  <c r="C12" i="21"/>
  <c r="B12" i="21"/>
  <c r="G8" i="21"/>
  <c r="R113" i="7" s="1"/>
  <c r="G7" i="21"/>
  <c r="R112" i="7" s="1"/>
  <c r="G6" i="21"/>
  <c r="R110" i="7" s="1"/>
  <c r="G5" i="21"/>
  <c r="R109" i="7" s="1"/>
  <c r="G4" i="21"/>
  <c r="B2" i="21" s="1"/>
  <c r="C2" i="21"/>
  <c r="F117" i="20"/>
  <c r="D117" i="20"/>
  <c r="C117" i="20"/>
  <c r="B117" i="20"/>
  <c r="F116" i="20"/>
  <c r="D116" i="20"/>
  <c r="C116" i="20"/>
  <c r="B116" i="20"/>
  <c r="F115" i="20"/>
  <c r="D115" i="20"/>
  <c r="C115" i="20"/>
  <c r="B115" i="20"/>
  <c r="F114" i="20"/>
  <c r="D114" i="20"/>
  <c r="C114" i="20"/>
  <c r="B114" i="20"/>
  <c r="F113" i="20"/>
  <c r="D113" i="20"/>
  <c r="C113" i="20"/>
  <c r="B113" i="20"/>
  <c r="F112" i="20"/>
  <c r="D112" i="20"/>
  <c r="C112" i="20"/>
  <c r="B112" i="20"/>
  <c r="F111" i="20"/>
  <c r="D111" i="20"/>
  <c r="C111" i="20"/>
  <c r="B111" i="20"/>
  <c r="F110" i="20"/>
  <c r="D110" i="20"/>
  <c r="C110" i="20"/>
  <c r="B110" i="20"/>
  <c r="F109" i="20"/>
  <c r="D109" i="20"/>
  <c r="C109" i="20"/>
  <c r="B109" i="20"/>
  <c r="F108" i="20"/>
  <c r="D108" i="20"/>
  <c r="C108" i="20"/>
  <c r="B108" i="20"/>
  <c r="F107" i="20"/>
  <c r="D107" i="20"/>
  <c r="C107" i="20"/>
  <c r="B107" i="20"/>
  <c r="F106" i="20"/>
  <c r="D106" i="20"/>
  <c r="C106" i="20"/>
  <c r="B106" i="20"/>
  <c r="F105" i="20"/>
  <c r="D105" i="20"/>
  <c r="C105" i="20"/>
  <c r="B105" i="20"/>
  <c r="F104" i="20"/>
  <c r="D104" i="20"/>
  <c r="C104" i="20"/>
  <c r="B104" i="20"/>
  <c r="F103" i="20"/>
  <c r="D103" i="20"/>
  <c r="C103" i="20"/>
  <c r="B103" i="20"/>
  <c r="F102" i="20"/>
  <c r="D102" i="20"/>
  <c r="C102" i="20"/>
  <c r="B102" i="20"/>
  <c r="F101" i="20"/>
  <c r="D101" i="20"/>
  <c r="C101" i="20"/>
  <c r="B101" i="20"/>
  <c r="F100" i="20"/>
  <c r="D100" i="20"/>
  <c r="C100" i="20"/>
  <c r="B100" i="20"/>
  <c r="F99" i="20"/>
  <c r="D99" i="20"/>
  <c r="C99" i="20"/>
  <c r="B99" i="20"/>
  <c r="F98" i="20"/>
  <c r="D98" i="20"/>
  <c r="C98" i="20"/>
  <c r="B98" i="20"/>
  <c r="F97" i="20"/>
  <c r="D97" i="20"/>
  <c r="C97" i="20"/>
  <c r="B97" i="20"/>
  <c r="F96" i="20"/>
  <c r="D96" i="20"/>
  <c r="C96" i="20"/>
  <c r="B96" i="20"/>
  <c r="F95" i="20"/>
  <c r="D95" i="20"/>
  <c r="C95" i="20"/>
  <c r="B95" i="20"/>
  <c r="F94" i="20"/>
  <c r="D94" i="20"/>
  <c r="C94" i="20"/>
  <c r="B94" i="20"/>
  <c r="F93" i="20"/>
  <c r="D93" i="20"/>
  <c r="C93" i="20"/>
  <c r="B93" i="20"/>
  <c r="F92" i="20"/>
  <c r="D92" i="20"/>
  <c r="C92" i="20"/>
  <c r="B92" i="20"/>
  <c r="F91" i="20"/>
  <c r="D91" i="20"/>
  <c r="C91" i="20"/>
  <c r="B91" i="20"/>
  <c r="F90" i="20"/>
  <c r="D90" i="20"/>
  <c r="C90" i="20"/>
  <c r="B90" i="20"/>
  <c r="F89" i="20"/>
  <c r="D89" i="20"/>
  <c r="C89" i="20"/>
  <c r="B89" i="20"/>
  <c r="F88" i="20"/>
  <c r="D88" i="20"/>
  <c r="C88" i="20"/>
  <c r="B88" i="20"/>
  <c r="F87" i="20"/>
  <c r="D87" i="20"/>
  <c r="C87" i="20"/>
  <c r="B87" i="20"/>
  <c r="F86" i="20"/>
  <c r="D86" i="20"/>
  <c r="C86" i="20"/>
  <c r="B86" i="20"/>
  <c r="F85" i="20"/>
  <c r="D85" i="20"/>
  <c r="C85" i="20"/>
  <c r="B85" i="20"/>
  <c r="F84" i="20"/>
  <c r="D84" i="20"/>
  <c r="C84" i="20"/>
  <c r="B84" i="20"/>
  <c r="F83" i="20"/>
  <c r="D83" i="20"/>
  <c r="C83" i="20"/>
  <c r="B83" i="20"/>
  <c r="F82" i="20"/>
  <c r="D82" i="20"/>
  <c r="C82" i="20"/>
  <c r="B82" i="20"/>
  <c r="F81" i="20"/>
  <c r="D81" i="20"/>
  <c r="C81" i="20"/>
  <c r="B81" i="20"/>
  <c r="F80" i="20"/>
  <c r="D80" i="20"/>
  <c r="C80" i="20"/>
  <c r="B80" i="20"/>
  <c r="F79" i="20"/>
  <c r="D79" i="20"/>
  <c r="C79" i="20"/>
  <c r="B79" i="20"/>
  <c r="F78" i="20"/>
  <c r="D78" i="20"/>
  <c r="C78" i="20"/>
  <c r="B78" i="20"/>
  <c r="F77" i="20"/>
  <c r="D77" i="20"/>
  <c r="C77" i="20"/>
  <c r="B77" i="20"/>
  <c r="F76" i="20"/>
  <c r="D76" i="20"/>
  <c r="C76" i="20"/>
  <c r="B76" i="20"/>
  <c r="F75" i="20"/>
  <c r="D75" i="20"/>
  <c r="C75" i="20"/>
  <c r="B75" i="20"/>
  <c r="F74" i="20"/>
  <c r="D74" i="20"/>
  <c r="C74" i="20"/>
  <c r="B74" i="20"/>
  <c r="F73" i="20"/>
  <c r="D73" i="20"/>
  <c r="C73" i="20"/>
  <c r="B73" i="20"/>
  <c r="F72" i="20"/>
  <c r="D72" i="20"/>
  <c r="C72" i="20"/>
  <c r="B72" i="20"/>
  <c r="F71" i="20"/>
  <c r="D71" i="20"/>
  <c r="C71" i="20"/>
  <c r="B71" i="20"/>
  <c r="F70" i="20"/>
  <c r="D70" i="20"/>
  <c r="C70" i="20"/>
  <c r="B70" i="20"/>
  <c r="F69" i="20"/>
  <c r="D69" i="20"/>
  <c r="C69" i="20"/>
  <c r="B69" i="20"/>
  <c r="F68" i="20"/>
  <c r="D68" i="20"/>
  <c r="C68" i="20"/>
  <c r="B68" i="20"/>
  <c r="F67" i="20"/>
  <c r="D67" i="20"/>
  <c r="C67" i="20"/>
  <c r="B67" i="20"/>
  <c r="F66" i="20"/>
  <c r="D66" i="20"/>
  <c r="C66" i="20"/>
  <c r="B66" i="20"/>
  <c r="F65" i="20"/>
  <c r="D65" i="20"/>
  <c r="C65" i="20"/>
  <c r="B65" i="20"/>
  <c r="F64" i="20"/>
  <c r="D64" i="20"/>
  <c r="C64" i="20"/>
  <c r="B64" i="20"/>
  <c r="F63" i="20"/>
  <c r="D63" i="20"/>
  <c r="C63" i="20"/>
  <c r="B63" i="20"/>
  <c r="F62" i="20"/>
  <c r="D62" i="20"/>
  <c r="C62" i="20"/>
  <c r="B62" i="20"/>
  <c r="F61" i="20"/>
  <c r="D61" i="20"/>
  <c r="C61" i="20"/>
  <c r="B61" i="20"/>
  <c r="F60" i="20"/>
  <c r="D60" i="20"/>
  <c r="C60" i="20"/>
  <c r="B60" i="20"/>
  <c r="F59" i="20"/>
  <c r="D59" i="20"/>
  <c r="C59" i="20"/>
  <c r="B59" i="20"/>
  <c r="F58" i="20"/>
  <c r="D58" i="20"/>
  <c r="C58" i="20"/>
  <c r="B58" i="20"/>
  <c r="F57" i="20"/>
  <c r="D57" i="20"/>
  <c r="C57" i="20"/>
  <c r="B57" i="20"/>
  <c r="F56" i="20"/>
  <c r="D56" i="20"/>
  <c r="C56" i="20"/>
  <c r="B56" i="20"/>
  <c r="F55" i="20"/>
  <c r="D55" i="20"/>
  <c r="C55" i="20"/>
  <c r="B55" i="20"/>
  <c r="F54" i="20"/>
  <c r="D54" i="20"/>
  <c r="C54" i="20"/>
  <c r="B54" i="20"/>
  <c r="F53" i="20"/>
  <c r="D53" i="20"/>
  <c r="C53" i="20"/>
  <c r="B53" i="20"/>
  <c r="F52" i="20"/>
  <c r="D52" i="20"/>
  <c r="C52" i="20"/>
  <c r="B52" i="20"/>
  <c r="F51" i="20"/>
  <c r="D51" i="20"/>
  <c r="C51" i="20"/>
  <c r="B51" i="20"/>
  <c r="F50" i="20"/>
  <c r="D50" i="20"/>
  <c r="C50" i="20"/>
  <c r="B50" i="20"/>
  <c r="F49" i="20"/>
  <c r="D49" i="20"/>
  <c r="C49" i="20"/>
  <c r="B49" i="20"/>
  <c r="F48" i="20"/>
  <c r="D48" i="20"/>
  <c r="C48" i="20"/>
  <c r="B48" i="20"/>
  <c r="F47" i="20"/>
  <c r="D47" i="20"/>
  <c r="C47" i="20"/>
  <c r="B47" i="20"/>
  <c r="F46" i="20"/>
  <c r="D46" i="20"/>
  <c r="C46" i="20"/>
  <c r="B46" i="20"/>
  <c r="F45" i="20"/>
  <c r="D45" i="20"/>
  <c r="C45" i="20"/>
  <c r="B45" i="20"/>
  <c r="F44" i="20"/>
  <c r="D44" i="20"/>
  <c r="C44" i="20"/>
  <c r="B44" i="20"/>
  <c r="F43" i="20"/>
  <c r="D43" i="20"/>
  <c r="C43" i="20"/>
  <c r="B43" i="20"/>
  <c r="F42" i="20"/>
  <c r="D42" i="20"/>
  <c r="C42" i="20"/>
  <c r="B42" i="20"/>
  <c r="F41" i="20"/>
  <c r="D41" i="20"/>
  <c r="C41" i="20"/>
  <c r="B41" i="20"/>
  <c r="F40" i="20"/>
  <c r="D40" i="20"/>
  <c r="C40" i="20"/>
  <c r="B40" i="20"/>
  <c r="F39" i="20"/>
  <c r="D39" i="20"/>
  <c r="C39" i="20"/>
  <c r="B39" i="20"/>
  <c r="F38" i="20"/>
  <c r="D38" i="20"/>
  <c r="C38" i="20"/>
  <c r="B38" i="20"/>
  <c r="F37" i="20"/>
  <c r="D37" i="20"/>
  <c r="C37" i="20"/>
  <c r="B37" i="20"/>
  <c r="F36" i="20"/>
  <c r="D36" i="20"/>
  <c r="C36" i="20"/>
  <c r="B36" i="20"/>
  <c r="F35" i="20"/>
  <c r="D35" i="20"/>
  <c r="C35" i="20"/>
  <c r="B35" i="20"/>
  <c r="F34" i="20"/>
  <c r="D34" i="20"/>
  <c r="C34" i="20"/>
  <c r="B34" i="20"/>
  <c r="F33" i="20"/>
  <c r="D33" i="20"/>
  <c r="C33" i="20"/>
  <c r="B33" i="20"/>
  <c r="F32" i="20"/>
  <c r="D32" i="20"/>
  <c r="C32" i="20"/>
  <c r="B32" i="20"/>
  <c r="F31" i="20"/>
  <c r="D31" i="20"/>
  <c r="C31" i="20"/>
  <c r="B31" i="20"/>
  <c r="F30" i="20"/>
  <c r="D30" i="20"/>
  <c r="C30" i="20"/>
  <c r="B30" i="20"/>
  <c r="F29" i="20"/>
  <c r="D29" i="20"/>
  <c r="C29" i="20"/>
  <c r="B29" i="20"/>
  <c r="F28" i="20"/>
  <c r="D28" i="20"/>
  <c r="C28" i="20"/>
  <c r="B28" i="20"/>
  <c r="F27" i="20"/>
  <c r="D27" i="20"/>
  <c r="C27" i="20"/>
  <c r="B27" i="20"/>
  <c r="F26" i="20"/>
  <c r="D26" i="20"/>
  <c r="C26" i="20"/>
  <c r="B26" i="20"/>
  <c r="F25" i="20"/>
  <c r="D25" i="20"/>
  <c r="C25" i="20"/>
  <c r="B25" i="20"/>
  <c r="F24" i="20"/>
  <c r="D24" i="20"/>
  <c r="C24" i="20"/>
  <c r="B24" i="20"/>
  <c r="F23" i="20"/>
  <c r="D23" i="20"/>
  <c r="C23" i="20"/>
  <c r="B23" i="20"/>
  <c r="F22" i="20"/>
  <c r="D22" i="20"/>
  <c r="C22" i="20"/>
  <c r="B22" i="20"/>
  <c r="F21" i="20"/>
  <c r="D21" i="20"/>
  <c r="C21" i="20"/>
  <c r="B21" i="20"/>
  <c r="F20" i="20"/>
  <c r="D20" i="20"/>
  <c r="C20" i="20"/>
  <c r="B20" i="20"/>
  <c r="F19" i="20"/>
  <c r="D19" i="20"/>
  <c r="C19" i="20"/>
  <c r="B19" i="20"/>
  <c r="F18" i="20"/>
  <c r="D18" i="20"/>
  <c r="C18" i="20"/>
  <c r="B18" i="20"/>
  <c r="F17" i="20"/>
  <c r="D17" i="20"/>
  <c r="C17" i="20"/>
  <c r="B17" i="20"/>
  <c r="F16" i="20"/>
  <c r="D16" i="20"/>
  <c r="C16" i="20"/>
  <c r="B16" i="20"/>
  <c r="F15" i="20"/>
  <c r="D15" i="20"/>
  <c r="C15" i="20"/>
  <c r="B15" i="20"/>
  <c r="F14" i="20"/>
  <c r="D14" i="20"/>
  <c r="C14" i="20"/>
  <c r="B14" i="20"/>
  <c r="F13" i="20"/>
  <c r="D13" i="20"/>
  <c r="C13" i="20"/>
  <c r="B13" i="20"/>
  <c r="F12" i="20"/>
  <c r="D12" i="20"/>
  <c r="C12" i="20"/>
  <c r="B12" i="20"/>
  <c r="G8" i="20"/>
  <c r="Q113" i="7" s="1"/>
  <c r="G7" i="20"/>
  <c r="Q112" i="7" s="1"/>
  <c r="G6" i="20"/>
  <c r="Q110" i="7" s="1"/>
  <c r="G5" i="20"/>
  <c r="G4" i="20"/>
  <c r="B2" i="20" s="1"/>
  <c r="C2" i="20"/>
  <c r="F117" i="19"/>
  <c r="D117" i="19"/>
  <c r="C117" i="19"/>
  <c r="B117" i="19"/>
  <c r="F116" i="19"/>
  <c r="D116" i="19"/>
  <c r="C116" i="19"/>
  <c r="B116" i="19"/>
  <c r="F115" i="19"/>
  <c r="D115" i="19"/>
  <c r="C115" i="19"/>
  <c r="B115" i="19"/>
  <c r="F114" i="19"/>
  <c r="D114" i="19"/>
  <c r="C114" i="19"/>
  <c r="B114" i="19"/>
  <c r="F113" i="19"/>
  <c r="D113" i="19"/>
  <c r="C113" i="19"/>
  <c r="B113" i="19"/>
  <c r="F112" i="19"/>
  <c r="D112" i="19"/>
  <c r="C112" i="19"/>
  <c r="B112" i="19"/>
  <c r="F111" i="19"/>
  <c r="D111" i="19"/>
  <c r="C111" i="19"/>
  <c r="B111" i="19"/>
  <c r="F110" i="19"/>
  <c r="D110" i="19"/>
  <c r="C110" i="19"/>
  <c r="B110" i="19"/>
  <c r="F109" i="19"/>
  <c r="D109" i="19"/>
  <c r="C109" i="19"/>
  <c r="B109" i="19"/>
  <c r="F108" i="19"/>
  <c r="D108" i="19"/>
  <c r="C108" i="19"/>
  <c r="B108" i="19"/>
  <c r="F107" i="19"/>
  <c r="D107" i="19"/>
  <c r="C107" i="19"/>
  <c r="B107" i="19"/>
  <c r="F106" i="19"/>
  <c r="D106" i="19"/>
  <c r="C106" i="19"/>
  <c r="B106" i="19"/>
  <c r="F105" i="19"/>
  <c r="D105" i="19"/>
  <c r="C105" i="19"/>
  <c r="B105" i="19"/>
  <c r="F104" i="19"/>
  <c r="D104" i="19"/>
  <c r="C104" i="19"/>
  <c r="B104" i="19"/>
  <c r="F103" i="19"/>
  <c r="D103" i="19"/>
  <c r="C103" i="19"/>
  <c r="B103" i="19"/>
  <c r="F102" i="19"/>
  <c r="D102" i="19"/>
  <c r="C102" i="19"/>
  <c r="B102" i="19"/>
  <c r="F101" i="19"/>
  <c r="D101" i="19"/>
  <c r="C101" i="19"/>
  <c r="B101" i="19"/>
  <c r="F100" i="19"/>
  <c r="D100" i="19"/>
  <c r="C100" i="19"/>
  <c r="B100" i="19"/>
  <c r="F99" i="19"/>
  <c r="D99" i="19"/>
  <c r="C99" i="19"/>
  <c r="B99" i="19"/>
  <c r="F98" i="19"/>
  <c r="D98" i="19"/>
  <c r="C98" i="19"/>
  <c r="B98" i="19"/>
  <c r="F97" i="19"/>
  <c r="D97" i="19"/>
  <c r="C97" i="19"/>
  <c r="B97" i="19"/>
  <c r="F96" i="19"/>
  <c r="D96" i="19"/>
  <c r="C96" i="19"/>
  <c r="B96" i="19"/>
  <c r="F95" i="19"/>
  <c r="D95" i="19"/>
  <c r="C95" i="19"/>
  <c r="B95" i="19"/>
  <c r="F94" i="19"/>
  <c r="D94" i="19"/>
  <c r="C94" i="19"/>
  <c r="B94" i="19"/>
  <c r="F93" i="19"/>
  <c r="D93" i="19"/>
  <c r="C93" i="19"/>
  <c r="B93" i="19"/>
  <c r="F92" i="19"/>
  <c r="D92" i="19"/>
  <c r="C92" i="19"/>
  <c r="B92" i="19"/>
  <c r="F91" i="19"/>
  <c r="D91" i="19"/>
  <c r="C91" i="19"/>
  <c r="B91" i="19"/>
  <c r="F90" i="19"/>
  <c r="D90" i="19"/>
  <c r="C90" i="19"/>
  <c r="B90" i="19"/>
  <c r="F89" i="19"/>
  <c r="D89" i="19"/>
  <c r="C89" i="19"/>
  <c r="B89" i="19"/>
  <c r="F88" i="19"/>
  <c r="D88" i="19"/>
  <c r="C88" i="19"/>
  <c r="B88" i="19"/>
  <c r="F87" i="19"/>
  <c r="D87" i="19"/>
  <c r="C87" i="19"/>
  <c r="B87" i="19"/>
  <c r="F86" i="19"/>
  <c r="D86" i="19"/>
  <c r="C86" i="19"/>
  <c r="B86" i="19"/>
  <c r="F85" i="19"/>
  <c r="D85" i="19"/>
  <c r="C85" i="19"/>
  <c r="B85" i="19"/>
  <c r="F84" i="19"/>
  <c r="D84" i="19"/>
  <c r="C84" i="19"/>
  <c r="B84" i="19"/>
  <c r="F83" i="19"/>
  <c r="D83" i="19"/>
  <c r="C83" i="19"/>
  <c r="B83" i="19"/>
  <c r="F82" i="19"/>
  <c r="D82" i="19"/>
  <c r="C82" i="19"/>
  <c r="B82" i="19"/>
  <c r="F81" i="19"/>
  <c r="D81" i="19"/>
  <c r="C81" i="19"/>
  <c r="B81" i="19"/>
  <c r="F80" i="19"/>
  <c r="D80" i="19"/>
  <c r="C80" i="19"/>
  <c r="B80" i="19"/>
  <c r="F79" i="19"/>
  <c r="D79" i="19"/>
  <c r="C79" i="19"/>
  <c r="B79" i="19"/>
  <c r="F78" i="19"/>
  <c r="D78" i="19"/>
  <c r="C78" i="19"/>
  <c r="B78" i="19"/>
  <c r="F77" i="19"/>
  <c r="D77" i="19"/>
  <c r="C77" i="19"/>
  <c r="B77" i="19"/>
  <c r="F76" i="19"/>
  <c r="D76" i="19"/>
  <c r="C76" i="19"/>
  <c r="B76" i="19"/>
  <c r="F75" i="19"/>
  <c r="D75" i="19"/>
  <c r="C75" i="19"/>
  <c r="B75" i="19"/>
  <c r="F74" i="19"/>
  <c r="D74" i="19"/>
  <c r="C74" i="19"/>
  <c r="B74" i="19"/>
  <c r="F73" i="19"/>
  <c r="D73" i="19"/>
  <c r="C73" i="19"/>
  <c r="B73" i="19"/>
  <c r="F72" i="19"/>
  <c r="D72" i="19"/>
  <c r="C72" i="19"/>
  <c r="B72" i="19"/>
  <c r="F71" i="19"/>
  <c r="D71" i="19"/>
  <c r="C71" i="19"/>
  <c r="B71" i="19"/>
  <c r="F70" i="19"/>
  <c r="D70" i="19"/>
  <c r="C70" i="19"/>
  <c r="B70" i="19"/>
  <c r="F69" i="19"/>
  <c r="D69" i="19"/>
  <c r="C69" i="19"/>
  <c r="B69" i="19"/>
  <c r="F68" i="19"/>
  <c r="D68" i="19"/>
  <c r="C68" i="19"/>
  <c r="B68" i="19"/>
  <c r="F67" i="19"/>
  <c r="D67" i="19"/>
  <c r="C67" i="19"/>
  <c r="B67" i="19"/>
  <c r="F66" i="19"/>
  <c r="D66" i="19"/>
  <c r="C66" i="19"/>
  <c r="B66" i="19"/>
  <c r="F65" i="19"/>
  <c r="D65" i="19"/>
  <c r="C65" i="19"/>
  <c r="B65" i="19"/>
  <c r="F64" i="19"/>
  <c r="D64" i="19"/>
  <c r="C64" i="19"/>
  <c r="B64" i="19"/>
  <c r="F63" i="19"/>
  <c r="D63" i="19"/>
  <c r="C63" i="19"/>
  <c r="B63" i="19"/>
  <c r="F62" i="19"/>
  <c r="D62" i="19"/>
  <c r="C62" i="19"/>
  <c r="B62" i="19"/>
  <c r="F61" i="19"/>
  <c r="D61" i="19"/>
  <c r="C61" i="19"/>
  <c r="B61" i="19"/>
  <c r="F60" i="19"/>
  <c r="D60" i="19"/>
  <c r="C60" i="19"/>
  <c r="B60" i="19"/>
  <c r="F59" i="19"/>
  <c r="D59" i="19"/>
  <c r="C59" i="19"/>
  <c r="B59" i="19"/>
  <c r="F58" i="19"/>
  <c r="D58" i="19"/>
  <c r="C58" i="19"/>
  <c r="B58" i="19"/>
  <c r="F57" i="19"/>
  <c r="D57" i="19"/>
  <c r="C57" i="19"/>
  <c r="B57" i="19"/>
  <c r="F56" i="19"/>
  <c r="D56" i="19"/>
  <c r="C56" i="19"/>
  <c r="B56" i="19"/>
  <c r="F55" i="19"/>
  <c r="D55" i="19"/>
  <c r="C55" i="19"/>
  <c r="B55" i="19"/>
  <c r="F54" i="19"/>
  <c r="D54" i="19"/>
  <c r="C54" i="19"/>
  <c r="B54" i="19"/>
  <c r="F53" i="19"/>
  <c r="D53" i="19"/>
  <c r="C53" i="19"/>
  <c r="B53" i="19"/>
  <c r="F52" i="19"/>
  <c r="D52" i="19"/>
  <c r="C52" i="19"/>
  <c r="B52" i="19"/>
  <c r="F51" i="19"/>
  <c r="D51" i="19"/>
  <c r="C51" i="19"/>
  <c r="B51" i="19"/>
  <c r="F50" i="19"/>
  <c r="D50" i="19"/>
  <c r="C50" i="19"/>
  <c r="B50" i="19"/>
  <c r="F49" i="19"/>
  <c r="D49" i="19"/>
  <c r="C49" i="19"/>
  <c r="B49" i="19"/>
  <c r="F48" i="19"/>
  <c r="D48" i="19"/>
  <c r="C48" i="19"/>
  <c r="B48" i="19"/>
  <c r="F47" i="19"/>
  <c r="D47" i="19"/>
  <c r="C47" i="19"/>
  <c r="B47" i="19"/>
  <c r="F46" i="19"/>
  <c r="D46" i="19"/>
  <c r="C46" i="19"/>
  <c r="B46" i="19"/>
  <c r="F45" i="19"/>
  <c r="D45" i="19"/>
  <c r="C45" i="19"/>
  <c r="B45" i="19"/>
  <c r="F44" i="19"/>
  <c r="D44" i="19"/>
  <c r="C44" i="19"/>
  <c r="B44" i="19"/>
  <c r="F43" i="19"/>
  <c r="D43" i="19"/>
  <c r="C43" i="19"/>
  <c r="B43" i="19"/>
  <c r="F42" i="19"/>
  <c r="D42" i="19"/>
  <c r="C42" i="19"/>
  <c r="B42" i="19"/>
  <c r="F41" i="19"/>
  <c r="D41" i="19"/>
  <c r="C41" i="19"/>
  <c r="B41" i="19"/>
  <c r="F40" i="19"/>
  <c r="D40" i="19"/>
  <c r="C40" i="19"/>
  <c r="B40" i="19"/>
  <c r="F39" i="19"/>
  <c r="D39" i="19"/>
  <c r="C39" i="19"/>
  <c r="B39" i="19"/>
  <c r="F38" i="19"/>
  <c r="D38" i="19"/>
  <c r="C38" i="19"/>
  <c r="B38" i="19"/>
  <c r="F37" i="19"/>
  <c r="D37" i="19"/>
  <c r="C37" i="19"/>
  <c r="B37" i="19"/>
  <c r="F36" i="19"/>
  <c r="D36" i="19"/>
  <c r="C36" i="19"/>
  <c r="B36" i="19"/>
  <c r="F35" i="19"/>
  <c r="D35" i="19"/>
  <c r="C35" i="19"/>
  <c r="B35" i="19"/>
  <c r="F34" i="19"/>
  <c r="D34" i="19"/>
  <c r="C34" i="19"/>
  <c r="B34" i="19"/>
  <c r="F33" i="19"/>
  <c r="D33" i="19"/>
  <c r="C33" i="19"/>
  <c r="B33" i="19"/>
  <c r="F32" i="19"/>
  <c r="D32" i="19"/>
  <c r="C32" i="19"/>
  <c r="B32" i="19"/>
  <c r="F31" i="19"/>
  <c r="D31" i="19"/>
  <c r="C31" i="19"/>
  <c r="B31" i="19"/>
  <c r="F30" i="19"/>
  <c r="D30" i="19"/>
  <c r="C30" i="19"/>
  <c r="B30" i="19"/>
  <c r="F29" i="19"/>
  <c r="D29" i="19"/>
  <c r="C29" i="19"/>
  <c r="B29" i="19"/>
  <c r="F28" i="19"/>
  <c r="D28" i="19"/>
  <c r="C28" i="19"/>
  <c r="B28" i="19"/>
  <c r="F27" i="19"/>
  <c r="D27" i="19"/>
  <c r="C27" i="19"/>
  <c r="B27" i="19"/>
  <c r="F26" i="19"/>
  <c r="D26" i="19"/>
  <c r="C26" i="19"/>
  <c r="B26" i="19"/>
  <c r="F25" i="19"/>
  <c r="D25" i="19"/>
  <c r="C25" i="19"/>
  <c r="B25" i="19"/>
  <c r="F24" i="19"/>
  <c r="D24" i="19"/>
  <c r="C24" i="19"/>
  <c r="B24" i="19"/>
  <c r="F23" i="19"/>
  <c r="D23" i="19"/>
  <c r="C23" i="19"/>
  <c r="B23" i="19"/>
  <c r="F22" i="19"/>
  <c r="D22" i="19"/>
  <c r="C22" i="19"/>
  <c r="B22" i="19"/>
  <c r="F21" i="19"/>
  <c r="D21" i="19"/>
  <c r="C21" i="19"/>
  <c r="B21" i="19"/>
  <c r="F20" i="19"/>
  <c r="D20" i="19"/>
  <c r="C20" i="19"/>
  <c r="B20" i="19"/>
  <c r="F19" i="19"/>
  <c r="D19" i="19"/>
  <c r="C19" i="19"/>
  <c r="B19" i="19"/>
  <c r="F18" i="19"/>
  <c r="D18" i="19"/>
  <c r="C18" i="19"/>
  <c r="B18" i="19"/>
  <c r="F17" i="19"/>
  <c r="D17" i="19"/>
  <c r="C17" i="19"/>
  <c r="B17" i="19"/>
  <c r="F16" i="19"/>
  <c r="D16" i="19"/>
  <c r="C16" i="19"/>
  <c r="B16" i="19"/>
  <c r="F15" i="19"/>
  <c r="D15" i="19"/>
  <c r="C15" i="19"/>
  <c r="B15" i="19"/>
  <c r="F14" i="19"/>
  <c r="D14" i="19"/>
  <c r="C14" i="19"/>
  <c r="B14" i="19"/>
  <c r="F13" i="19"/>
  <c r="D13" i="19"/>
  <c r="C13" i="19"/>
  <c r="B13" i="19"/>
  <c r="D12" i="19"/>
  <c r="C12" i="19"/>
  <c r="B12" i="19"/>
  <c r="G8" i="19"/>
  <c r="P113" i="7" s="1"/>
  <c r="G7" i="19"/>
  <c r="P112" i="7" s="1"/>
  <c r="G6" i="19"/>
  <c r="P110" i="7" s="1"/>
  <c r="G5" i="19"/>
  <c r="G4" i="19"/>
  <c r="B2" i="19" s="1"/>
  <c r="C2" i="19"/>
  <c r="F117" i="18"/>
  <c r="D117" i="18"/>
  <c r="C117" i="18"/>
  <c r="B117" i="18"/>
  <c r="F116" i="18"/>
  <c r="D116" i="18"/>
  <c r="C116" i="18"/>
  <c r="B116" i="18"/>
  <c r="F115" i="18"/>
  <c r="D115" i="18"/>
  <c r="C115" i="18"/>
  <c r="B115" i="18"/>
  <c r="F114" i="18"/>
  <c r="D114" i="18"/>
  <c r="C114" i="18"/>
  <c r="B114" i="18"/>
  <c r="F113" i="18"/>
  <c r="D113" i="18"/>
  <c r="C113" i="18"/>
  <c r="B113" i="18"/>
  <c r="F112" i="18"/>
  <c r="D112" i="18"/>
  <c r="C112" i="18"/>
  <c r="B112" i="18"/>
  <c r="F111" i="18"/>
  <c r="D111" i="18"/>
  <c r="C111" i="18"/>
  <c r="B111" i="18"/>
  <c r="F110" i="18"/>
  <c r="D110" i="18"/>
  <c r="C110" i="18"/>
  <c r="B110" i="18"/>
  <c r="F109" i="18"/>
  <c r="D109" i="18"/>
  <c r="C109" i="18"/>
  <c r="B109" i="18"/>
  <c r="F108" i="18"/>
  <c r="D108" i="18"/>
  <c r="C108" i="18"/>
  <c r="B108" i="18"/>
  <c r="F107" i="18"/>
  <c r="D107" i="18"/>
  <c r="C107" i="18"/>
  <c r="B107" i="18"/>
  <c r="F106" i="18"/>
  <c r="D106" i="18"/>
  <c r="C106" i="18"/>
  <c r="B106" i="18"/>
  <c r="F105" i="18"/>
  <c r="D105" i="18"/>
  <c r="C105" i="18"/>
  <c r="B105" i="18"/>
  <c r="F104" i="18"/>
  <c r="D104" i="18"/>
  <c r="C104" i="18"/>
  <c r="B104" i="18"/>
  <c r="F103" i="18"/>
  <c r="D103" i="18"/>
  <c r="C103" i="18"/>
  <c r="B103" i="18"/>
  <c r="F102" i="18"/>
  <c r="D102" i="18"/>
  <c r="C102" i="18"/>
  <c r="B102" i="18"/>
  <c r="F101" i="18"/>
  <c r="D101" i="18"/>
  <c r="C101" i="18"/>
  <c r="B101" i="18"/>
  <c r="F100" i="18"/>
  <c r="D100" i="18"/>
  <c r="C100" i="18"/>
  <c r="B100" i="18"/>
  <c r="F99" i="18"/>
  <c r="D99" i="18"/>
  <c r="C99" i="18"/>
  <c r="B99" i="18"/>
  <c r="F98" i="18"/>
  <c r="D98" i="18"/>
  <c r="C98" i="18"/>
  <c r="B98" i="18"/>
  <c r="F97" i="18"/>
  <c r="D97" i="18"/>
  <c r="C97" i="18"/>
  <c r="B97" i="18"/>
  <c r="F96" i="18"/>
  <c r="D96" i="18"/>
  <c r="C96" i="18"/>
  <c r="B96" i="18"/>
  <c r="F95" i="18"/>
  <c r="D95" i="18"/>
  <c r="C95" i="18"/>
  <c r="B95" i="18"/>
  <c r="F94" i="18"/>
  <c r="D94" i="18"/>
  <c r="C94" i="18"/>
  <c r="B94" i="18"/>
  <c r="F93" i="18"/>
  <c r="D93" i="18"/>
  <c r="C93" i="18"/>
  <c r="B93" i="18"/>
  <c r="F92" i="18"/>
  <c r="D92" i="18"/>
  <c r="C92" i="18"/>
  <c r="B92" i="18"/>
  <c r="F91" i="18"/>
  <c r="D91" i="18"/>
  <c r="C91" i="18"/>
  <c r="B91" i="18"/>
  <c r="F90" i="18"/>
  <c r="D90" i="18"/>
  <c r="C90" i="18"/>
  <c r="B90" i="18"/>
  <c r="F89" i="18"/>
  <c r="D89" i="18"/>
  <c r="C89" i="18"/>
  <c r="B89" i="18"/>
  <c r="F88" i="18"/>
  <c r="D88" i="18"/>
  <c r="C88" i="18"/>
  <c r="B88" i="18"/>
  <c r="F87" i="18"/>
  <c r="D87" i="18"/>
  <c r="C87" i="18"/>
  <c r="B87" i="18"/>
  <c r="F86" i="18"/>
  <c r="D86" i="18"/>
  <c r="C86" i="18"/>
  <c r="B86" i="18"/>
  <c r="F85" i="18"/>
  <c r="D85" i="18"/>
  <c r="C85" i="18"/>
  <c r="B85" i="18"/>
  <c r="F84" i="18"/>
  <c r="D84" i="18"/>
  <c r="C84" i="18"/>
  <c r="B84" i="18"/>
  <c r="F83" i="18"/>
  <c r="D83" i="18"/>
  <c r="C83" i="18"/>
  <c r="B83" i="18"/>
  <c r="F82" i="18"/>
  <c r="D82" i="18"/>
  <c r="C82" i="18"/>
  <c r="B82" i="18"/>
  <c r="F81" i="18"/>
  <c r="D81" i="18"/>
  <c r="C81" i="18"/>
  <c r="B81" i="18"/>
  <c r="F80" i="18"/>
  <c r="D80" i="18"/>
  <c r="C80" i="18"/>
  <c r="B80" i="18"/>
  <c r="F79" i="18"/>
  <c r="D79" i="18"/>
  <c r="C79" i="18"/>
  <c r="B79" i="18"/>
  <c r="F78" i="18"/>
  <c r="D78" i="18"/>
  <c r="C78" i="18"/>
  <c r="B78" i="18"/>
  <c r="F77" i="18"/>
  <c r="D77" i="18"/>
  <c r="C77" i="18"/>
  <c r="B77" i="18"/>
  <c r="F76" i="18"/>
  <c r="D76" i="18"/>
  <c r="C76" i="18"/>
  <c r="B76" i="18"/>
  <c r="F75" i="18"/>
  <c r="D75" i="18"/>
  <c r="C75" i="18"/>
  <c r="B75" i="18"/>
  <c r="F74" i="18"/>
  <c r="D74" i="18"/>
  <c r="C74" i="18"/>
  <c r="B74" i="18"/>
  <c r="F73" i="18"/>
  <c r="D73" i="18"/>
  <c r="C73" i="18"/>
  <c r="B73" i="18"/>
  <c r="F72" i="18"/>
  <c r="D72" i="18"/>
  <c r="C72" i="18"/>
  <c r="B72" i="18"/>
  <c r="F71" i="18"/>
  <c r="D71" i="18"/>
  <c r="C71" i="18"/>
  <c r="B71" i="18"/>
  <c r="F70" i="18"/>
  <c r="D70" i="18"/>
  <c r="C70" i="18"/>
  <c r="B70" i="18"/>
  <c r="F69" i="18"/>
  <c r="D69" i="18"/>
  <c r="C69" i="18"/>
  <c r="B69" i="18"/>
  <c r="F68" i="18"/>
  <c r="D68" i="18"/>
  <c r="C68" i="18"/>
  <c r="B68" i="18"/>
  <c r="F67" i="18"/>
  <c r="D67" i="18"/>
  <c r="C67" i="18"/>
  <c r="B67" i="18"/>
  <c r="F66" i="18"/>
  <c r="D66" i="18"/>
  <c r="C66" i="18"/>
  <c r="B66" i="18"/>
  <c r="F65" i="18"/>
  <c r="D65" i="18"/>
  <c r="C65" i="18"/>
  <c r="B65" i="18"/>
  <c r="F64" i="18"/>
  <c r="D64" i="18"/>
  <c r="C64" i="18"/>
  <c r="B64" i="18"/>
  <c r="F63" i="18"/>
  <c r="D63" i="18"/>
  <c r="C63" i="18"/>
  <c r="B63" i="18"/>
  <c r="F62" i="18"/>
  <c r="D62" i="18"/>
  <c r="C62" i="18"/>
  <c r="B62" i="18"/>
  <c r="F61" i="18"/>
  <c r="D61" i="18"/>
  <c r="C61" i="18"/>
  <c r="B61" i="18"/>
  <c r="F60" i="18"/>
  <c r="D60" i="18"/>
  <c r="C60" i="18"/>
  <c r="B60" i="18"/>
  <c r="F59" i="18"/>
  <c r="D59" i="18"/>
  <c r="C59" i="18"/>
  <c r="B59" i="18"/>
  <c r="F58" i="18"/>
  <c r="D58" i="18"/>
  <c r="C58" i="18"/>
  <c r="B58" i="18"/>
  <c r="F57" i="18"/>
  <c r="D57" i="18"/>
  <c r="C57" i="18"/>
  <c r="B57" i="18"/>
  <c r="F56" i="18"/>
  <c r="D56" i="18"/>
  <c r="C56" i="18"/>
  <c r="B56" i="18"/>
  <c r="F55" i="18"/>
  <c r="D55" i="18"/>
  <c r="C55" i="18"/>
  <c r="B55" i="18"/>
  <c r="F54" i="18"/>
  <c r="D54" i="18"/>
  <c r="C54" i="18"/>
  <c r="B54" i="18"/>
  <c r="F53" i="18"/>
  <c r="D53" i="18"/>
  <c r="C53" i="18"/>
  <c r="B53" i="18"/>
  <c r="F52" i="18"/>
  <c r="D52" i="18"/>
  <c r="C52" i="18"/>
  <c r="B52" i="18"/>
  <c r="F51" i="18"/>
  <c r="D51" i="18"/>
  <c r="C51" i="18"/>
  <c r="B51" i="18"/>
  <c r="F50" i="18"/>
  <c r="D50" i="18"/>
  <c r="C50" i="18"/>
  <c r="B50" i="18"/>
  <c r="F49" i="18"/>
  <c r="D49" i="18"/>
  <c r="C49" i="18"/>
  <c r="B49" i="18"/>
  <c r="F48" i="18"/>
  <c r="D48" i="18"/>
  <c r="C48" i="18"/>
  <c r="B48" i="18"/>
  <c r="F47" i="18"/>
  <c r="D47" i="18"/>
  <c r="C47" i="18"/>
  <c r="B47" i="18"/>
  <c r="F46" i="18"/>
  <c r="D46" i="18"/>
  <c r="C46" i="18"/>
  <c r="B46" i="18"/>
  <c r="F45" i="18"/>
  <c r="D45" i="18"/>
  <c r="C45" i="18"/>
  <c r="B45" i="18"/>
  <c r="F44" i="18"/>
  <c r="D44" i="18"/>
  <c r="C44" i="18"/>
  <c r="B44" i="18"/>
  <c r="F43" i="18"/>
  <c r="D43" i="18"/>
  <c r="C43" i="18"/>
  <c r="B43" i="18"/>
  <c r="F42" i="18"/>
  <c r="D42" i="18"/>
  <c r="C42" i="18"/>
  <c r="B42" i="18"/>
  <c r="F41" i="18"/>
  <c r="D41" i="18"/>
  <c r="C41" i="18"/>
  <c r="B41" i="18"/>
  <c r="F40" i="18"/>
  <c r="D40" i="18"/>
  <c r="C40" i="18"/>
  <c r="B40" i="18"/>
  <c r="F39" i="18"/>
  <c r="D39" i="18"/>
  <c r="C39" i="18"/>
  <c r="B39" i="18"/>
  <c r="F38" i="18"/>
  <c r="D38" i="18"/>
  <c r="C38" i="18"/>
  <c r="B38" i="18"/>
  <c r="F37" i="18"/>
  <c r="D37" i="18"/>
  <c r="C37" i="18"/>
  <c r="B37" i="18"/>
  <c r="F36" i="18"/>
  <c r="D36" i="18"/>
  <c r="C36" i="18"/>
  <c r="B36" i="18"/>
  <c r="F35" i="18"/>
  <c r="D35" i="18"/>
  <c r="C35" i="18"/>
  <c r="B35" i="18"/>
  <c r="F34" i="18"/>
  <c r="D34" i="18"/>
  <c r="C34" i="18"/>
  <c r="B34" i="18"/>
  <c r="F33" i="18"/>
  <c r="D33" i="18"/>
  <c r="C33" i="18"/>
  <c r="B33" i="18"/>
  <c r="F32" i="18"/>
  <c r="D32" i="18"/>
  <c r="C32" i="18"/>
  <c r="B32" i="18"/>
  <c r="F31" i="18"/>
  <c r="D31" i="18"/>
  <c r="C31" i="18"/>
  <c r="B31" i="18"/>
  <c r="F30" i="18"/>
  <c r="D30" i="18"/>
  <c r="C30" i="18"/>
  <c r="B30" i="18"/>
  <c r="F29" i="18"/>
  <c r="D29" i="18"/>
  <c r="C29" i="18"/>
  <c r="B29" i="18"/>
  <c r="F28" i="18"/>
  <c r="D28" i="18"/>
  <c r="C28" i="18"/>
  <c r="B28" i="18"/>
  <c r="F27" i="18"/>
  <c r="D27" i="18"/>
  <c r="C27" i="18"/>
  <c r="B27" i="18"/>
  <c r="F26" i="18"/>
  <c r="D26" i="18"/>
  <c r="C26" i="18"/>
  <c r="B26" i="18"/>
  <c r="F25" i="18"/>
  <c r="D25" i="18"/>
  <c r="C25" i="18"/>
  <c r="B25" i="18"/>
  <c r="F24" i="18"/>
  <c r="D24" i="18"/>
  <c r="C24" i="18"/>
  <c r="B24" i="18"/>
  <c r="F23" i="18"/>
  <c r="D23" i="18"/>
  <c r="C23" i="18"/>
  <c r="B23" i="18"/>
  <c r="F22" i="18"/>
  <c r="D22" i="18"/>
  <c r="C22" i="18"/>
  <c r="B22" i="18"/>
  <c r="F21" i="18"/>
  <c r="D21" i="18"/>
  <c r="C21" i="18"/>
  <c r="B21" i="18"/>
  <c r="F20" i="18"/>
  <c r="D20" i="18"/>
  <c r="C20" i="18"/>
  <c r="B20" i="18"/>
  <c r="F19" i="18"/>
  <c r="D19" i="18"/>
  <c r="C19" i="18"/>
  <c r="B19" i="18"/>
  <c r="F18" i="18"/>
  <c r="D18" i="18"/>
  <c r="C18" i="18"/>
  <c r="B18" i="18"/>
  <c r="F17" i="18"/>
  <c r="D17" i="18"/>
  <c r="C17" i="18"/>
  <c r="B17" i="18"/>
  <c r="F16" i="18"/>
  <c r="D16" i="18"/>
  <c r="C16" i="18"/>
  <c r="B16" i="18"/>
  <c r="F15" i="18"/>
  <c r="D15" i="18"/>
  <c r="C15" i="18"/>
  <c r="B15" i="18"/>
  <c r="F14" i="18"/>
  <c r="D14" i="18"/>
  <c r="C14" i="18"/>
  <c r="B14" i="18"/>
  <c r="F13" i="18"/>
  <c r="D13" i="18"/>
  <c r="C13" i="18"/>
  <c r="B13" i="18"/>
  <c r="F12" i="18"/>
  <c r="D12" i="18"/>
  <c r="C12" i="18"/>
  <c r="B12" i="18"/>
  <c r="G8" i="18"/>
  <c r="O113" i="7" s="1"/>
  <c r="G7" i="18"/>
  <c r="O112" i="7" s="1"/>
  <c r="G6" i="18"/>
  <c r="O110" i="7" s="1"/>
  <c r="G5" i="18"/>
  <c r="O109" i="7" s="1"/>
  <c r="G4" i="18"/>
  <c r="B2" i="18" s="1"/>
  <c r="C2" i="18"/>
  <c r="F117" i="17"/>
  <c r="D117" i="17"/>
  <c r="C117" i="17"/>
  <c r="B117" i="17"/>
  <c r="F116" i="17"/>
  <c r="D116" i="17"/>
  <c r="C116" i="17"/>
  <c r="B116" i="17"/>
  <c r="F115" i="17"/>
  <c r="D115" i="17"/>
  <c r="C115" i="17"/>
  <c r="B115" i="17"/>
  <c r="F114" i="17"/>
  <c r="D114" i="17"/>
  <c r="C114" i="17"/>
  <c r="B114" i="17"/>
  <c r="F113" i="17"/>
  <c r="D113" i="17"/>
  <c r="C113" i="17"/>
  <c r="B113" i="17"/>
  <c r="F112" i="17"/>
  <c r="D112" i="17"/>
  <c r="C112" i="17"/>
  <c r="B112" i="17"/>
  <c r="F111" i="17"/>
  <c r="D111" i="17"/>
  <c r="C111" i="17"/>
  <c r="B111" i="17"/>
  <c r="F110" i="17"/>
  <c r="D110" i="17"/>
  <c r="C110" i="17"/>
  <c r="B110" i="17"/>
  <c r="F109" i="17"/>
  <c r="D109" i="17"/>
  <c r="C109" i="17"/>
  <c r="B109" i="17"/>
  <c r="F108" i="17"/>
  <c r="D108" i="17"/>
  <c r="C108" i="17"/>
  <c r="B108" i="17"/>
  <c r="F107" i="17"/>
  <c r="D107" i="17"/>
  <c r="C107" i="17"/>
  <c r="B107" i="17"/>
  <c r="F106" i="17"/>
  <c r="D106" i="17"/>
  <c r="C106" i="17"/>
  <c r="B106" i="17"/>
  <c r="F105" i="17"/>
  <c r="D105" i="17"/>
  <c r="C105" i="17"/>
  <c r="B105" i="17"/>
  <c r="F104" i="17"/>
  <c r="D104" i="17"/>
  <c r="C104" i="17"/>
  <c r="B104" i="17"/>
  <c r="F103" i="17"/>
  <c r="D103" i="17"/>
  <c r="C103" i="17"/>
  <c r="B103" i="17"/>
  <c r="F102" i="17"/>
  <c r="D102" i="17"/>
  <c r="C102" i="17"/>
  <c r="B102" i="17"/>
  <c r="F101" i="17"/>
  <c r="D101" i="17"/>
  <c r="C101" i="17"/>
  <c r="B101" i="17"/>
  <c r="F100" i="17"/>
  <c r="D100" i="17"/>
  <c r="C100" i="17"/>
  <c r="B100" i="17"/>
  <c r="F99" i="17"/>
  <c r="D99" i="17"/>
  <c r="C99" i="17"/>
  <c r="B99" i="17"/>
  <c r="F98" i="17"/>
  <c r="D98" i="17"/>
  <c r="C98" i="17"/>
  <c r="B98" i="17"/>
  <c r="F97" i="17"/>
  <c r="D97" i="17"/>
  <c r="C97" i="17"/>
  <c r="B97" i="17"/>
  <c r="F96" i="17"/>
  <c r="D96" i="17"/>
  <c r="C96" i="17"/>
  <c r="B96" i="17"/>
  <c r="F95" i="17"/>
  <c r="D95" i="17"/>
  <c r="C95" i="17"/>
  <c r="B95" i="17"/>
  <c r="F94" i="17"/>
  <c r="D94" i="17"/>
  <c r="C94" i="17"/>
  <c r="B94" i="17"/>
  <c r="F93" i="17"/>
  <c r="D93" i="17"/>
  <c r="C93" i="17"/>
  <c r="B93" i="17"/>
  <c r="F92" i="17"/>
  <c r="D92" i="17"/>
  <c r="C92" i="17"/>
  <c r="B92" i="17"/>
  <c r="F91" i="17"/>
  <c r="D91" i="17"/>
  <c r="C91" i="17"/>
  <c r="B91" i="17"/>
  <c r="F90" i="17"/>
  <c r="D90" i="17"/>
  <c r="C90" i="17"/>
  <c r="B90" i="17"/>
  <c r="F89" i="17"/>
  <c r="D89" i="17"/>
  <c r="C89" i="17"/>
  <c r="B89" i="17"/>
  <c r="F88" i="17"/>
  <c r="D88" i="17"/>
  <c r="C88" i="17"/>
  <c r="B88" i="17"/>
  <c r="F87" i="17"/>
  <c r="D87" i="17"/>
  <c r="C87" i="17"/>
  <c r="B87" i="17"/>
  <c r="F86" i="17"/>
  <c r="D86" i="17"/>
  <c r="C86" i="17"/>
  <c r="B86" i="17"/>
  <c r="F85" i="17"/>
  <c r="D85" i="17"/>
  <c r="C85" i="17"/>
  <c r="B85" i="17"/>
  <c r="F84" i="17"/>
  <c r="D84" i="17"/>
  <c r="C84" i="17"/>
  <c r="B84" i="17"/>
  <c r="F83" i="17"/>
  <c r="D83" i="17"/>
  <c r="C83" i="17"/>
  <c r="B83" i="17"/>
  <c r="F82" i="17"/>
  <c r="D82" i="17"/>
  <c r="C82" i="17"/>
  <c r="B82" i="17"/>
  <c r="F81" i="17"/>
  <c r="D81" i="17"/>
  <c r="C81" i="17"/>
  <c r="B81" i="17"/>
  <c r="F80" i="17"/>
  <c r="D80" i="17"/>
  <c r="C80" i="17"/>
  <c r="B80" i="17"/>
  <c r="F79" i="17"/>
  <c r="D79" i="17"/>
  <c r="C79" i="17"/>
  <c r="B79" i="17"/>
  <c r="F78" i="17"/>
  <c r="D78" i="17"/>
  <c r="C78" i="17"/>
  <c r="B78" i="17"/>
  <c r="F77" i="17"/>
  <c r="D77" i="17"/>
  <c r="C77" i="17"/>
  <c r="B77" i="17"/>
  <c r="F76" i="17"/>
  <c r="D76" i="17"/>
  <c r="C76" i="17"/>
  <c r="B76" i="17"/>
  <c r="F75" i="17"/>
  <c r="D75" i="17"/>
  <c r="C75" i="17"/>
  <c r="B75" i="17"/>
  <c r="F74" i="17"/>
  <c r="D74" i="17"/>
  <c r="C74" i="17"/>
  <c r="B74" i="17"/>
  <c r="F73" i="17"/>
  <c r="D73" i="17"/>
  <c r="C73" i="17"/>
  <c r="B73" i="17"/>
  <c r="F72" i="17"/>
  <c r="D72" i="17"/>
  <c r="C72" i="17"/>
  <c r="B72" i="17"/>
  <c r="F71" i="17"/>
  <c r="D71" i="17"/>
  <c r="C71" i="17"/>
  <c r="B71" i="17"/>
  <c r="F70" i="17"/>
  <c r="D70" i="17"/>
  <c r="C70" i="17"/>
  <c r="B70" i="17"/>
  <c r="F69" i="17"/>
  <c r="D69" i="17"/>
  <c r="C69" i="17"/>
  <c r="B69" i="17"/>
  <c r="F68" i="17"/>
  <c r="D68" i="17"/>
  <c r="C68" i="17"/>
  <c r="B68" i="17"/>
  <c r="F67" i="17"/>
  <c r="D67" i="17"/>
  <c r="C67" i="17"/>
  <c r="B67" i="17"/>
  <c r="F66" i="17"/>
  <c r="D66" i="17"/>
  <c r="C66" i="17"/>
  <c r="B66" i="17"/>
  <c r="F65" i="17"/>
  <c r="D65" i="17"/>
  <c r="C65" i="17"/>
  <c r="B65" i="17"/>
  <c r="F64" i="17"/>
  <c r="D64" i="17"/>
  <c r="C64" i="17"/>
  <c r="B64" i="17"/>
  <c r="F63" i="17"/>
  <c r="D63" i="17"/>
  <c r="C63" i="17"/>
  <c r="B63" i="17"/>
  <c r="F62" i="17"/>
  <c r="D62" i="17"/>
  <c r="C62" i="17"/>
  <c r="B62" i="17"/>
  <c r="F61" i="17"/>
  <c r="D61" i="17"/>
  <c r="C61" i="17"/>
  <c r="B61" i="17"/>
  <c r="F60" i="17"/>
  <c r="D60" i="17"/>
  <c r="C60" i="17"/>
  <c r="B60" i="17"/>
  <c r="F59" i="17"/>
  <c r="D59" i="17"/>
  <c r="C59" i="17"/>
  <c r="B59" i="17"/>
  <c r="F58" i="17"/>
  <c r="D58" i="17"/>
  <c r="C58" i="17"/>
  <c r="B58" i="17"/>
  <c r="F57" i="17"/>
  <c r="D57" i="17"/>
  <c r="C57" i="17"/>
  <c r="B57" i="17"/>
  <c r="F56" i="17"/>
  <c r="D56" i="17"/>
  <c r="C56" i="17"/>
  <c r="B56" i="17"/>
  <c r="F55" i="17"/>
  <c r="D55" i="17"/>
  <c r="C55" i="17"/>
  <c r="B55" i="17"/>
  <c r="F54" i="17"/>
  <c r="D54" i="17"/>
  <c r="C54" i="17"/>
  <c r="B54" i="17"/>
  <c r="F53" i="17"/>
  <c r="D53" i="17"/>
  <c r="C53" i="17"/>
  <c r="B53" i="17"/>
  <c r="F52" i="17"/>
  <c r="D52" i="17"/>
  <c r="C52" i="17"/>
  <c r="B52" i="17"/>
  <c r="F51" i="17"/>
  <c r="D51" i="17"/>
  <c r="C51" i="17"/>
  <c r="B51" i="17"/>
  <c r="F50" i="17"/>
  <c r="D50" i="17"/>
  <c r="C50" i="17"/>
  <c r="B50" i="17"/>
  <c r="F49" i="17"/>
  <c r="D49" i="17"/>
  <c r="C49" i="17"/>
  <c r="B49" i="17"/>
  <c r="F48" i="17"/>
  <c r="D48" i="17"/>
  <c r="C48" i="17"/>
  <c r="B48" i="17"/>
  <c r="F47" i="17"/>
  <c r="D47" i="17"/>
  <c r="C47" i="17"/>
  <c r="B47" i="17"/>
  <c r="F46" i="17"/>
  <c r="D46" i="17"/>
  <c r="C46" i="17"/>
  <c r="B46" i="17"/>
  <c r="F45" i="17"/>
  <c r="D45" i="17"/>
  <c r="C45" i="17"/>
  <c r="B45" i="17"/>
  <c r="F44" i="17"/>
  <c r="D44" i="17"/>
  <c r="C44" i="17"/>
  <c r="B44" i="17"/>
  <c r="F43" i="17"/>
  <c r="D43" i="17"/>
  <c r="C43" i="17"/>
  <c r="B43" i="17"/>
  <c r="F42" i="17"/>
  <c r="D42" i="17"/>
  <c r="C42" i="17"/>
  <c r="B42" i="17"/>
  <c r="F41" i="17"/>
  <c r="D41" i="17"/>
  <c r="C41" i="17"/>
  <c r="B41" i="17"/>
  <c r="F40" i="17"/>
  <c r="D40" i="17"/>
  <c r="C40" i="17"/>
  <c r="B40" i="17"/>
  <c r="F39" i="17"/>
  <c r="D39" i="17"/>
  <c r="C39" i="17"/>
  <c r="B39" i="17"/>
  <c r="F38" i="17"/>
  <c r="D38" i="17"/>
  <c r="C38" i="17"/>
  <c r="B38" i="17"/>
  <c r="F37" i="17"/>
  <c r="D37" i="17"/>
  <c r="C37" i="17"/>
  <c r="B37" i="17"/>
  <c r="F36" i="17"/>
  <c r="D36" i="17"/>
  <c r="C36" i="17"/>
  <c r="B36" i="17"/>
  <c r="F35" i="17"/>
  <c r="D35" i="17"/>
  <c r="C35" i="17"/>
  <c r="B35" i="17"/>
  <c r="F34" i="17"/>
  <c r="D34" i="17"/>
  <c r="C34" i="17"/>
  <c r="B34" i="17"/>
  <c r="F33" i="17"/>
  <c r="D33" i="17"/>
  <c r="C33" i="17"/>
  <c r="B33" i="17"/>
  <c r="F32" i="17"/>
  <c r="D32" i="17"/>
  <c r="C32" i="17"/>
  <c r="B32" i="17"/>
  <c r="F31" i="17"/>
  <c r="D31" i="17"/>
  <c r="C31" i="17"/>
  <c r="B31" i="17"/>
  <c r="F30" i="17"/>
  <c r="D30" i="17"/>
  <c r="C30" i="17"/>
  <c r="B30" i="17"/>
  <c r="F29" i="17"/>
  <c r="D29" i="17"/>
  <c r="C29" i="17"/>
  <c r="B29" i="17"/>
  <c r="F28" i="17"/>
  <c r="D28" i="17"/>
  <c r="C28" i="17"/>
  <c r="B28" i="17"/>
  <c r="F27" i="17"/>
  <c r="D27" i="17"/>
  <c r="C27" i="17"/>
  <c r="B27" i="17"/>
  <c r="F26" i="17"/>
  <c r="D26" i="17"/>
  <c r="C26" i="17"/>
  <c r="B26" i="17"/>
  <c r="F25" i="17"/>
  <c r="D25" i="17"/>
  <c r="C25" i="17"/>
  <c r="B25" i="17"/>
  <c r="F24" i="17"/>
  <c r="D24" i="17"/>
  <c r="C24" i="17"/>
  <c r="B24" i="17"/>
  <c r="F23" i="17"/>
  <c r="D23" i="17"/>
  <c r="C23" i="17"/>
  <c r="B23" i="17"/>
  <c r="F22" i="17"/>
  <c r="D22" i="17"/>
  <c r="C22" i="17"/>
  <c r="B22" i="17"/>
  <c r="F21" i="17"/>
  <c r="D21" i="17"/>
  <c r="C21" i="17"/>
  <c r="B21" i="17"/>
  <c r="F20" i="17"/>
  <c r="D20" i="17"/>
  <c r="C20" i="17"/>
  <c r="B20" i="17"/>
  <c r="F19" i="17"/>
  <c r="D19" i="17"/>
  <c r="C19" i="17"/>
  <c r="B19" i="17"/>
  <c r="F18" i="17"/>
  <c r="D18" i="17"/>
  <c r="C18" i="17"/>
  <c r="B18" i="17"/>
  <c r="F17" i="17"/>
  <c r="D17" i="17"/>
  <c r="C17" i="17"/>
  <c r="B17" i="17"/>
  <c r="F16" i="17"/>
  <c r="D16" i="17"/>
  <c r="C16" i="17"/>
  <c r="B16" i="17"/>
  <c r="F15" i="17"/>
  <c r="D15" i="17"/>
  <c r="C15" i="17"/>
  <c r="B15" i="17"/>
  <c r="F14" i="17"/>
  <c r="D14" i="17"/>
  <c r="C14" i="17"/>
  <c r="B14" i="17"/>
  <c r="F13" i="17"/>
  <c r="D13" i="17"/>
  <c r="C13" i="17"/>
  <c r="B13" i="17"/>
  <c r="F12" i="17"/>
  <c r="D12" i="17"/>
  <c r="C12" i="17"/>
  <c r="B12" i="17"/>
  <c r="G8" i="17"/>
  <c r="N113" i="7" s="1"/>
  <c r="G7" i="17"/>
  <c r="N112" i="7" s="1"/>
  <c r="G6" i="17"/>
  <c r="N110" i="7" s="1"/>
  <c r="G5" i="17"/>
  <c r="G4" i="17"/>
  <c r="B2" i="17" s="1"/>
  <c r="C2" i="17"/>
  <c r="F117" i="16"/>
  <c r="D117" i="16"/>
  <c r="C117" i="16"/>
  <c r="B117" i="16"/>
  <c r="F116" i="16"/>
  <c r="D116" i="16"/>
  <c r="C116" i="16"/>
  <c r="B116" i="16"/>
  <c r="F115" i="16"/>
  <c r="D115" i="16"/>
  <c r="C115" i="16"/>
  <c r="B115" i="16"/>
  <c r="F114" i="16"/>
  <c r="D114" i="16"/>
  <c r="C114" i="16"/>
  <c r="B114" i="16"/>
  <c r="F113" i="16"/>
  <c r="D113" i="16"/>
  <c r="C113" i="16"/>
  <c r="B113" i="16"/>
  <c r="F112" i="16"/>
  <c r="D112" i="16"/>
  <c r="C112" i="16"/>
  <c r="B112" i="16"/>
  <c r="F111" i="16"/>
  <c r="D111" i="16"/>
  <c r="C111" i="16"/>
  <c r="B111" i="16"/>
  <c r="F110" i="16"/>
  <c r="D110" i="16"/>
  <c r="C110" i="16"/>
  <c r="B110" i="16"/>
  <c r="F109" i="16"/>
  <c r="D109" i="16"/>
  <c r="C109" i="16"/>
  <c r="B109" i="16"/>
  <c r="F108" i="16"/>
  <c r="D108" i="16"/>
  <c r="C108" i="16"/>
  <c r="B108" i="16"/>
  <c r="F107" i="16"/>
  <c r="D107" i="16"/>
  <c r="C107" i="16"/>
  <c r="B107" i="16"/>
  <c r="F106" i="16"/>
  <c r="D106" i="16"/>
  <c r="C106" i="16"/>
  <c r="B106" i="16"/>
  <c r="F105" i="16"/>
  <c r="D105" i="16"/>
  <c r="C105" i="16"/>
  <c r="B105" i="16"/>
  <c r="F104" i="16"/>
  <c r="D104" i="16"/>
  <c r="C104" i="16"/>
  <c r="B104" i="16"/>
  <c r="F103" i="16"/>
  <c r="D103" i="16"/>
  <c r="C103" i="16"/>
  <c r="B103" i="16"/>
  <c r="F102" i="16"/>
  <c r="D102" i="16"/>
  <c r="C102" i="16"/>
  <c r="B102" i="16"/>
  <c r="F101" i="16"/>
  <c r="D101" i="16"/>
  <c r="C101" i="16"/>
  <c r="B101" i="16"/>
  <c r="F100" i="16"/>
  <c r="D100" i="16"/>
  <c r="C100" i="16"/>
  <c r="B100" i="16"/>
  <c r="F99" i="16"/>
  <c r="D99" i="16"/>
  <c r="C99" i="16"/>
  <c r="B99" i="16"/>
  <c r="F98" i="16"/>
  <c r="D98" i="16"/>
  <c r="C98" i="16"/>
  <c r="B98" i="16"/>
  <c r="F97" i="16"/>
  <c r="D97" i="16"/>
  <c r="C97" i="16"/>
  <c r="B97" i="16"/>
  <c r="F96" i="16"/>
  <c r="D96" i="16"/>
  <c r="C96" i="16"/>
  <c r="B96" i="16"/>
  <c r="F95" i="16"/>
  <c r="D95" i="16"/>
  <c r="C95" i="16"/>
  <c r="B95" i="16"/>
  <c r="F94" i="16"/>
  <c r="D94" i="16"/>
  <c r="C94" i="16"/>
  <c r="B94" i="16"/>
  <c r="F93" i="16"/>
  <c r="D93" i="16"/>
  <c r="C93" i="16"/>
  <c r="B93" i="16"/>
  <c r="F92" i="16"/>
  <c r="D92" i="16"/>
  <c r="C92" i="16"/>
  <c r="B92" i="16"/>
  <c r="F91" i="16"/>
  <c r="D91" i="16"/>
  <c r="C91" i="16"/>
  <c r="B91" i="16"/>
  <c r="F90" i="16"/>
  <c r="D90" i="16"/>
  <c r="C90" i="16"/>
  <c r="B90" i="16"/>
  <c r="F89" i="16"/>
  <c r="D89" i="16"/>
  <c r="C89" i="16"/>
  <c r="B89" i="16"/>
  <c r="F88" i="16"/>
  <c r="D88" i="16"/>
  <c r="C88" i="16"/>
  <c r="B88" i="16"/>
  <c r="F87" i="16"/>
  <c r="D87" i="16"/>
  <c r="C87" i="16"/>
  <c r="B87" i="16"/>
  <c r="F86" i="16"/>
  <c r="D86" i="16"/>
  <c r="C86" i="16"/>
  <c r="B86" i="16"/>
  <c r="F85" i="16"/>
  <c r="D85" i="16"/>
  <c r="C85" i="16"/>
  <c r="B85" i="16"/>
  <c r="F84" i="16"/>
  <c r="D84" i="16"/>
  <c r="C84" i="16"/>
  <c r="B84" i="16"/>
  <c r="F83" i="16"/>
  <c r="D83" i="16"/>
  <c r="C83" i="16"/>
  <c r="B83" i="16"/>
  <c r="F82" i="16"/>
  <c r="D82" i="16"/>
  <c r="C82" i="16"/>
  <c r="B82" i="16"/>
  <c r="F81" i="16"/>
  <c r="D81" i="16"/>
  <c r="C81" i="16"/>
  <c r="B81" i="16"/>
  <c r="F80" i="16"/>
  <c r="D80" i="16"/>
  <c r="C80" i="16"/>
  <c r="B80" i="16"/>
  <c r="F79" i="16"/>
  <c r="D79" i="16"/>
  <c r="C79" i="16"/>
  <c r="B79" i="16"/>
  <c r="F78" i="16"/>
  <c r="D78" i="16"/>
  <c r="C78" i="16"/>
  <c r="B78" i="16"/>
  <c r="F77" i="16"/>
  <c r="D77" i="16"/>
  <c r="C77" i="16"/>
  <c r="B77" i="16"/>
  <c r="F76" i="16"/>
  <c r="D76" i="16"/>
  <c r="C76" i="16"/>
  <c r="B76" i="16"/>
  <c r="F75" i="16"/>
  <c r="D75" i="16"/>
  <c r="C75" i="16"/>
  <c r="B75" i="16"/>
  <c r="F74" i="16"/>
  <c r="D74" i="16"/>
  <c r="C74" i="16"/>
  <c r="B74" i="16"/>
  <c r="F73" i="16"/>
  <c r="D73" i="16"/>
  <c r="C73" i="16"/>
  <c r="B73" i="16"/>
  <c r="F72" i="16"/>
  <c r="D72" i="16"/>
  <c r="C72" i="16"/>
  <c r="B72" i="16"/>
  <c r="F71" i="16"/>
  <c r="D71" i="16"/>
  <c r="C71" i="16"/>
  <c r="B71" i="16"/>
  <c r="F70" i="16"/>
  <c r="D70" i="16"/>
  <c r="C70" i="16"/>
  <c r="B70" i="16"/>
  <c r="F69" i="16"/>
  <c r="D69" i="16"/>
  <c r="C69" i="16"/>
  <c r="B69" i="16"/>
  <c r="F68" i="16"/>
  <c r="D68" i="16"/>
  <c r="C68" i="16"/>
  <c r="B68" i="16"/>
  <c r="F67" i="16"/>
  <c r="D67" i="16"/>
  <c r="C67" i="16"/>
  <c r="B67" i="16"/>
  <c r="F66" i="16"/>
  <c r="D66" i="16"/>
  <c r="C66" i="16"/>
  <c r="B66" i="16"/>
  <c r="F65" i="16"/>
  <c r="D65" i="16"/>
  <c r="C65" i="16"/>
  <c r="B65" i="16"/>
  <c r="F64" i="16"/>
  <c r="D64" i="16"/>
  <c r="C64" i="16"/>
  <c r="B64" i="16"/>
  <c r="F63" i="16"/>
  <c r="D63" i="16"/>
  <c r="C63" i="16"/>
  <c r="B63" i="16"/>
  <c r="F62" i="16"/>
  <c r="D62" i="16"/>
  <c r="C62" i="16"/>
  <c r="B62" i="16"/>
  <c r="F61" i="16"/>
  <c r="D61" i="16"/>
  <c r="C61" i="16"/>
  <c r="B61" i="16"/>
  <c r="F60" i="16"/>
  <c r="D60" i="16"/>
  <c r="C60" i="16"/>
  <c r="B60" i="16"/>
  <c r="F59" i="16"/>
  <c r="D59" i="16"/>
  <c r="C59" i="16"/>
  <c r="B59" i="16"/>
  <c r="F58" i="16"/>
  <c r="D58" i="16"/>
  <c r="C58" i="16"/>
  <c r="B58" i="16"/>
  <c r="F57" i="16"/>
  <c r="D57" i="16"/>
  <c r="C57" i="16"/>
  <c r="B57" i="16"/>
  <c r="F56" i="16"/>
  <c r="D56" i="16"/>
  <c r="C56" i="16"/>
  <c r="B56" i="16"/>
  <c r="F55" i="16"/>
  <c r="D55" i="16"/>
  <c r="C55" i="16"/>
  <c r="B55" i="16"/>
  <c r="F54" i="16"/>
  <c r="D54" i="16"/>
  <c r="C54" i="16"/>
  <c r="B54" i="16"/>
  <c r="F53" i="16"/>
  <c r="D53" i="16"/>
  <c r="C53" i="16"/>
  <c r="B53" i="16"/>
  <c r="F52" i="16"/>
  <c r="D52" i="16"/>
  <c r="C52" i="16"/>
  <c r="B52" i="16"/>
  <c r="F51" i="16"/>
  <c r="D51" i="16"/>
  <c r="C51" i="16"/>
  <c r="B51" i="16"/>
  <c r="F50" i="16"/>
  <c r="D50" i="16"/>
  <c r="C50" i="16"/>
  <c r="B50" i="16"/>
  <c r="F49" i="16"/>
  <c r="D49" i="16"/>
  <c r="C49" i="16"/>
  <c r="B49" i="16"/>
  <c r="F48" i="16"/>
  <c r="D48" i="16"/>
  <c r="C48" i="16"/>
  <c r="B48" i="16"/>
  <c r="F47" i="16"/>
  <c r="D47" i="16"/>
  <c r="C47" i="16"/>
  <c r="B47" i="16"/>
  <c r="F46" i="16"/>
  <c r="D46" i="16"/>
  <c r="C46" i="16"/>
  <c r="B46" i="16"/>
  <c r="F45" i="16"/>
  <c r="D45" i="16"/>
  <c r="C45" i="16"/>
  <c r="B45" i="16"/>
  <c r="F44" i="16"/>
  <c r="D44" i="16"/>
  <c r="C44" i="16"/>
  <c r="B44" i="16"/>
  <c r="F43" i="16"/>
  <c r="D43" i="16"/>
  <c r="C43" i="16"/>
  <c r="B43" i="16"/>
  <c r="F42" i="16"/>
  <c r="D42" i="16"/>
  <c r="C42" i="16"/>
  <c r="B42" i="16"/>
  <c r="F41" i="16"/>
  <c r="D41" i="16"/>
  <c r="C41" i="16"/>
  <c r="B41" i="16"/>
  <c r="F40" i="16"/>
  <c r="D40" i="16"/>
  <c r="C40" i="16"/>
  <c r="B40" i="16"/>
  <c r="F39" i="16"/>
  <c r="D39" i="16"/>
  <c r="C39" i="16"/>
  <c r="B39" i="16"/>
  <c r="F38" i="16"/>
  <c r="D38" i="16"/>
  <c r="C38" i="16"/>
  <c r="B38" i="16"/>
  <c r="F37" i="16"/>
  <c r="D37" i="16"/>
  <c r="C37" i="16"/>
  <c r="B37" i="16"/>
  <c r="F36" i="16"/>
  <c r="D36" i="16"/>
  <c r="C36" i="16"/>
  <c r="B36" i="16"/>
  <c r="F35" i="16"/>
  <c r="D35" i="16"/>
  <c r="C35" i="16"/>
  <c r="B35" i="16"/>
  <c r="F34" i="16"/>
  <c r="D34" i="16"/>
  <c r="C34" i="16"/>
  <c r="B34" i="16"/>
  <c r="F33" i="16"/>
  <c r="D33" i="16"/>
  <c r="C33" i="16"/>
  <c r="B33" i="16"/>
  <c r="F32" i="16"/>
  <c r="D32" i="16"/>
  <c r="C32" i="16"/>
  <c r="B32" i="16"/>
  <c r="F31" i="16"/>
  <c r="D31" i="16"/>
  <c r="C31" i="16"/>
  <c r="B31" i="16"/>
  <c r="F30" i="16"/>
  <c r="D30" i="16"/>
  <c r="C30" i="16"/>
  <c r="B30" i="16"/>
  <c r="F29" i="16"/>
  <c r="D29" i="16"/>
  <c r="C29" i="16"/>
  <c r="B29" i="16"/>
  <c r="F28" i="16"/>
  <c r="D28" i="16"/>
  <c r="C28" i="16"/>
  <c r="B28" i="16"/>
  <c r="F27" i="16"/>
  <c r="D27" i="16"/>
  <c r="C27" i="16"/>
  <c r="B27" i="16"/>
  <c r="F26" i="16"/>
  <c r="D26" i="16"/>
  <c r="C26" i="16"/>
  <c r="B26" i="16"/>
  <c r="F25" i="16"/>
  <c r="D25" i="16"/>
  <c r="C25" i="16"/>
  <c r="B25" i="16"/>
  <c r="F24" i="16"/>
  <c r="D24" i="16"/>
  <c r="C24" i="16"/>
  <c r="B24" i="16"/>
  <c r="F23" i="16"/>
  <c r="D23" i="16"/>
  <c r="C23" i="16"/>
  <c r="B23" i="16"/>
  <c r="F22" i="16"/>
  <c r="D22" i="16"/>
  <c r="C22" i="16"/>
  <c r="B22" i="16"/>
  <c r="F21" i="16"/>
  <c r="D21" i="16"/>
  <c r="C21" i="16"/>
  <c r="B21" i="16"/>
  <c r="F20" i="16"/>
  <c r="D20" i="16"/>
  <c r="C20" i="16"/>
  <c r="B20" i="16"/>
  <c r="F19" i="16"/>
  <c r="D19" i="16"/>
  <c r="C19" i="16"/>
  <c r="B19" i="16"/>
  <c r="F18" i="16"/>
  <c r="D18" i="16"/>
  <c r="C18" i="16"/>
  <c r="B18" i="16"/>
  <c r="F17" i="16"/>
  <c r="D17" i="16"/>
  <c r="C17" i="16"/>
  <c r="B17" i="16"/>
  <c r="F16" i="16"/>
  <c r="D16" i="16"/>
  <c r="C16" i="16"/>
  <c r="B16" i="16"/>
  <c r="F15" i="16"/>
  <c r="D15" i="16"/>
  <c r="C15" i="16"/>
  <c r="B15" i="16"/>
  <c r="F14" i="16"/>
  <c r="D14" i="16"/>
  <c r="C14" i="16"/>
  <c r="B14" i="16"/>
  <c r="F13" i="16"/>
  <c r="D13" i="16"/>
  <c r="C13" i="16"/>
  <c r="B13" i="16"/>
  <c r="F12" i="16"/>
  <c r="D12" i="16"/>
  <c r="C12" i="16"/>
  <c r="B12" i="16"/>
  <c r="G8" i="16"/>
  <c r="M113" i="7" s="1"/>
  <c r="G7" i="16"/>
  <c r="M112" i="7" s="1"/>
  <c r="G6" i="16"/>
  <c r="M110" i="7" s="1"/>
  <c r="G5" i="16"/>
  <c r="G4" i="16"/>
  <c r="B2" i="16" s="1"/>
  <c r="C2" i="16"/>
  <c r="F117" i="15"/>
  <c r="D117" i="15"/>
  <c r="C117" i="15"/>
  <c r="B117" i="15"/>
  <c r="F116" i="15"/>
  <c r="D116" i="15"/>
  <c r="C116" i="15"/>
  <c r="B116" i="15"/>
  <c r="F115" i="15"/>
  <c r="D115" i="15"/>
  <c r="C115" i="15"/>
  <c r="B115" i="15"/>
  <c r="F114" i="15"/>
  <c r="D114" i="15"/>
  <c r="C114" i="15"/>
  <c r="B114" i="15"/>
  <c r="F113" i="15"/>
  <c r="D113" i="15"/>
  <c r="C113" i="15"/>
  <c r="B113" i="15"/>
  <c r="F112" i="15"/>
  <c r="D112" i="15"/>
  <c r="C112" i="15"/>
  <c r="B112" i="15"/>
  <c r="F111" i="15"/>
  <c r="D111" i="15"/>
  <c r="C111" i="15"/>
  <c r="B111" i="15"/>
  <c r="F110" i="15"/>
  <c r="D110" i="15"/>
  <c r="C110" i="15"/>
  <c r="B110" i="15"/>
  <c r="F109" i="15"/>
  <c r="D109" i="15"/>
  <c r="C109" i="15"/>
  <c r="B109" i="15"/>
  <c r="F108" i="15"/>
  <c r="D108" i="15"/>
  <c r="C108" i="15"/>
  <c r="B108" i="15"/>
  <c r="F107" i="15"/>
  <c r="D107" i="15"/>
  <c r="C107" i="15"/>
  <c r="B107" i="15"/>
  <c r="F106" i="15"/>
  <c r="D106" i="15"/>
  <c r="C106" i="15"/>
  <c r="B106" i="15"/>
  <c r="F105" i="15"/>
  <c r="D105" i="15"/>
  <c r="C105" i="15"/>
  <c r="B105" i="15"/>
  <c r="F104" i="15"/>
  <c r="D104" i="15"/>
  <c r="C104" i="15"/>
  <c r="B104" i="15"/>
  <c r="F103" i="15"/>
  <c r="D103" i="15"/>
  <c r="C103" i="15"/>
  <c r="B103" i="15"/>
  <c r="F102" i="15"/>
  <c r="D102" i="15"/>
  <c r="C102" i="15"/>
  <c r="B102" i="15"/>
  <c r="F101" i="15"/>
  <c r="D101" i="15"/>
  <c r="C101" i="15"/>
  <c r="B101" i="15"/>
  <c r="F100" i="15"/>
  <c r="D100" i="15"/>
  <c r="C100" i="15"/>
  <c r="B100" i="15"/>
  <c r="F99" i="15"/>
  <c r="D99" i="15"/>
  <c r="C99" i="15"/>
  <c r="B99" i="15"/>
  <c r="F98" i="15"/>
  <c r="D98" i="15"/>
  <c r="C98" i="15"/>
  <c r="B98" i="15"/>
  <c r="F97" i="15"/>
  <c r="D97" i="15"/>
  <c r="C97" i="15"/>
  <c r="B97" i="15"/>
  <c r="F96" i="15"/>
  <c r="D96" i="15"/>
  <c r="C96" i="15"/>
  <c r="B96" i="15"/>
  <c r="F95" i="15"/>
  <c r="D95" i="15"/>
  <c r="C95" i="15"/>
  <c r="B95" i="15"/>
  <c r="F94" i="15"/>
  <c r="D94" i="15"/>
  <c r="C94" i="15"/>
  <c r="B94" i="15"/>
  <c r="F93" i="15"/>
  <c r="D93" i="15"/>
  <c r="C93" i="15"/>
  <c r="B93" i="15"/>
  <c r="F92" i="15"/>
  <c r="D92" i="15"/>
  <c r="C92" i="15"/>
  <c r="B92" i="15"/>
  <c r="F91" i="15"/>
  <c r="D91" i="15"/>
  <c r="C91" i="15"/>
  <c r="B91" i="15"/>
  <c r="F90" i="15"/>
  <c r="D90" i="15"/>
  <c r="C90" i="15"/>
  <c r="B90" i="15"/>
  <c r="F89" i="15"/>
  <c r="D89" i="15"/>
  <c r="C89" i="15"/>
  <c r="B89" i="15"/>
  <c r="F88" i="15"/>
  <c r="D88" i="15"/>
  <c r="C88" i="15"/>
  <c r="B88" i="15"/>
  <c r="F87" i="15"/>
  <c r="D87" i="15"/>
  <c r="C87" i="15"/>
  <c r="B87" i="15"/>
  <c r="F86" i="15"/>
  <c r="D86" i="15"/>
  <c r="C86" i="15"/>
  <c r="B86" i="15"/>
  <c r="F85" i="15"/>
  <c r="D85" i="15"/>
  <c r="C85" i="15"/>
  <c r="B85" i="15"/>
  <c r="F84" i="15"/>
  <c r="D84" i="15"/>
  <c r="C84" i="15"/>
  <c r="B84" i="15"/>
  <c r="F83" i="15"/>
  <c r="D83" i="15"/>
  <c r="C83" i="15"/>
  <c r="B83" i="15"/>
  <c r="F82" i="15"/>
  <c r="D82" i="15"/>
  <c r="C82" i="15"/>
  <c r="B82" i="15"/>
  <c r="F81" i="15"/>
  <c r="D81" i="15"/>
  <c r="C81" i="15"/>
  <c r="B81" i="15"/>
  <c r="F80" i="15"/>
  <c r="D80" i="15"/>
  <c r="C80" i="15"/>
  <c r="B80" i="15"/>
  <c r="F79" i="15"/>
  <c r="D79" i="15"/>
  <c r="C79" i="15"/>
  <c r="B79" i="15"/>
  <c r="F78" i="15"/>
  <c r="D78" i="15"/>
  <c r="C78" i="15"/>
  <c r="B78" i="15"/>
  <c r="F77" i="15"/>
  <c r="D77" i="15"/>
  <c r="C77" i="15"/>
  <c r="B77" i="15"/>
  <c r="F76" i="15"/>
  <c r="D76" i="15"/>
  <c r="C76" i="15"/>
  <c r="B76" i="15"/>
  <c r="F75" i="15"/>
  <c r="D75" i="15"/>
  <c r="C75" i="15"/>
  <c r="B75" i="15"/>
  <c r="F74" i="15"/>
  <c r="D74" i="15"/>
  <c r="C74" i="15"/>
  <c r="B74" i="15"/>
  <c r="F73" i="15"/>
  <c r="D73" i="15"/>
  <c r="C73" i="15"/>
  <c r="B73" i="15"/>
  <c r="F72" i="15"/>
  <c r="D72" i="15"/>
  <c r="C72" i="15"/>
  <c r="B72" i="15"/>
  <c r="F71" i="15"/>
  <c r="D71" i="15"/>
  <c r="C71" i="15"/>
  <c r="B71" i="15"/>
  <c r="F70" i="15"/>
  <c r="D70" i="15"/>
  <c r="C70" i="15"/>
  <c r="B70" i="15"/>
  <c r="F69" i="15"/>
  <c r="D69" i="15"/>
  <c r="C69" i="15"/>
  <c r="B69" i="15"/>
  <c r="F68" i="15"/>
  <c r="D68" i="15"/>
  <c r="C68" i="15"/>
  <c r="B68" i="15"/>
  <c r="F67" i="15"/>
  <c r="D67" i="15"/>
  <c r="C67" i="15"/>
  <c r="B67" i="15"/>
  <c r="F66" i="15"/>
  <c r="D66" i="15"/>
  <c r="C66" i="15"/>
  <c r="B66" i="15"/>
  <c r="F65" i="15"/>
  <c r="D65" i="15"/>
  <c r="C65" i="15"/>
  <c r="B65" i="15"/>
  <c r="F64" i="15"/>
  <c r="D64" i="15"/>
  <c r="C64" i="15"/>
  <c r="B64" i="15"/>
  <c r="F63" i="15"/>
  <c r="D63" i="15"/>
  <c r="C63" i="15"/>
  <c r="B63" i="15"/>
  <c r="F62" i="15"/>
  <c r="D62" i="15"/>
  <c r="C62" i="15"/>
  <c r="B62" i="15"/>
  <c r="F61" i="15"/>
  <c r="D61" i="15"/>
  <c r="C61" i="15"/>
  <c r="B61" i="15"/>
  <c r="F60" i="15"/>
  <c r="D60" i="15"/>
  <c r="C60" i="15"/>
  <c r="B60" i="15"/>
  <c r="F59" i="15"/>
  <c r="D59" i="15"/>
  <c r="C59" i="15"/>
  <c r="B59" i="15"/>
  <c r="F58" i="15"/>
  <c r="D58" i="15"/>
  <c r="C58" i="15"/>
  <c r="B58" i="15"/>
  <c r="F57" i="15"/>
  <c r="D57" i="15"/>
  <c r="C57" i="15"/>
  <c r="B57" i="15"/>
  <c r="F56" i="15"/>
  <c r="D56" i="15"/>
  <c r="C56" i="15"/>
  <c r="B56" i="15"/>
  <c r="F55" i="15"/>
  <c r="D55" i="15"/>
  <c r="C55" i="15"/>
  <c r="B55" i="15"/>
  <c r="F54" i="15"/>
  <c r="D54" i="15"/>
  <c r="C54" i="15"/>
  <c r="B54" i="15"/>
  <c r="F53" i="15"/>
  <c r="D53" i="15"/>
  <c r="C53" i="15"/>
  <c r="B53" i="15"/>
  <c r="F52" i="15"/>
  <c r="D52" i="15"/>
  <c r="C52" i="15"/>
  <c r="B52" i="15"/>
  <c r="F51" i="15"/>
  <c r="D51" i="15"/>
  <c r="C51" i="15"/>
  <c r="B51" i="15"/>
  <c r="F50" i="15"/>
  <c r="D50" i="15"/>
  <c r="C50" i="15"/>
  <c r="B50" i="15"/>
  <c r="F49" i="15"/>
  <c r="D49" i="15"/>
  <c r="C49" i="15"/>
  <c r="B49" i="15"/>
  <c r="F48" i="15"/>
  <c r="D48" i="15"/>
  <c r="C48" i="15"/>
  <c r="B48" i="15"/>
  <c r="F47" i="15"/>
  <c r="D47" i="15"/>
  <c r="C47" i="15"/>
  <c r="B47" i="15"/>
  <c r="F46" i="15"/>
  <c r="D46" i="15"/>
  <c r="C46" i="15"/>
  <c r="B46" i="15"/>
  <c r="F45" i="15"/>
  <c r="D45" i="15"/>
  <c r="C45" i="15"/>
  <c r="B45" i="15"/>
  <c r="F44" i="15"/>
  <c r="D44" i="15"/>
  <c r="C44" i="15"/>
  <c r="B44" i="15"/>
  <c r="F43" i="15"/>
  <c r="D43" i="15"/>
  <c r="C43" i="15"/>
  <c r="B43" i="15"/>
  <c r="F42" i="15"/>
  <c r="D42" i="15"/>
  <c r="C42" i="15"/>
  <c r="B42" i="15"/>
  <c r="F41" i="15"/>
  <c r="D41" i="15"/>
  <c r="C41" i="15"/>
  <c r="B41" i="15"/>
  <c r="F40" i="15"/>
  <c r="D40" i="15"/>
  <c r="C40" i="15"/>
  <c r="B40" i="15"/>
  <c r="F39" i="15"/>
  <c r="D39" i="15"/>
  <c r="C39" i="15"/>
  <c r="B39" i="15"/>
  <c r="F38" i="15"/>
  <c r="D38" i="15"/>
  <c r="C38" i="15"/>
  <c r="B38" i="15"/>
  <c r="F37" i="15"/>
  <c r="D37" i="15"/>
  <c r="C37" i="15"/>
  <c r="B37" i="15"/>
  <c r="F36" i="15"/>
  <c r="D36" i="15"/>
  <c r="C36" i="15"/>
  <c r="B36" i="15"/>
  <c r="F35" i="15"/>
  <c r="D35" i="15"/>
  <c r="C35" i="15"/>
  <c r="B35" i="15"/>
  <c r="F34" i="15"/>
  <c r="D34" i="15"/>
  <c r="C34" i="15"/>
  <c r="B34" i="15"/>
  <c r="F33" i="15"/>
  <c r="D33" i="15"/>
  <c r="C33" i="15"/>
  <c r="B33" i="15"/>
  <c r="F32" i="15"/>
  <c r="D32" i="15"/>
  <c r="C32" i="15"/>
  <c r="B32" i="15"/>
  <c r="F31" i="15"/>
  <c r="D31" i="15"/>
  <c r="C31" i="15"/>
  <c r="B31" i="15"/>
  <c r="F30" i="15"/>
  <c r="D30" i="15"/>
  <c r="C30" i="15"/>
  <c r="B30" i="15"/>
  <c r="F29" i="15"/>
  <c r="D29" i="15"/>
  <c r="C29" i="15"/>
  <c r="B29" i="15"/>
  <c r="F28" i="15"/>
  <c r="D28" i="15"/>
  <c r="C28" i="15"/>
  <c r="B28" i="15"/>
  <c r="F27" i="15"/>
  <c r="D27" i="15"/>
  <c r="C27" i="15"/>
  <c r="B27" i="15"/>
  <c r="F26" i="15"/>
  <c r="D26" i="15"/>
  <c r="C26" i="15"/>
  <c r="B26" i="15"/>
  <c r="F25" i="15"/>
  <c r="D25" i="15"/>
  <c r="C25" i="15"/>
  <c r="B25" i="15"/>
  <c r="F24" i="15"/>
  <c r="D24" i="15"/>
  <c r="C24" i="15"/>
  <c r="B24" i="15"/>
  <c r="F23" i="15"/>
  <c r="D23" i="15"/>
  <c r="C23" i="15"/>
  <c r="B23" i="15"/>
  <c r="F22" i="15"/>
  <c r="D22" i="15"/>
  <c r="C22" i="15"/>
  <c r="B22" i="15"/>
  <c r="F21" i="15"/>
  <c r="D21" i="15"/>
  <c r="C21" i="15"/>
  <c r="B21" i="15"/>
  <c r="F20" i="15"/>
  <c r="D20" i="15"/>
  <c r="C20" i="15"/>
  <c r="B20" i="15"/>
  <c r="F19" i="15"/>
  <c r="D19" i="15"/>
  <c r="C19" i="15"/>
  <c r="B19" i="15"/>
  <c r="F18" i="15"/>
  <c r="D18" i="15"/>
  <c r="C18" i="15"/>
  <c r="B18" i="15"/>
  <c r="F17" i="15"/>
  <c r="D17" i="15"/>
  <c r="C17" i="15"/>
  <c r="B17" i="15"/>
  <c r="F16" i="15"/>
  <c r="D16" i="15"/>
  <c r="C16" i="15"/>
  <c r="B16" i="15"/>
  <c r="F15" i="15"/>
  <c r="D15" i="15"/>
  <c r="C15" i="15"/>
  <c r="B15" i="15"/>
  <c r="F14" i="15"/>
  <c r="D14" i="15"/>
  <c r="C14" i="15"/>
  <c r="B14" i="15"/>
  <c r="F13" i="15"/>
  <c r="D13" i="15"/>
  <c r="C13" i="15"/>
  <c r="B13" i="15"/>
  <c r="F12" i="15"/>
  <c r="D12" i="15"/>
  <c r="C12" i="15"/>
  <c r="B12" i="15"/>
  <c r="G8" i="15"/>
  <c r="L113" i="7" s="1"/>
  <c r="G7" i="15"/>
  <c r="L112" i="7" s="1"/>
  <c r="G6" i="15"/>
  <c r="L110" i="7" s="1"/>
  <c r="G5" i="15"/>
  <c r="L109" i="7" s="1"/>
  <c r="G4" i="15"/>
  <c r="B2" i="15" s="1"/>
  <c r="C2" i="15"/>
  <c r="F117" i="14"/>
  <c r="D117" i="14"/>
  <c r="C117" i="14"/>
  <c r="B117" i="14"/>
  <c r="F116" i="14"/>
  <c r="D116" i="14"/>
  <c r="C116" i="14"/>
  <c r="B116" i="14"/>
  <c r="F115" i="14"/>
  <c r="D115" i="14"/>
  <c r="C115" i="14"/>
  <c r="B115" i="14"/>
  <c r="F114" i="14"/>
  <c r="D114" i="14"/>
  <c r="C114" i="14"/>
  <c r="B114" i="14"/>
  <c r="F113" i="14"/>
  <c r="D113" i="14"/>
  <c r="C113" i="14"/>
  <c r="B113" i="14"/>
  <c r="F112" i="14"/>
  <c r="D112" i="14"/>
  <c r="C112" i="14"/>
  <c r="B112" i="14"/>
  <c r="F111" i="14"/>
  <c r="D111" i="14"/>
  <c r="C111" i="14"/>
  <c r="B111" i="14"/>
  <c r="F110" i="14"/>
  <c r="D110" i="14"/>
  <c r="C110" i="14"/>
  <c r="B110" i="14"/>
  <c r="F109" i="14"/>
  <c r="D109" i="14"/>
  <c r="C109" i="14"/>
  <c r="B109" i="14"/>
  <c r="F108" i="14"/>
  <c r="D108" i="14"/>
  <c r="C108" i="14"/>
  <c r="B108" i="14"/>
  <c r="F107" i="14"/>
  <c r="D107" i="14"/>
  <c r="C107" i="14"/>
  <c r="B107" i="14"/>
  <c r="F106" i="14"/>
  <c r="D106" i="14"/>
  <c r="C106" i="14"/>
  <c r="B106" i="14"/>
  <c r="F105" i="14"/>
  <c r="D105" i="14"/>
  <c r="C105" i="14"/>
  <c r="B105" i="14"/>
  <c r="F104" i="14"/>
  <c r="D104" i="14"/>
  <c r="C104" i="14"/>
  <c r="B104" i="14"/>
  <c r="F103" i="14"/>
  <c r="D103" i="14"/>
  <c r="C103" i="14"/>
  <c r="B103" i="14"/>
  <c r="F102" i="14"/>
  <c r="D102" i="14"/>
  <c r="C102" i="14"/>
  <c r="B102" i="14"/>
  <c r="F101" i="14"/>
  <c r="D101" i="14"/>
  <c r="C101" i="14"/>
  <c r="B101" i="14"/>
  <c r="F100" i="14"/>
  <c r="D100" i="14"/>
  <c r="C100" i="14"/>
  <c r="B100" i="14"/>
  <c r="F99" i="14"/>
  <c r="D99" i="14"/>
  <c r="C99" i="14"/>
  <c r="B99" i="14"/>
  <c r="F98" i="14"/>
  <c r="D98" i="14"/>
  <c r="C98" i="14"/>
  <c r="B98" i="14"/>
  <c r="F97" i="14"/>
  <c r="D97" i="14"/>
  <c r="C97" i="14"/>
  <c r="B97" i="14"/>
  <c r="F96" i="14"/>
  <c r="D96" i="14"/>
  <c r="C96" i="14"/>
  <c r="B96" i="14"/>
  <c r="F95" i="14"/>
  <c r="D95" i="14"/>
  <c r="C95" i="14"/>
  <c r="B95" i="14"/>
  <c r="F94" i="14"/>
  <c r="D94" i="14"/>
  <c r="C94" i="14"/>
  <c r="B94" i="14"/>
  <c r="F93" i="14"/>
  <c r="D93" i="14"/>
  <c r="C93" i="14"/>
  <c r="B93" i="14"/>
  <c r="F92" i="14"/>
  <c r="D92" i="14"/>
  <c r="C92" i="14"/>
  <c r="B92" i="14"/>
  <c r="F91" i="14"/>
  <c r="D91" i="14"/>
  <c r="C91" i="14"/>
  <c r="B91" i="14"/>
  <c r="F90" i="14"/>
  <c r="D90" i="14"/>
  <c r="C90" i="14"/>
  <c r="B90" i="14"/>
  <c r="F89" i="14"/>
  <c r="D89" i="14"/>
  <c r="C89" i="14"/>
  <c r="B89" i="14"/>
  <c r="F88" i="14"/>
  <c r="D88" i="14"/>
  <c r="C88" i="14"/>
  <c r="B88" i="14"/>
  <c r="F87" i="14"/>
  <c r="D87" i="14"/>
  <c r="C87" i="14"/>
  <c r="B87" i="14"/>
  <c r="F86" i="14"/>
  <c r="D86" i="14"/>
  <c r="C86" i="14"/>
  <c r="B86" i="14"/>
  <c r="F85" i="14"/>
  <c r="D85" i="14"/>
  <c r="C85" i="14"/>
  <c r="B85" i="14"/>
  <c r="F84" i="14"/>
  <c r="D84" i="14"/>
  <c r="C84" i="14"/>
  <c r="B84" i="14"/>
  <c r="F83" i="14"/>
  <c r="D83" i="14"/>
  <c r="C83" i="14"/>
  <c r="B83" i="14"/>
  <c r="F82" i="14"/>
  <c r="D82" i="14"/>
  <c r="C82" i="14"/>
  <c r="B82" i="14"/>
  <c r="F81" i="14"/>
  <c r="D81" i="14"/>
  <c r="C81" i="14"/>
  <c r="B81" i="14"/>
  <c r="F80" i="14"/>
  <c r="D80" i="14"/>
  <c r="C80" i="14"/>
  <c r="B80" i="14"/>
  <c r="F79" i="14"/>
  <c r="D79" i="14"/>
  <c r="C79" i="14"/>
  <c r="B79" i="14"/>
  <c r="F78" i="14"/>
  <c r="D78" i="14"/>
  <c r="C78" i="14"/>
  <c r="B78" i="14"/>
  <c r="F77" i="14"/>
  <c r="D77" i="14"/>
  <c r="C77" i="14"/>
  <c r="B77" i="14"/>
  <c r="F76" i="14"/>
  <c r="D76" i="14"/>
  <c r="C76" i="14"/>
  <c r="B76" i="14"/>
  <c r="F75" i="14"/>
  <c r="D75" i="14"/>
  <c r="C75" i="14"/>
  <c r="B75" i="14"/>
  <c r="F74" i="14"/>
  <c r="D74" i="14"/>
  <c r="C74" i="14"/>
  <c r="B74" i="14"/>
  <c r="F73" i="14"/>
  <c r="D73" i="14"/>
  <c r="C73" i="14"/>
  <c r="B73" i="14"/>
  <c r="F72" i="14"/>
  <c r="D72" i="14"/>
  <c r="C72" i="14"/>
  <c r="B72" i="14"/>
  <c r="F71" i="14"/>
  <c r="D71" i="14"/>
  <c r="C71" i="14"/>
  <c r="B71" i="14"/>
  <c r="F70" i="14"/>
  <c r="D70" i="14"/>
  <c r="C70" i="14"/>
  <c r="B70" i="14"/>
  <c r="F69" i="14"/>
  <c r="D69" i="14"/>
  <c r="C69" i="14"/>
  <c r="B69" i="14"/>
  <c r="F68" i="14"/>
  <c r="D68" i="14"/>
  <c r="C68" i="14"/>
  <c r="B68" i="14"/>
  <c r="F67" i="14"/>
  <c r="D67" i="14"/>
  <c r="C67" i="14"/>
  <c r="B67" i="14"/>
  <c r="F66" i="14"/>
  <c r="D66" i="14"/>
  <c r="C66" i="14"/>
  <c r="B66" i="14"/>
  <c r="F65" i="14"/>
  <c r="D65" i="14"/>
  <c r="C65" i="14"/>
  <c r="B65" i="14"/>
  <c r="F64" i="14"/>
  <c r="D64" i="14"/>
  <c r="C64" i="14"/>
  <c r="B64" i="14"/>
  <c r="F63" i="14"/>
  <c r="D63" i="14"/>
  <c r="C63" i="14"/>
  <c r="B63" i="14"/>
  <c r="F62" i="14"/>
  <c r="D62" i="14"/>
  <c r="C62" i="14"/>
  <c r="B62" i="14"/>
  <c r="F61" i="14"/>
  <c r="D61" i="14"/>
  <c r="C61" i="14"/>
  <c r="B61" i="14"/>
  <c r="F60" i="14"/>
  <c r="D60" i="14"/>
  <c r="C60" i="14"/>
  <c r="B60" i="14"/>
  <c r="F59" i="14"/>
  <c r="D59" i="14"/>
  <c r="C59" i="14"/>
  <c r="B59" i="14"/>
  <c r="F58" i="14"/>
  <c r="D58" i="14"/>
  <c r="C58" i="14"/>
  <c r="B58" i="14"/>
  <c r="F57" i="14"/>
  <c r="D57" i="14"/>
  <c r="C57" i="14"/>
  <c r="B57" i="14"/>
  <c r="F56" i="14"/>
  <c r="D56" i="14"/>
  <c r="C56" i="14"/>
  <c r="B56" i="14"/>
  <c r="F55" i="14"/>
  <c r="D55" i="14"/>
  <c r="C55" i="14"/>
  <c r="B55" i="14"/>
  <c r="F54" i="14"/>
  <c r="D54" i="14"/>
  <c r="C54" i="14"/>
  <c r="B54" i="14"/>
  <c r="F53" i="14"/>
  <c r="D53" i="14"/>
  <c r="C53" i="14"/>
  <c r="B53" i="14"/>
  <c r="F52" i="14"/>
  <c r="D52" i="14"/>
  <c r="C52" i="14"/>
  <c r="B52" i="14"/>
  <c r="F51" i="14"/>
  <c r="D51" i="14"/>
  <c r="C51" i="14"/>
  <c r="B51" i="14"/>
  <c r="F50" i="14"/>
  <c r="D50" i="14"/>
  <c r="C50" i="14"/>
  <c r="B50" i="14"/>
  <c r="F49" i="14"/>
  <c r="D49" i="14"/>
  <c r="C49" i="14"/>
  <c r="B49" i="14"/>
  <c r="F48" i="14"/>
  <c r="D48" i="14"/>
  <c r="C48" i="14"/>
  <c r="B48" i="14"/>
  <c r="F47" i="14"/>
  <c r="D47" i="14"/>
  <c r="C47" i="14"/>
  <c r="B47" i="14"/>
  <c r="F46" i="14"/>
  <c r="D46" i="14"/>
  <c r="C46" i="14"/>
  <c r="B46" i="14"/>
  <c r="F45" i="14"/>
  <c r="D45" i="14"/>
  <c r="C45" i="14"/>
  <c r="B45" i="14"/>
  <c r="F44" i="14"/>
  <c r="D44" i="14"/>
  <c r="C44" i="14"/>
  <c r="B44" i="14"/>
  <c r="F43" i="14"/>
  <c r="D43" i="14"/>
  <c r="C43" i="14"/>
  <c r="B43" i="14"/>
  <c r="F42" i="14"/>
  <c r="D42" i="14"/>
  <c r="C42" i="14"/>
  <c r="B42" i="14"/>
  <c r="F41" i="14"/>
  <c r="D41" i="14"/>
  <c r="C41" i="14"/>
  <c r="B41" i="14"/>
  <c r="F40" i="14"/>
  <c r="D40" i="14"/>
  <c r="C40" i="14"/>
  <c r="B40" i="14"/>
  <c r="F39" i="14"/>
  <c r="D39" i="14"/>
  <c r="C39" i="14"/>
  <c r="B39" i="14"/>
  <c r="F38" i="14"/>
  <c r="D38" i="14"/>
  <c r="C38" i="14"/>
  <c r="B38" i="14"/>
  <c r="F37" i="14"/>
  <c r="D37" i="14"/>
  <c r="C37" i="14"/>
  <c r="B37" i="14"/>
  <c r="F36" i="14"/>
  <c r="D36" i="14"/>
  <c r="C36" i="14"/>
  <c r="B36" i="14"/>
  <c r="F35" i="14"/>
  <c r="D35" i="14"/>
  <c r="C35" i="14"/>
  <c r="B35" i="14"/>
  <c r="F34" i="14"/>
  <c r="D34" i="14"/>
  <c r="C34" i="14"/>
  <c r="B34" i="14"/>
  <c r="F33" i="14"/>
  <c r="D33" i="14"/>
  <c r="C33" i="14"/>
  <c r="B33" i="14"/>
  <c r="F32" i="14"/>
  <c r="D32" i="14"/>
  <c r="C32" i="14"/>
  <c r="B32" i="14"/>
  <c r="F31" i="14"/>
  <c r="D31" i="14"/>
  <c r="C31" i="14"/>
  <c r="B31" i="14"/>
  <c r="F30" i="14"/>
  <c r="D30" i="14"/>
  <c r="C30" i="14"/>
  <c r="B30" i="14"/>
  <c r="F29" i="14"/>
  <c r="D29" i="14"/>
  <c r="C29" i="14"/>
  <c r="B29" i="14"/>
  <c r="F28" i="14"/>
  <c r="D28" i="14"/>
  <c r="C28" i="14"/>
  <c r="B28" i="14"/>
  <c r="F27" i="14"/>
  <c r="D27" i="14"/>
  <c r="C27" i="14"/>
  <c r="B27" i="14"/>
  <c r="F26" i="14"/>
  <c r="D26" i="14"/>
  <c r="C26" i="14"/>
  <c r="B26" i="14"/>
  <c r="F25" i="14"/>
  <c r="D25" i="14"/>
  <c r="C25" i="14"/>
  <c r="B25" i="14"/>
  <c r="F24" i="14"/>
  <c r="D24" i="14"/>
  <c r="C24" i="14"/>
  <c r="B24" i="14"/>
  <c r="F23" i="14"/>
  <c r="D23" i="14"/>
  <c r="C23" i="14"/>
  <c r="B23" i="14"/>
  <c r="F22" i="14"/>
  <c r="D22" i="14"/>
  <c r="C22" i="14"/>
  <c r="B22" i="14"/>
  <c r="F21" i="14"/>
  <c r="D21" i="14"/>
  <c r="C21" i="14"/>
  <c r="B21" i="14"/>
  <c r="F20" i="14"/>
  <c r="D20" i="14"/>
  <c r="C20" i="14"/>
  <c r="B20" i="14"/>
  <c r="F19" i="14"/>
  <c r="D19" i="14"/>
  <c r="C19" i="14"/>
  <c r="B19" i="14"/>
  <c r="F18" i="14"/>
  <c r="D18" i="14"/>
  <c r="C18" i="14"/>
  <c r="B18" i="14"/>
  <c r="F17" i="14"/>
  <c r="D17" i="14"/>
  <c r="C17" i="14"/>
  <c r="B17" i="14"/>
  <c r="F16" i="14"/>
  <c r="D16" i="14"/>
  <c r="C16" i="14"/>
  <c r="B16" i="14"/>
  <c r="F15" i="14"/>
  <c r="D15" i="14"/>
  <c r="C15" i="14"/>
  <c r="B15" i="14"/>
  <c r="F14" i="14"/>
  <c r="D14" i="14"/>
  <c r="C14" i="14"/>
  <c r="B14" i="14"/>
  <c r="F13" i="14"/>
  <c r="D13" i="14"/>
  <c r="C13" i="14"/>
  <c r="B13" i="14"/>
  <c r="F12" i="14"/>
  <c r="D12" i="14"/>
  <c r="C12" i="14"/>
  <c r="B12" i="14"/>
  <c r="G8" i="14"/>
  <c r="K113" i="7" s="1"/>
  <c r="G7" i="14"/>
  <c r="K112" i="7" s="1"/>
  <c r="G6" i="14"/>
  <c r="K110" i="7" s="1"/>
  <c r="G5" i="14"/>
  <c r="G4" i="14"/>
  <c r="B2" i="14" s="1"/>
  <c r="C2" i="14"/>
  <c r="F117" i="13"/>
  <c r="D117" i="13"/>
  <c r="C117" i="13"/>
  <c r="B117" i="13"/>
  <c r="F116" i="13"/>
  <c r="D116" i="13"/>
  <c r="C116" i="13"/>
  <c r="B116" i="13"/>
  <c r="F115" i="13"/>
  <c r="D115" i="13"/>
  <c r="C115" i="13"/>
  <c r="B115" i="13"/>
  <c r="F114" i="13"/>
  <c r="D114" i="13"/>
  <c r="C114" i="13"/>
  <c r="B114" i="13"/>
  <c r="F113" i="13"/>
  <c r="D113" i="13"/>
  <c r="C113" i="13"/>
  <c r="B113" i="13"/>
  <c r="F112" i="13"/>
  <c r="D112" i="13"/>
  <c r="C112" i="13"/>
  <c r="B112" i="13"/>
  <c r="F111" i="13"/>
  <c r="D111" i="13"/>
  <c r="C111" i="13"/>
  <c r="B111" i="13"/>
  <c r="F110" i="13"/>
  <c r="D110" i="13"/>
  <c r="C110" i="13"/>
  <c r="B110" i="13"/>
  <c r="F109" i="13"/>
  <c r="D109" i="13"/>
  <c r="C109" i="13"/>
  <c r="B109" i="13"/>
  <c r="F108" i="13"/>
  <c r="D108" i="13"/>
  <c r="C108" i="13"/>
  <c r="B108" i="13"/>
  <c r="F107" i="13"/>
  <c r="D107" i="13"/>
  <c r="C107" i="13"/>
  <c r="B107" i="13"/>
  <c r="F106" i="13"/>
  <c r="D106" i="13"/>
  <c r="C106" i="13"/>
  <c r="B106" i="13"/>
  <c r="F105" i="13"/>
  <c r="D105" i="13"/>
  <c r="C105" i="13"/>
  <c r="B105" i="13"/>
  <c r="F104" i="13"/>
  <c r="D104" i="13"/>
  <c r="C104" i="13"/>
  <c r="B104" i="13"/>
  <c r="F103" i="13"/>
  <c r="D103" i="13"/>
  <c r="C103" i="13"/>
  <c r="B103" i="13"/>
  <c r="F102" i="13"/>
  <c r="D102" i="13"/>
  <c r="C102" i="13"/>
  <c r="B102" i="13"/>
  <c r="F101" i="13"/>
  <c r="D101" i="13"/>
  <c r="C101" i="13"/>
  <c r="B101" i="13"/>
  <c r="F100" i="13"/>
  <c r="D100" i="13"/>
  <c r="C100" i="13"/>
  <c r="B100" i="13"/>
  <c r="F99" i="13"/>
  <c r="D99" i="13"/>
  <c r="C99" i="13"/>
  <c r="B99" i="13"/>
  <c r="F98" i="13"/>
  <c r="D98" i="13"/>
  <c r="C98" i="13"/>
  <c r="B98" i="13"/>
  <c r="F97" i="13"/>
  <c r="D97" i="13"/>
  <c r="C97" i="13"/>
  <c r="B97" i="13"/>
  <c r="F96" i="13"/>
  <c r="D96" i="13"/>
  <c r="C96" i="13"/>
  <c r="B96" i="13"/>
  <c r="F95" i="13"/>
  <c r="D95" i="13"/>
  <c r="C95" i="13"/>
  <c r="B95" i="13"/>
  <c r="F94" i="13"/>
  <c r="D94" i="13"/>
  <c r="C94" i="13"/>
  <c r="B94" i="13"/>
  <c r="F93" i="13"/>
  <c r="D93" i="13"/>
  <c r="C93" i="13"/>
  <c r="B93" i="13"/>
  <c r="F92" i="13"/>
  <c r="D92" i="13"/>
  <c r="C92" i="13"/>
  <c r="B92" i="13"/>
  <c r="F91" i="13"/>
  <c r="D91" i="13"/>
  <c r="C91" i="13"/>
  <c r="B91" i="13"/>
  <c r="F90" i="13"/>
  <c r="D90" i="13"/>
  <c r="C90" i="13"/>
  <c r="B90" i="13"/>
  <c r="F89" i="13"/>
  <c r="D89" i="13"/>
  <c r="C89" i="13"/>
  <c r="B89" i="13"/>
  <c r="F88" i="13"/>
  <c r="D88" i="13"/>
  <c r="C88" i="13"/>
  <c r="B88" i="13"/>
  <c r="F87" i="13"/>
  <c r="D87" i="13"/>
  <c r="C87" i="13"/>
  <c r="B87" i="13"/>
  <c r="F86" i="13"/>
  <c r="D86" i="13"/>
  <c r="C86" i="13"/>
  <c r="B86" i="13"/>
  <c r="F85" i="13"/>
  <c r="D85" i="13"/>
  <c r="C85" i="13"/>
  <c r="B85" i="13"/>
  <c r="F84" i="13"/>
  <c r="D84" i="13"/>
  <c r="C84" i="13"/>
  <c r="B84" i="13"/>
  <c r="F83" i="13"/>
  <c r="D83" i="13"/>
  <c r="C83" i="13"/>
  <c r="B83" i="13"/>
  <c r="F82" i="13"/>
  <c r="D82" i="13"/>
  <c r="C82" i="13"/>
  <c r="B82" i="13"/>
  <c r="F81" i="13"/>
  <c r="D81" i="13"/>
  <c r="C81" i="13"/>
  <c r="B81" i="13"/>
  <c r="F80" i="13"/>
  <c r="D80" i="13"/>
  <c r="C80" i="13"/>
  <c r="B80" i="13"/>
  <c r="F79" i="13"/>
  <c r="D79" i="13"/>
  <c r="C79" i="13"/>
  <c r="B79" i="13"/>
  <c r="F78" i="13"/>
  <c r="D78" i="13"/>
  <c r="C78" i="13"/>
  <c r="B78" i="13"/>
  <c r="F77" i="13"/>
  <c r="D77" i="13"/>
  <c r="C77" i="13"/>
  <c r="B77" i="13"/>
  <c r="F76" i="13"/>
  <c r="D76" i="13"/>
  <c r="C76" i="13"/>
  <c r="B76" i="13"/>
  <c r="F75" i="13"/>
  <c r="D75" i="13"/>
  <c r="C75" i="13"/>
  <c r="B75" i="13"/>
  <c r="F74" i="13"/>
  <c r="D74" i="13"/>
  <c r="C74" i="13"/>
  <c r="B74" i="13"/>
  <c r="F73" i="13"/>
  <c r="D73" i="13"/>
  <c r="C73" i="13"/>
  <c r="B73" i="13"/>
  <c r="F72" i="13"/>
  <c r="D72" i="13"/>
  <c r="C72" i="13"/>
  <c r="B72" i="13"/>
  <c r="F71" i="13"/>
  <c r="D71" i="13"/>
  <c r="C71" i="13"/>
  <c r="B71" i="13"/>
  <c r="F70" i="13"/>
  <c r="D70" i="13"/>
  <c r="C70" i="13"/>
  <c r="B70" i="13"/>
  <c r="F69" i="13"/>
  <c r="D69" i="13"/>
  <c r="C69" i="13"/>
  <c r="B69" i="13"/>
  <c r="F68" i="13"/>
  <c r="D68" i="13"/>
  <c r="C68" i="13"/>
  <c r="B68" i="13"/>
  <c r="F67" i="13"/>
  <c r="D67" i="13"/>
  <c r="C67" i="13"/>
  <c r="B67" i="13"/>
  <c r="F66" i="13"/>
  <c r="D66" i="13"/>
  <c r="C66" i="13"/>
  <c r="B66" i="13"/>
  <c r="F65" i="13"/>
  <c r="D65" i="13"/>
  <c r="C65" i="13"/>
  <c r="B65" i="13"/>
  <c r="F64" i="13"/>
  <c r="D64" i="13"/>
  <c r="C64" i="13"/>
  <c r="B64" i="13"/>
  <c r="F63" i="13"/>
  <c r="D63" i="13"/>
  <c r="C63" i="13"/>
  <c r="B63" i="13"/>
  <c r="F62" i="13"/>
  <c r="D62" i="13"/>
  <c r="C62" i="13"/>
  <c r="B62" i="13"/>
  <c r="F61" i="13"/>
  <c r="D61" i="13"/>
  <c r="C61" i="13"/>
  <c r="B61" i="13"/>
  <c r="F60" i="13"/>
  <c r="D60" i="13"/>
  <c r="C60" i="13"/>
  <c r="B60" i="13"/>
  <c r="F59" i="13"/>
  <c r="D59" i="13"/>
  <c r="C59" i="13"/>
  <c r="B59" i="13"/>
  <c r="F58" i="13"/>
  <c r="D58" i="13"/>
  <c r="C58" i="13"/>
  <c r="B58" i="13"/>
  <c r="F57" i="13"/>
  <c r="D57" i="13"/>
  <c r="C57" i="13"/>
  <c r="B57" i="13"/>
  <c r="F56" i="13"/>
  <c r="D56" i="13"/>
  <c r="C56" i="13"/>
  <c r="B56" i="13"/>
  <c r="F55" i="13"/>
  <c r="D55" i="13"/>
  <c r="C55" i="13"/>
  <c r="B55" i="13"/>
  <c r="F54" i="13"/>
  <c r="D54" i="13"/>
  <c r="C54" i="13"/>
  <c r="B54" i="13"/>
  <c r="F53" i="13"/>
  <c r="D53" i="13"/>
  <c r="C53" i="13"/>
  <c r="B53" i="13"/>
  <c r="F52" i="13"/>
  <c r="D52" i="13"/>
  <c r="C52" i="13"/>
  <c r="B52" i="13"/>
  <c r="F51" i="13"/>
  <c r="D51" i="13"/>
  <c r="C51" i="13"/>
  <c r="B51" i="13"/>
  <c r="F50" i="13"/>
  <c r="D50" i="13"/>
  <c r="C50" i="13"/>
  <c r="B50" i="13"/>
  <c r="F49" i="13"/>
  <c r="D49" i="13"/>
  <c r="C49" i="13"/>
  <c r="B49" i="13"/>
  <c r="F48" i="13"/>
  <c r="D48" i="13"/>
  <c r="C48" i="13"/>
  <c r="B48" i="13"/>
  <c r="F47" i="13"/>
  <c r="D47" i="13"/>
  <c r="C47" i="13"/>
  <c r="B47" i="13"/>
  <c r="F46" i="13"/>
  <c r="D46" i="13"/>
  <c r="C46" i="13"/>
  <c r="B46" i="13"/>
  <c r="F45" i="13"/>
  <c r="D45" i="13"/>
  <c r="C45" i="13"/>
  <c r="B45" i="13"/>
  <c r="F44" i="13"/>
  <c r="D44" i="13"/>
  <c r="C44" i="13"/>
  <c r="B44" i="13"/>
  <c r="F43" i="13"/>
  <c r="D43" i="13"/>
  <c r="C43" i="13"/>
  <c r="B43" i="13"/>
  <c r="F42" i="13"/>
  <c r="D42" i="13"/>
  <c r="C42" i="13"/>
  <c r="B42" i="13"/>
  <c r="F41" i="13"/>
  <c r="D41" i="13"/>
  <c r="C41" i="13"/>
  <c r="B41" i="13"/>
  <c r="F40" i="13"/>
  <c r="D40" i="13"/>
  <c r="C40" i="13"/>
  <c r="B40" i="13"/>
  <c r="F39" i="13"/>
  <c r="D39" i="13"/>
  <c r="C39" i="13"/>
  <c r="B39" i="13"/>
  <c r="F38" i="13"/>
  <c r="D38" i="13"/>
  <c r="C38" i="13"/>
  <c r="B38" i="13"/>
  <c r="F37" i="13"/>
  <c r="D37" i="13"/>
  <c r="C37" i="13"/>
  <c r="B37" i="13"/>
  <c r="F36" i="13"/>
  <c r="D36" i="13"/>
  <c r="C36" i="13"/>
  <c r="B36" i="13"/>
  <c r="F35" i="13"/>
  <c r="D35" i="13"/>
  <c r="C35" i="13"/>
  <c r="B35" i="13"/>
  <c r="F34" i="13"/>
  <c r="D34" i="13"/>
  <c r="C34" i="13"/>
  <c r="B34" i="13"/>
  <c r="F33" i="13"/>
  <c r="D33" i="13"/>
  <c r="C33" i="13"/>
  <c r="B33" i="13"/>
  <c r="F32" i="13"/>
  <c r="D32" i="13"/>
  <c r="C32" i="13"/>
  <c r="B32" i="13"/>
  <c r="F31" i="13"/>
  <c r="D31" i="13"/>
  <c r="C31" i="13"/>
  <c r="B31" i="13"/>
  <c r="F30" i="13"/>
  <c r="D30" i="13"/>
  <c r="C30" i="13"/>
  <c r="B30" i="13"/>
  <c r="F29" i="13"/>
  <c r="D29" i="13"/>
  <c r="C29" i="13"/>
  <c r="B29" i="13"/>
  <c r="F28" i="13"/>
  <c r="D28" i="13"/>
  <c r="C28" i="13"/>
  <c r="B28" i="13"/>
  <c r="F27" i="13"/>
  <c r="D27" i="13"/>
  <c r="C27" i="13"/>
  <c r="B27" i="13"/>
  <c r="F26" i="13"/>
  <c r="D26" i="13"/>
  <c r="C26" i="13"/>
  <c r="B26" i="13"/>
  <c r="F25" i="13"/>
  <c r="D25" i="13"/>
  <c r="C25" i="13"/>
  <c r="B25" i="13"/>
  <c r="F24" i="13"/>
  <c r="D24" i="13"/>
  <c r="C24" i="13"/>
  <c r="B24" i="13"/>
  <c r="F23" i="13"/>
  <c r="D23" i="13"/>
  <c r="C23" i="13"/>
  <c r="B23" i="13"/>
  <c r="F22" i="13"/>
  <c r="D22" i="13"/>
  <c r="C22" i="13"/>
  <c r="B22" i="13"/>
  <c r="F21" i="13"/>
  <c r="D21" i="13"/>
  <c r="C21" i="13"/>
  <c r="B21" i="13"/>
  <c r="F20" i="13"/>
  <c r="D20" i="13"/>
  <c r="C20" i="13"/>
  <c r="B20" i="13"/>
  <c r="F19" i="13"/>
  <c r="D19" i="13"/>
  <c r="C19" i="13"/>
  <c r="B19" i="13"/>
  <c r="F18" i="13"/>
  <c r="D18" i="13"/>
  <c r="C18" i="13"/>
  <c r="B18" i="13"/>
  <c r="F17" i="13"/>
  <c r="D17" i="13"/>
  <c r="C17" i="13"/>
  <c r="B17" i="13"/>
  <c r="F16" i="13"/>
  <c r="D16" i="13"/>
  <c r="C16" i="13"/>
  <c r="B16" i="13"/>
  <c r="F15" i="13"/>
  <c r="D15" i="13"/>
  <c r="C15" i="13"/>
  <c r="B15" i="13"/>
  <c r="F14" i="13"/>
  <c r="D14" i="13"/>
  <c r="C14" i="13"/>
  <c r="B14" i="13"/>
  <c r="F13" i="13"/>
  <c r="D13" i="13"/>
  <c r="C13" i="13"/>
  <c r="B13" i="13"/>
  <c r="F12" i="13"/>
  <c r="D12" i="13"/>
  <c r="C12" i="13"/>
  <c r="B12" i="13"/>
  <c r="G8" i="13"/>
  <c r="J113" i="7" s="1"/>
  <c r="G7" i="13"/>
  <c r="J112" i="7" s="1"/>
  <c r="G6" i="13"/>
  <c r="J110" i="7" s="1"/>
  <c r="G5" i="13"/>
  <c r="G4" i="13"/>
  <c r="B2" i="13" s="1"/>
  <c r="C2" i="13"/>
  <c r="F117" i="12"/>
  <c r="D117" i="12"/>
  <c r="C117" i="12"/>
  <c r="B117" i="12"/>
  <c r="F116" i="12"/>
  <c r="D116" i="12"/>
  <c r="C116" i="12"/>
  <c r="B116" i="12"/>
  <c r="F115" i="12"/>
  <c r="D115" i="12"/>
  <c r="C115" i="12"/>
  <c r="B115" i="12"/>
  <c r="F114" i="12"/>
  <c r="D114" i="12"/>
  <c r="C114" i="12"/>
  <c r="B114" i="12"/>
  <c r="F113" i="12"/>
  <c r="D113" i="12"/>
  <c r="C113" i="12"/>
  <c r="B113" i="12"/>
  <c r="F112" i="12"/>
  <c r="D112" i="12"/>
  <c r="C112" i="12"/>
  <c r="B112" i="12"/>
  <c r="F111" i="12"/>
  <c r="D111" i="12"/>
  <c r="C111" i="12"/>
  <c r="B111" i="12"/>
  <c r="F110" i="12"/>
  <c r="D110" i="12"/>
  <c r="C110" i="12"/>
  <c r="B110" i="12"/>
  <c r="F109" i="12"/>
  <c r="D109" i="12"/>
  <c r="C109" i="12"/>
  <c r="B109" i="12"/>
  <c r="F108" i="12"/>
  <c r="D108" i="12"/>
  <c r="C108" i="12"/>
  <c r="B108" i="12"/>
  <c r="F107" i="12"/>
  <c r="D107" i="12"/>
  <c r="C107" i="12"/>
  <c r="B107" i="12"/>
  <c r="F106" i="12"/>
  <c r="D106" i="12"/>
  <c r="C106" i="12"/>
  <c r="B106" i="12"/>
  <c r="F105" i="12"/>
  <c r="D105" i="12"/>
  <c r="C105" i="12"/>
  <c r="B105" i="12"/>
  <c r="F104" i="12"/>
  <c r="D104" i="12"/>
  <c r="C104" i="12"/>
  <c r="B104" i="12"/>
  <c r="F103" i="12"/>
  <c r="D103" i="12"/>
  <c r="C103" i="12"/>
  <c r="B103" i="12"/>
  <c r="F102" i="12"/>
  <c r="D102" i="12"/>
  <c r="C102" i="12"/>
  <c r="B102" i="12"/>
  <c r="F101" i="12"/>
  <c r="D101" i="12"/>
  <c r="C101" i="12"/>
  <c r="B101" i="12"/>
  <c r="F100" i="12"/>
  <c r="D100" i="12"/>
  <c r="C100" i="12"/>
  <c r="B100" i="12"/>
  <c r="F99" i="12"/>
  <c r="D99" i="12"/>
  <c r="C99" i="12"/>
  <c r="B99" i="12"/>
  <c r="F98" i="12"/>
  <c r="D98" i="12"/>
  <c r="C98" i="12"/>
  <c r="B98" i="12"/>
  <c r="F97" i="12"/>
  <c r="D97" i="12"/>
  <c r="C97" i="12"/>
  <c r="B97" i="12"/>
  <c r="F96" i="12"/>
  <c r="D96" i="12"/>
  <c r="C96" i="12"/>
  <c r="B96" i="12"/>
  <c r="F95" i="12"/>
  <c r="D95" i="12"/>
  <c r="C95" i="12"/>
  <c r="B95" i="12"/>
  <c r="F94" i="12"/>
  <c r="D94" i="12"/>
  <c r="C94" i="12"/>
  <c r="B94" i="12"/>
  <c r="F93" i="12"/>
  <c r="D93" i="12"/>
  <c r="C93" i="12"/>
  <c r="B93" i="12"/>
  <c r="F92" i="12"/>
  <c r="D92" i="12"/>
  <c r="C92" i="12"/>
  <c r="B92" i="12"/>
  <c r="F91" i="12"/>
  <c r="D91" i="12"/>
  <c r="C91" i="12"/>
  <c r="B91" i="12"/>
  <c r="F90" i="12"/>
  <c r="D90" i="12"/>
  <c r="C90" i="12"/>
  <c r="B90" i="12"/>
  <c r="F89" i="12"/>
  <c r="D89" i="12"/>
  <c r="C89" i="12"/>
  <c r="B89" i="12"/>
  <c r="F88" i="12"/>
  <c r="D88" i="12"/>
  <c r="C88" i="12"/>
  <c r="B88" i="12"/>
  <c r="F87" i="12"/>
  <c r="D87" i="12"/>
  <c r="C87" i="12"/>
  <c r="B87" i="12"/>
  <c r="F86" i="12"/>
  <c r="D86" i="12"/>
  <c r="C86" i="12"/>
  <c r="B86" i="12"/>
  <c r="F85" i="12"/>
  <c r="D85" i="12"/>
  <c r="C85" i="12"/>
  <c r="B85" i="12"/>
  <c r="F84" i="12"/>
  <c r="D84" i="12"/>
  <c r="C84" i="12"/>
  <c r="B84" i="12"/>
  <c r="F83" i="12"/>
  <c r="D83" i="12"/>
  <c r="C83" i="12"/>
  <c r="B83" i="12"/>
  <c r="F82" i="12"/>
  <c r="D82" i="12"/>
  <c r="C82" i="12"/>
  <c r="B82" i="12"/>
  <c r="F81" i="12"/>
  <c r="D81" i="12"/>
  <c r="C81" i="12"/>
  <c r="B81" i="12"/>
  <c r="F80" i="12"/>
  <c r="D80" i="12"/>
  <c r="C80" i="12"/>
  <c r="B80" i="12"/>
  <c r="F79" i="12"/>
  <c r="D79" i="12"/>
  <c r="C79" i="12"/>
  <c r="B79" i="12"/>
  <c r="F78" i="12"/>
  <c r="D78" i="12"/>
  <c r="C78" i="12"/>
  <c r="B78" i="12"/>
  <c r="F77" i="12"/>
  <c r="D77" i="12"/>
  <c r="C77" i="12"/>
  <c r="B77" i="12"/>
  <c r="F76" i="12"/>
  <c r="D76" i="12"/>
  <c r="C76" i="12"/>
  <c r="B76" i="12"/>
  <c r="F75" i="12"/>
  <c r="D75" i="12"/>
  <c r="C75" i="12"/>
  <c r="B75" i="12"/>
  <c r="F74" i="12"/>
  <c r="D74" i="12"/>
  <c r="C74" i="12"/>
  <c r="B74" i="12"/>
  <c r="F73" i="12"/>
  <c r="D73" i="12"/>
  <c r="C73" i="12"/>
  <c r="B73" i="12"/>
  <c r="F72" i="12"/>
  <c r="D72" i="12"/>
  <c r="C72" i="12"/>
  <c r="B72" i="12"/>
  <c r="F71" i="12"/>
  <c r="D71" i="12"/>
  <c r="C71" i="12"/>
  <c r="B71" i="12"/>
  <c r="F70" i="12"/>
  <c r="D70" i="12"/>
  <c r="C70" i="12"/>
  <c r="B70" i="12"/>
  <c r="F69" i="12"/>
  <c r="D69" i="12"/>
  <c r="C69" i="12"/>
  <c r="B69" i="12"/>
  <c r="F68" i="12"/>
  <c r="D68" i="12"/>
  <c r="C68" i="12"/>
  <c r="B68" i="12"/>
  <c r="F67" i="12"/>
  <c r="D67" i="12"/>
  <c r="C67" i="12"/>
  <c r="B67" i="12"/>
  <c r="F66" i="12"/>
  <c r="D66" i="12"/>
  <c r="C66" i="12"/>
  <c r="B66" i="12"/>
  <c r="F65" i="12"/>
  <c r="D65" i="12"/>
  <c r="C65" i="12"/>
  <c r="B65" i="12"/>
  <c r="F64" i="12"/>
  <c r="D64" i="12"/>
  <c r="C64" i="12"/>
  <c r="B64" i="12"/>
  <c r="F63" i="12"/>
  <c r="D63" i="12"/>
  <c r="C63" i="12"/>
  <c r="B63" i="12"/>
  <c r="F62" i="12"/>
  <c r="D62" i="12"/>
  <c r="C62" i="12"/>
  <c r="B62" i="12"/>
  <c r="F61" i="12"/>
  <c r="D61" i="12"/>
  <c r="C61" i="12"/>
  <c r="B61" i="12"/>
  <c r="F60" i="12"/>
  <c r="D60" i="12"/>
  <c r="C60" i="12"/>
  <c r="B60" i="12"/>
  <c r="F59" i="12"/>
  <c r="D59" i="12"/>
  <c r="C59" i="12"/>
  <c r="B59" i="12"/>
  <c r="F58" i="12"/>
  <c r="D58" i="12"/>
  <c r="C58" i="12"/>
  <c r="B58" i="12"/>
  <c r="F57" i="12"/>
  <c r="D57" i="12"/>
  <c r="C57" i="12"/>
  <c r="B57" i="12"/>
  <c r="F56" i="12"/>
  <c r="D56" i="12"/>
  <c r="C56" i="12"/>
  <c r="B56" i="12"/>
  <c r="F55" i="12"/>
  <c r="D55" i="12"/>
  <c r="C55" i="12"/>
  <c r="B55" i="12"/>
  <c r="F54" i="12"/>
  <c r="D54" i="12"/>
  <c r="C54" i="12"/>
  <c r="B54" i="12"/>
  <c r="F53" i="12"/>
  <c r="D53" i="12"/>
  <c r="C53" i="12"/>
  <c r="B53" i="12"/>
  <c r="F52" i="12"/>
  <c r="D52" i="12"/>
  <c r="C52" i="12"/>
  <c r="B52" i="12"/>
  <c r="F51" i="12"/>
  <c r="D51" i="12"/>
  <c r="C51" i="12"/>
  <c r="B51" i="12"/>
  <c r="F50" i="12"/>
  <c r="D50" i="12"/>
  <c r="C50" i="12"/>
  <c r="B50" i="12"/>
  <c r="F49" i="12"/>
  <c r="D49" i="12"/>
  <c r="C49" i="12"/>
  <c r="B49" i="12"/>
  <c r="F48" i="12"/>
  <c r="D48" i="12"/>
  <c r="C48" i="12"/>
  <c r="B48" i="12"/>
  <c r="F47" i="12"/>
  <c r="D47" i="12"/>
  <c r="C47" i="12"/>
  <c r="B47" i="12"/>
  <c r="F46" i="12"/>
  <c r="D46" i="12"/>
  <c r="C46" i="12"/>
  <c r="B46" i="12"/>
  <c r="F45" i="12"/>
  <c r="D45" i="12"/>
  <c r="C45" i="12"/>
  <c r="B45" i="12"/>
  <c r="F44" i="12"/>
  <c r="D44" i="12"/>
  <c r="C44" i="12"/>
  <c r="B44" i="12"/>
  <c r="F43" i="12"/>
  <c r="D43" i="12"/>
  <c r="C43" i="12"/>
  <c r="B43" i="12"/>
  <c r="F42" i="12"/>
  <c r="D42" i="12"/>
  <c r="C42" i="12"/>
  <c r="B42" i="12"/>
  <c r="F41" i="12"/>
  <c r="D41" i="12"/>
  <c r="C41" i="12"/>
  <c r="B41" i="12"/>
  <c r="F40" i="12"/>
  <c r="D40" i="12"/>
  <c r="C40" i="12"/>
  <c r="B40" i="12"/>
  <c r="F39" i="12"/>
  <c r="D39" i="12"/>
  <c r="C39" i="12"/>
  <c r="B39" i="12"/>
  <c r="F38" i="12"/>
  <c r="D38" i="12"/>
  <c r="C38" i="12"/>
  <c r="B38" i="12"/>
  <c r="F37" i="12"/>
  <c r="D37" i="12"/>
  <c r="C37" i="12"/>
  <c r="B37" i="12"/>
  <c r="F36" i="12"/>
  <c r="D36" i="12"/>
  <c r="C36" i="12"/>
  <c r="B36" i="12"/>
  <c r="F35" i="12"/>
  <c r="D35" i="12"/>
  <c r="C35" i="12"/>
  <c r="B35" i="12"/>
  <c r="F34" i="12"/>
  <c r="D34" i="12"/>
  <c r="C34" i="12"/>
  <c r="B34" i="12"/>
  <c r="F33" i="12"/>
  <c r="D33" i="12"/>
  <c r="C33" i="12"/>
  <c r="B33" i="12"/>
  <c r="F32" i="12"/>
  <c r="D32" i="12"/>
  <c r="C32" i="12"/>
  <c r="B32" i="12"/>
  <c r="F31" i="12"/>
  <c r="D31" i="12"/>
  <c r="C31" i="12"/>
  <c r="B31" i="12"/>
  <c r="F30" i="12"/>
  <c r="D30" i="12"/>
  <c r="C30" i="12"/>
  <c r="B30" i="12"/>
  <c r="F29" i="12"/>
  <c r="D29" i="12"/>
  <c r="C29" i="12"/>
  <c r="B29" i="12"/>
  <c r="F28" i="12"/>
  <c r="D28" i="12"/>
  <c r="C28" i="12"/>
  <c r="B28" i="12"/>
  <c r="F27" i="12"/>
  <c r="D27" i="12"/>
  <c r="C27" i="12"/>
  <c r="B27" i="12"/>
  <c r="F26" i="12"/>
  <c r="D26" i="12"/>
  <c r="C26" i="12"/>
  <c r="B26" i="12"/>
  <c r="F25" i="12"/>
  <c r="D25" i="12"/>
  <c r="C25" i="12"/>
  <c r="B25" i="12"/>
  <c r="F24" i="12"/>
  <c r="D24" i="12"/>
  <c r="C24" i="12"/>
  <c r="B24" i="12"/>
  <c r="F23" i="12"/>
  <c r="D23" i="12"/>
  <c r="C23" i="12"/>
  <c r="B23" i="12"/>
  <c r="F22" i="12"/>
  <c r="D22" i="12"/>
  <c r="C22" i="12"/>
  <c r="B22" i="12"/>
  <c r="F21" i="12"/>
  <c r="D21" i="12"/>
  <c r="C21" i="12"/>
  <c r="B21" i="12"/>
  <c r="F20" i="12"/>
  <c r="D20" i="12"/>
  <c r="C20" i="12"/>
  <c r="B20" i="12"/>
  <c r="F19" i="12"/>
  <c r="D19" i="12"/>
  <c r="C19" i="12"/>
  <c r="B19" i="12"/>
  <c r="F18" i="12"/>
  <c r="D18" i="12"/>
  <c r="C18" i="12"/>
  <c r="B18" i="12"/>
  <c r="F17" i="12"/>
  <c r="D17" i="12"/>
  <c r="C17" i="12"/>
  <c r="B17" i="12"/>
  <c r="F16" i="12"/>
  <c r="D16" i="12"/>
  <c r="C16" i="12"/>
  <c r="B16" i="12"/>
  <c r="F15" i="12"/>
  <c r="D15" i="12"/>
  <c r="C15" i="12"/>
  <c r="B15" i="12"/>
  <c r="F14" i="12"/>
  <c r="D14" i="12"/>
  <c r="C14" i="12"/>
  <c r="B14" i="12"/>
  <c r="F13" i="12"/>
  <c r="D13" i="12"/>
  <c r="C13" i="12"/>
  <c r="B13" i="12"/>
  <c r="F12" i="12"/>
  <c r="D12" i="12"/>
  <c r="C12" i="12"/>
  <c r="B12" i="12"/>
  <c r="G8" i="12"/>
  <c r="I113" i="7" s="1"/>
  <c r="G7" i="12"/>
  <c r="I112" i="7" s="1"/>
  <c r="G6" i="12"/>
  <c r="I110" i="7" s="1"/>
  <c r="G5" i="12"/>
  <c r="G4" i="12"/>
  <c r="B2" i="12" s="1"/>
  <c r="C2" i="12"/>
  <c r="F117" i="11"/>
  <c r="D117" i="11"/>
  <c r="C117" i="11"/>
  <c r="B117" i="11"/>
  <c r="F116" i="11"/>
  <c r="D116" i="11"/>
  <c r="C116" i="11"/>
  <c r="B116" i="11"/>
  <c r="F115" i="11"/>
  <c r="D115" i="11"/>
  <c r="C115" i="11"/>
  <c r="B115" i="11"/>
  <c r="F114" i="11"/>
  <c r="D114" i="11"/>
  <c r="C114" i="11"/>
  <c r="B114" i="11"/>
  <c r="F113" i="11"/>
  <c r="D113" i="11"/>
  <c r="C113" i="11"/>
  <c r="B113" i="11"/>
  <c r="F112" i="11"/>
  <c r="D112" i="11"/>
  <c r="C112" i="11"/>
  <c r="B112" i="11"/>
  <c r="F111" i="11"/>
  <c r="D111" i="11"/>
  <c r="C111" i="11"/>
  <c r="B111" i="11"/>
  <c r="F110" i="11"/>
  <c r="D110" i="11"/>
  <c r="C110" i="11"/>
  <c r="B110" i="11"/>
  <c r="F109" i="11"/>
  <c r="D109" i="11"/>
  <c r="C109" i="11"/>
  <c r="B109" i="11"/>
  <c r="F108" i="11"/>
  <c r="D108" i="11"/>
  <c r="C108" i="11"/>
  <c r="B108" i="11"/>
  <c r="F107" i="11"/>
  <c r="D107" i="11"/>
  <c r="C107" i="11"/>
  <c r="B107" i="11"/>
  <c r="F106" i="11"/>
  <c r="D106" i="11"/>
  <c r="C106" i="11"/>
  <c r="B106" i="11"/>
  <c r="F105" i="11"/>
  <c r="D105" i="11"/>
  <c r="C105" i="11"/>
  <c r="B105" i="11"/>
  <c r="F104" i="11"/>
  <c r="D104" i="11"/>
  <c r="C104" i="11"/>
  <c r="B104" i="11"/>
  <c r="F103" i="11"/>
  <c r="D103" i="11"/>
  <c r="C103" i="11"/>
  <c r="B103" i="11"/>
  <c r="F102" i="11"/>
  <c r="D102" i="11"/>
  <c r="C102" i="11"/>
  <c r="B102" i="11"/>
  <c r="F101" i="11"/>
  <c r="D101" i="11"/>
  <c r="C101" i="11"/>
  <c r="B101" i="11"/>
  <c r="F100" i="11"/>
  <c r="D100" i="11"/>
  <c r="C100" i="11"/>
  <c r="B100" i="11"/>
  <c r="F99" i="11"/>
  <c r="D99" i="11"/>
  <c r="C99" i="11"/>
  <c r="B99" i="11"/>
  <c r="F98" i="11"/>
  <c r="D98" i="11"/>
  <c r="C98" i="11"/>
  <c r="B98" i="11"/>
  <c r="F97" i="11"/>
  <c r="D97" i="11"/>
  <c r="C97" i="11"/>
  <c r="B97" i="11"/>
  <c r="F96" i="11"/>
  <c r="D96" i="11"/>
  <c r="C96" i="11"/>
  <c r="B96" i="11"/>
  <c r="F95" i="11"/>
  <c r="D95" i="11"/>
  <c r="C95" i="11"/>
  <c r="B95" i="11"/>
  <c r="F94" i="11"/>
  <c r="D94" i="11"/>
  <c r="C94" i="11"/>
  <c r="B94" i="11"/>
  <c r="F93" i="11"/>
  <c r="D93" i="11"/>
  <c r="C93" i="11"/>
  <c r="B93" i="11"/>
  <c r="F92" i="11"/>
  <c r="D92" i="11"/>
  <c r="C92" i="11"/>
  <c r="B92" i="11"/>
  <c r="F91" i="11"/>
  <c r="D91" i="11"/>
  <c r="C91" i="11"/>
  <c r="B91" i="11"/>
  <c r="F90" i="11"/>
  <c r="D90" i="11"/>
  <c r="C90" i="11"/>
  <c r="B90" i="11"/>
  <c r="F89" i="11"/>
  <c r="D89" i="11"/>
  <c r="C89" i="11"/>
  <c r="B89" i="11"/>
  <c r="F88" i="11"/>
  <c r="D88" i="11"/>
  <c r="C88" i="11"/>
  <c r="B88" i="11"/>
  <c r="F87" i="11"/>
  <c r="D87" i="11"/>
  <c r="C87" i="11"/>
  <c r="B87" i="11"/>
  <c r="F86" i="11"/>
  <c r="D86" i="11"/>
  <c r="C86" i="11"/>
  <c r="B86" i="11"/>
  <c r="F85" i="11"/>
  <c r="D85" i="11"/>
  <c r="C85" i="11"/>
  <c r="B85" i="11"/>
  <c r="F84" i="11"/>
  <c r="D84" i="11"/>
  <c r="C84" i="11"/>
  <c r="B84" i="11"/>
  <c r="F83" i="11"/>
  <c r="D83" i="11"/>
  <c r="C83" i="11"/>
  <c r="B83" i="11"/>
  <c r="F82" i="11"/>
  <c r="D82" i="11"/>
  <c r="C82" i="11"/>
  <c r="B82" i="11"/>
  <c r="F81" i="11"/>
  <c r="D81" i="11"/>
  <c r="C81" i="11"/>
  <c r="B81" i="11"/>
  <c r="F80" i="11"/>
  <c r="D80" i="11"/>
  <c r="C80" i="11"/>
  <c r="B80" i="11"/>
  <c r="F79" i="11"/>
  <c r="D79" i="11"/>
  <c r="C79" i="11"/>
  <c r="B79" i="11"/>
  <c r="F78" i="11"/>
  <c r="D78" i="11"/>
  <c r="C78" i="11"/>
  <c r="B78" i="11"/>
  <c r="F77" i="11"/>
  <c r="D77" i="11"/>
  <c r="C77" i="11"/>
  <c r="B77" i="11"/>
  <c r="F76" i="11"/>
  <c r="D76" i="11"/>
  <c r="C76" i="11"/>
  <c r="B76" i="11"/>
  <c r="F75" i="11"/>
  <c r="D75" i="11"/>
  <c r="C75" i="11"/>
  <c r="B75" i="11"/>
  <c r="F74" i="11"/>
  <c r="D74" i="11"/>
  <c r="C74" i="11"/>
  <c r="B74" i="11"/>
  <c r="F73" i="11"/>
  <c r="D73" i="11"/>
  <c r="C73" i="11"/>
  <c r="B73" i="11"/>
  <c r="F72" i="11"/>
  <c r="D72" i="11"/>
  <c r="C72" i="11"/>
  <c r="B72" i="11"/>
  <c r="F71" i="11"/>
  <c r="D71" i="11"/>
  <c r="C71" i="11"/>
  <c r="B71" i="11"/>
  <c r="F70" i="11"/>
  <c r="D70" i="11"/>
  <c r="C70" i="11"/>
  <c r="B70" i="11"/>
  <c r="F69" i="11"/>
  <c r="D69" i="11"/>
  <c r="C69" i="11"/>
  <c r="B69" i="11"/>
  <c r="F68" i="11"/>
  <c r="D68" i="11"/>
  <c r="C68" i="11"/>
  <c r="B68" i="11"/>
  <c r="F67" i="11"/>
  <c r="D67" i="11"/>
  <c r="C67" i="11"/>
  <c r="B67" i="11"/>
  <c r="F66" i="11"/>
  <c r="D66" i="11"/>
  <c r="C66" i="11"/>
  <c r="B66" i="11"/>
  <c r="F65" i="11"/>
  <c r="D65" i="11"/>
  <c r="C65" i="11"/>
  <c r="B65" i="11"/>
  <c r="F64" i="11"/>
  <c r="D64" i="11"/>
  <c r="C64" i="11"/>
  <c r="B64" i="11"/>
  <c r="F63" i="11"/>
  <c r="D63" i="11"/>
  <c r="C63" i="11"/>
  <c r="B63" i="11"/>
  <c r="F62" i="11"/>
  <c r="D62" i="11"/>
  <c r="C62" i="11"/>
  <c r="B62" i="11"/>
  <c r="F61" i="11"/>
  <c r="D61" i="11"/>
  <c r="C61" i="11"/>
  <c r="B61" i="11"/>
  <c r="F60" i="11"/>
  <c r="D60" i="11"/>
  <c r="C60" i="11"/>
  <c r="B60" i="11"/>
  <c r="F59" i="11"/>
  <c r="D59" i="11"/>
  <c r="C59" i="11"/>
  <c r="B59" i="11"/>
  <c r="F58" i="11"/>
  <c r="D58" i="11"/>
  <c r="C58" i="11"/>
  <c r="B58" i="11"/>
  <c r="F57" i="11"/>
  <c r="D57" i="11"/>
  <c r="C57" i="11"/>
  <c r="B57" i="11"/>
  <c r="F56" i="11"/>
  <c r="D56" i="11"/>
  <c r="C56" i="11"/>
  <c r="B56" i="11"/>
  <c r="F55" i="11"/>
  <c r="D55" i="11"/>
  <c r="C55" i="11"/>
  <c r="B55" i="11"/>
  <c r="F54" i="11"/>
  <c r="D54" i="11"/>
  <c r="C54" i="11"/>
  <c r="B54" i="11"/>
  <c r="F53" i="11"/>
  <c r="D53" i="11"/>
  <c r="C53" i="11"/>
  <c r="B53" i="11"/>
  <c r="F52" i="11"/>
  <c r="D52" i="11"/>
  <c r="C52" i="11"/>
  <c r="B52" i="11"/>
  <c r="F51" i="11"/>
  <c r="D51" i="11"/>
  <c r="C51" i="11"/>
  <c r="B51" i="11"/>
  <c r="F50" i="11"/>
  <c r="D50" i="11"/>
  <c r="C50" i="11"/>
  <c r="B50" i="11"/>
  <c r="F49" i="11"/>
  <c r="D49" i="11"/>
  <c r="C49" i="11"/>
  <c r="B49" i="11"/>
  <c r="F48" i="11"/>
  <c r="D48" i="11"/>
  <c r="C48" i="11"/>
  <c r="B48" i="11"/>
  <c r="F47" i="11"/>
  <c r="D47" i="11"/>
  <c r="C47" i="11"/>
  <c r="B47" i="11"/>
  <c r="F46" i="11"/>
  <c r="D46" i="11"/>
  <c r="C46" i="11"/>
  <c r="B46" i="11"/>
  <c r="F45" i="11"/>
  <c r="D45" i="11"/>
  <c r="C45" i="11"/>
  <c r="B45" i="11"/>
  <c r="F44" i="11"/>
  <c r="D44" i="11"/>
  <c r="C44" i="11"/>
  <c r="B44" i="11"/>
  <c r="F43" i="11"/>
  <c r="D43" i="11"/>
  <c r="C43" i="11"/>
  <c r="B43" i="11"/>
  <c r="F42" i="11"/>
  <c r="D42" i="11"/>
  <c r="C42" i="11"/>
  <c r="B42" i="11"/>
  <c r="F41" i="11"/>
  <c r="D41" i="11"/>
  <c r="C41" i="11"/>
  <c r="B41" i="11"/>
  <c r="F40" i="11"/>
  <c r="D40" i="11"/>
  <c r="C40" i="11"/>
  <c r="B40" i="11"/>
  <c r="F39" i="11"/>
  <c r="D39" i="11"/>
  <c r="C39" i="11"/>
  <c r="B39" i="11"/>
  <c r="F38" i="11"/>
  <c r="D38" i="11"/>
  <c r="C38" i="11"/>
  <c r="B38" i="11"/>
  <c r="F37" i="11"/>
  <c r="D37" i="11"/>
  <c r="C37" i="11"/>
  <c r="B37" i="11"/>
  <c r="F36" i="11"/>
  <c r="D36" i="11"/>
  <c r="C36" i="11"/>
  <c r="B36" i="11"/>
  <c r="F35" i="11"/>
  <c r="D35" i="11"/>
  <c r="C35" i="11"/>
  <c r="B35" i="11"/>
  <c r="F34" i="11"/>
  <c r="D34" i="11"/>
  <c r="C34" i="11"/>
  <c r="B34" i="11"/>
  <c r="F33" i="11"/>
  <c r="D33" i="11"/>
  <c r="C33" i="11"/>
  <c r="B33" i="11"/>
  <c r="F32" i="11"/>
  <c r="D32" i="11"/>
  <c r="C32" i="11"/>
  <c r="B32" i="11"/>
  <c r="F31" i="11"/>
  <c r="D31" i="11"/>
  <c r="C31" i="11"/>
  <c r="B31" i="11"/>
  <c r="F30" i="11"/>
  <c r="D30" i="11"/>
  <c r="C30" i="11"/>
  <c r="B30" i="11"/>
  <c r="F29" i="11"/>
  <c r="D29" i="11"/>
  <c r="C29" i="11"/>
  <c r="B29" i="11"/>
  <c r="F28" i="11"/>
  <c r="D28" i="11"/>
  <c r="C28" i="11"/>
  <c r="B28" i="11"/>
  <c r="F27" i="11"/>
  <c r="D27" i="11"/>
  <c r="C27" i="11"/>
  <c r="B27" i="11"/>
  <c r="F26" i="11"/>
  <c r="D26" i="11"/>
  <c r="C26" i="11"/>
  <c r="B26" i="11"/>
  <c r="F25" i="11"/>
  <c r="D25" i="11"/>
  <c r="C25" i="11"/>
  <c r="B25" i="11"/>
  <c r="F24" i="11"/>
  <c r="D24" i="11"/>
  <c r="C24" i="11"/>
  <c r="B24" i="11"/>
  <c r="F23" i="11"/>
  <c r="D23" i="11"/>
  <c r="C23" i="11"/>
  <c r="B23" i="11"/>
  <c r="F22" i="11"/>
  <c r="D22" i="11"/>
  <c r="C22" i="11"/>
  <c r="B22" i="11"/>
  <c r="F21" i="11"/>
  <c r="D21" i="11"/>
  <c r="C21" i="11"/>
  <c r="B21" i="11"/>
  <c r="F20" i="11"/>
  <c r="D20" i="11"/>
  <c r="C20" i="11"/>
  <c r="B20" i="11"/>
  <c r="F19" i="11"/>
  <c r="D19" i="11"/>
  <c r="C19" i="11"/>
  <c r="B19" i="11"/>
  <c r="F18" i="11"/>
  <c r="D18" i="11"/>
  <c r="C18" i="11"/>
  <c r="B18" i="11"/>
  <c r="F17" i="11"/>
  <c r="D17" i="11"/>
  <c r="C17" i="11"/>
  <c r="B17" i="11"/>
  <c r="F16" i="11"/>
  <c r="D16" i="11"/>
  <c r="C16" i="11"/>
  <c r="B16" i="11"/>
  <c r="F15" i="11"/>
  <c r="D15" i="11"/>
  <c r="C15" i="11"/>
  <c r="B15" i="11"/>
  <c r="F14" i="11"/>
  <c r="D14" i="11"/>
  <c r="C14" i="11"/>
  <c r="B14" i="11"/>
  <c r="F13" i="11"/>
  <c r="D13" i="11"/>
  <c r="C13" i="11"/>
  <c r="B13" i="11"/>
  <c r="F12" i="11"/>
  <c r="D12" i="11"/>
  <c r="C12" i="11"/>
  <c r="B12" i="11"/>
  <c r="G8" i="11"/>
  <c r="H113" i="7" s="1"/>
  <c r="G7" i="11"/>
  <c r="H112" i="7" s="1"/>
  <c r="G6" i="11"/>
  <c r="H110" i="7" s="1"/>
  <c r="G5" i="11"/>
  <c r="G4" i="11"/>
  <c r="B2" i="11" s="1"/>
  <c r="C2" i="11"/>
  <c r="F117" i="10"/>
  <c r="D117" i="10"/>
  <c r="C117" i="10"/>
  <c r="B117" i="10"/>
  <c r="F116" i="10"/>
  <c r="D116" i="10"/>
  <c r="C116" i="10"/>
  <c r="B116" i="10"/>
  <c r="F115" i="10"/>
  <c r="D115" i="10"/>
  <c r="C115" i="10"/>
  <c r="B115" i="10"/>
  <c r="F114" i="10"/>
  <c r="D114" i="10"/>
  <c r="C114" i="10"/>
  <c r="B114" i="10"/>
  <c r="F113" i="10"/>
  <c r="D113" i="10"/>
  <c r="C113" i="10"/>
  <c r="B113" i="10"/>
  <c r="F112" i="10"/>
  <c r="D112" i="10"/>
  <c r="C112" i="10"/>
  <c r="B112" i="10"/>
  <c r="F111" i="10"/>
  <c r="D111" i="10"/>
  <c r="C111" i="10"/>
  <c r="B111" i="10"/>
  <c r="F110" i="10"/>
  <c r="D110" i="10"/>
  <c r="C110" i="10"/>
  <c r="B110" i="10"/>
  <c r="F109" i="10"/>
  <c r="D109" i="10"/>
  <c r="C109" i="10"/>
  <c r="B109" i="10"/>
  <c r="F108" i="10"/>
  <c r="D108" i="10"/>
  <c r="C108" i="10"/>
  <c r="B108" i="10"/>
  <c r="F107" i="10"/>
  <c r="D107" i="10"/>
  <c r="C107" i="10"/>
  <c r="B107" i="10"/>
  <c r="F106" i="10"/>
  <c r="D106" i="10"/>
  <c r="C106" i="10"/>
  <c r="B106" i="10"/>
  <c r="F105" i="10"/>
  <c r="D105" i="10"/>
  <c r="C105" i="10"/>
  <c r="B105" i="10"/>
  <c r="F104" i="10"/>
  <c r="D104" i="10"/>
  <c r="C104" i="10"/>
  <c r="B104" i="10"/>
  <c r="F103" i="10"/>
  <c r="D103" i="10"/>
  <c r="C103" i="10"/>
  <c r="B103" i="10"/>
  <c r="F102" i="10"/>
  <c r="D102" i="10"/>
  <c r="C102" i="10"/>
  <c r="B102" i="10"/>
  <c r="F101" i="10"/>
  <c r="D101" i="10"/>
  <c r="C101" i="10"/>
  <c r="B101" i="10"/>
  <c r="F100" i="10"/>
  <c r="D100" i="10"/>
  <c r="C100" i="10"/>
  <c r="B100" i="10"/>
  <c r="F99" i="10"/>
  <c r="D99" i="10"/>
  <c r="C99" i="10"/>
  <c r="B99" i="10"/>
  <c r="F98" i="10"/>
  <c r="D98" i="10"/>
  <c r="C98" i="10"/>
  <c r="B98" i="10"/>
  <c r="F97" i="10"/>
  <c r="D97" i="10"/>
  <c r="C97" i="10"/>
  <c r="B97" i="10"/>
  <c r="F96" i="10"/>
  <c r="D96" i="10"/>
  <c r="C96" i="10"/>
  <c r="B96" i="10"/>
  <c r="F95" i="10"/>
  <c r="D95" i="10"/>
  <c r="C95" i="10"/>
  <c r="B95" i="10"/>
  <c r="F94" i="10"/>
  <c r="D94" i="10"/>
  <c r="C94" i="10"/>
  <c r="B94" i="10"/>
  <c r="F93" i="10"/>
  <c r="D93" i="10"/>
  <c r="C93" i="10"/>
  <c r="B93" i="10"/>
  <c r="F92" i="10"/>
  <c r="D92" i="10"/>
  <c r="C92" i="10"/>
  <c r="B92" i="10"/>
  <c r="F91" i="10"/>
  <c r="D91" i="10"/>
  <c r="C91" i="10"/>
  <c r="B91" i="10"/>
  <c r="F90" i="10"/>
  <c r="D90" i="10"/>
  <c r="C90" i="10"/>
  <c r="B90" i="10"/>
  <c r="F89" i="10"/>
  <c r="D89" i="10"/>
  <c r="C89" i="10"/>
  <c r="B89" i="10"/>
  <c r="F88" i="10"/>
  <c r="D88" i="10"/>
  <c r="C88" i="10"/>
  <c r="B88" i="10"/>
  <c r="F87" i="10"/>
  <c r="D87" i="10"/>
  <c r="C87" i="10"/>
  <c r="B87" i="10"/>
  <c r="F86" i="10"/>
  <c r="D86" i="10"/>
  <c r="C86" i="10"/>
  <c r="B86" i="10"/>
  <c r="F85" i="10"/>
  <c r="D85" i="10"/>
  <c r="C85" i="10"/>
  <c r="B85" i="10"/>
  <c r="F84" i="10"/>
  <c r="D84" i="10"/>
  <c r="C84" i="10"/>
  <c r="B84" i="10"/>
  <c r="F83" i="10"/>
  <c r="D83" i="10"/>
  <c r="C83" i="10"/>
  <c r="B83" i="10"/>
  <c r="F82" i="10"/>
  <c r="D82" i="10"/>
  <c r="C82" i="10"/>
  <c r="B82" i="10"/>
  <c r="F81" i="10"/>
  <c r="D81" i="10"/>
  <c r="C81" i="10"/>
  <c r="B81" i="10"/>
  <c r="F80" i="10"/>
  <c r="D80" i="10"/>
  <c r="C80" i="10"/>
  <c r="B80" i="10"/>
  <c r="F79" i="10"/>
  <c r="D79" i="10"/>
  <c r="C79" i="10"/>
  <c r="B79" i="10"/>
  <c r="F78" i="10"/>
  <c r="D78" i="10"/>
  <c r="C78" i="10"/>
  <c r="B78" i="10"/>
  <c r="F77" i="10"/>
  <c r="D77" i="10"/>
  <c r="C77" i="10"/>
  <c r="B77" i="10"/>
  <c r="F76" i="10"/>
  <c r="D76" i="10"/>
  <c r="C76" i="10"/>
  <c r="B76" i="10"/>
  <c r="F75" i="10"/>
  <c r="D75" i="10"/>
  <c r="C75" i="10"/>
  <c r="B75" i="10"/>
  <c r="F74" i="10"/>
  <c r="D74" i="10"/>
  <c r="C74" i="10"/>
  <c r="B74" i="10"/>
  <c r="F73" i="10"/>
  <c r="D73" i="10"/>
  <c r="C73" i="10"/>
  <c r="B73" i="10"/>
  <c r="F72" i="10"/>
  <c r="D72" i="10"/>
  <c r="C72" i="10"/>
  <c r="B72" i="10"/>
  <c r="F71" i="10"/>
  <c r="D71" i="10"/>
  <c r="C71" i="10"/>
  <c r="B71" i="10"/>
  <c r="F70" i="10"/>
  <c r="D70" i="10"/>
  <c r="C70" i="10"/>
  <c r="B70" i="10"/>
  <c r="F69" i="10"/>
  <c r="D69" i="10"/>
  <c r="C69" i="10"/>
  <c r="B69" i="10"/>
  <c r="F68" i="10"/>
  <c r="D68" i="10"/>
  <c r="C68" i="10"/>
  <c r="B68" i="10"/>
  <c r="F67" i="10"/>
  <c r="D67" i="10"/>
  <c r="C67" i="10"/>
  <c r="B67" i="10"/>
  <c r="F66" i="10"/>
  <c r="D66" i="10"/>
  <c r="C66" i="10"/>
  <c r="B66" i="10"/>
  <c r="F65" i="10"/>
  <c r="D65" i="10"/>
  <c r="C65" i="10"/>
  <c r="B65" i="10"/>
  <c r="F64" i="10"/>
  <c r="D64" i="10"/>
  <c r="C64" i="10"/>
  <c r="B64" i="10"/>
  <c r="F63" i="10"/>
  <c r="D63" i="10"/>
  <c r="C63" i="10"/>
  <c r="B63" i="10"/>
  <c r="F62" i="10"/>
  <c r="D62" i="10"/>
  <c r="C62" i="10"/>
  <c r="B62" i="10"/>
  <c r="F61" i="10"/>
  <c r="D61" i="10"/>
  <c r="C61" i="10"/>
  <c r="B61" i="10"/>
  <c r="F60" i="10"/>
  <c r="D60" i="10"/>
  <c r="C60" i="10"/>
  <c r="B60" i="10"/>
  <c r="F59" i="10"/>
  <c r="D59" i="10"/>
  <c r="C59" i="10"/>
  <c r="B59" i="10"/>
  <c r="F58" i="10"/>
  <c r="D58" i="10"/>
  <c r="C58" i="10"/>
  <c r="B58" i="10"/>
  <c r="F57" i="10"/>
  <c r="D57" i="10"/>
  <c r="C57" i="10"/>
  <c r="B57" i="10"/>
  <c r="F56" i="10"/>
  <c r="D56" i="10"/>
  <c r="C56" i="10"/>
  <c r="B56" i="10"/>
  <c r="F55" i="10"/>
  <c r="D55" i="10"/>
  <c r="C55" i="10"/>
  <c r="B55" i="10"/>
  <c r="F54" i="10"/>
  <c r="D54" i="10"/>
  <c r="C54" i="10"/>
  <c r="B54" i="10"/>
  <c r="F53" i="10"/>
  <c r="D53" i="10"/>
  <c r="C53" i="10"/>
  <c r="B53" i="10"/>
  <c r="F52" i="10"/>
  <c r="D52" i="10"/>
  <c r="C52" i="10"/>
  <c r="B52" i="10"/>
  <c r="F51" i="10"/>
  <c r="D51" i="10"/>
  <c r="C51" i="10"/>
  <c r="B51" i="10"/>
  <c r="F50" i="10"/>
  <c r="D50" i="10"/>
  <c r="C50" i="10"/>
  <c r="B50" i="10"/>
  <c r="F49" i="10"/>
  <c r="D49" i="10"/>
  <c r="C49" i="10"/>
  <c r="B49" i="10"/>
  <c r="F48" i="10"/>
  <c r="D48" i="10"/>
  <c r="C48" i="10"/>
  <c r="B48" i="10"/>
  <c r="D47" i="10"/>
  <c r="C47" i="10"/>
  <c r="B47" i="10"/>
  <c r="F46" i="10"/>
  <c r="D46" i="10"/>
  <c r="C46" i="10"/>
  <c r="B46" i="10"/>
  <c r="F45" i="10"/>
  <c r="D45" i="10"/>
  <c r="C45" i="10"/>
  <c r="B45" i="10"/>
  <c r="F44" i="10"/>
  <c r="D44" i="10"/>
  <c r="C44" i="10"/>
  <c r="B44" i="10"/>
  <c r="F43" i="10"/>
  <c r="D43" i="10"/>
  <c r="C43" i="10"/>
  <c r="B43" i="10"/>
  <c r="F42" i="10"/>
  <c r="D42" i="10"/>
  <c r="C42" i="10"/>
  <c r="B42" i="10"/>
  <c r="F41" i="10"/>
  <c r="D41" i="10"/>
  <c r="C41" i="10"/>
  <c r="B41" i="10"/>
  <c r="F40" i="10"/>
  <c r="D40" i="10"/>
  <c r="C40" i="10"/>
  <c r="B40" i="10"/>
  <c r="F39" i="10"/>
  <c r="D39" i="10"/>
  <c r="C39" i="10"/>
  <c r="B39" i="10"/>
  <c r="F38" i="10"/>
  <c r="D38" i="10"/>
  <c r="C38" i="10"/>
  <c r="B38" i="10"/>
  <c r="F37" i="10"/>
  <c r="D37" i="10"/>
  <c r="C37" i="10"/>
  <c r="B37" i="10"/>
  <c r="F36" i="10"/>
  <c r="D36" i="10"/>
  <c r="C36" i="10"/>
  <c r="B36" i="10"/>
  <c r="F35" i="10"/>
  <c r="D35" i="10"/>
  <c r="C35" i="10"/>
  <c r="B35" i="10"/>
  <c r="F34" i="10"/>
  <c r="D34" i="10"/>
  <c r="C34" i="10"/>
  <c r="B34" i="10"/>
  <c r="F33" i="10"/>
  <c r="D33" i="10"/>
  <c r="C33" i="10"/>
  <c r="B33" i="10"/>
  <c r="F32" i="10"/>
  <c r="D32" i="10"/>
  <c r="C32" i="10"/>
  <c r="B32" i="10"/>
  <c r="F31" i="10"/>
  <c r="D31" i="10"/>
  <c r="C31" i="10"/>
  <c r="B31" i="10"/>
  <c r="F30" i="10"/>
  <c r="D30" i="10"/>
  <c r="C30" i="10"/>
  <c r="B30" i="10"/>
  <c r="F29" i="10"/>
  <c r="D29" i="10"/>
  <c r="C29" i="10"/>
  <c r="B29" i="10"/>
  <c r="F28" i="10"/>
  <c r="D28" i="10"/>
  <c r="C28" i="10"/>
  <c r="B28" i="10"/>
  <c r="F27" i="10"/>
  <c r="D27" i="10"/>
  <c r="C27" i="10"/>
  <c r="B27" i="10"/>
  <c r="F26" i="10"/>
  <c r="D26" i="10"/>
  <c r="C26" i="10"/>
  <c r="B26" i="10"/>
  <c r="F25" i="10"/>
  <c r="D25" i="10"/>
  <c r="C25" i="10"/>
  <c r="B25" i="10"/>
  <c r="F24" i="10"/>
  <c r="D24" i="10"/>
  <c r="C24" i="10"/>
  <c r="B24" i="10"/>
  <c r="F23" i="10"/>
  <c r="D23" i="10"/>
  <c r="C23" i="10"/>
  <c r="B23" i="10"/>
  <c r="F22" i="10"/>
  <c r="D22" i="10"/>
  <c r="C22" i="10"/>
  <c r="B22" i="10"/>
  <c r="F21" i="10"/>
  <c r="D21" i="10"/>
  <c r="C21" i="10"/>
  <c r="B21" i="10"/>
  <c r="F20" i="10"/>
  <c r="D20" i="10"/>
  <c r="C20" i="10"/>
  <c r="B20" i="10"/>
  <c r="F19" i="10"/>
  <c r="D19" i="10"/>
  <c r="C19" i="10"/>
  <c r="B19" i="10"/>
  <c r="F18" i="10"/>
  <c r="D18" i="10"/>
  <c r="C18" i="10"/>
  <c r="B18" i="10"/>
  <c r="F17" i="10"/>
  <c r="D17" i="10"/>
  <c r="C17" i="10"/>
  <c r="B17" i="10"/>
  <c r="F16" i="10"/>
  <c r="D16" i="10"/>
  <c r="C16" i="10"/>
  <c r="B16" i="10"/>
  <c r="F15" i="10"/>
  <c r="D15" i="10"/>
  <c r="C15" i="10"/>
  <c r="B15" i="10"/>
  <c r="F14" i="10"/>
  <c r="D14" i="10"/>
  <c r="C14" i="10"/>
  <c r="B14" i="10"/>
  <c r="F13" i="10"/>
  <c r="D13" i="10"/>
  <c r="C13" i="10"/>
  <c r="B13" i="10"/>
  <c r="F12" i="10"/>
  <c r="D12" i="10"/>
  <c r="C12" i="10"/>
  <c r="T7" i="10" s="1"/>
  <c r="B12" i="10"/>
  <c r="G8" i="10"/>
  <c r="G113" i="7" s="1"/>
  <c r="G7" i="10"/>
  <c r="G112" i="7" s="1"/>
  <c r="G6" i="10"/>
  <c r="G110" i="7" s="1"/>
  <c r="G5" i="10"/>
  <c r="G4" i="10"/>
  <c r="B2" i="10" s="1"/>
  <c r="C2" i="10"/>
  <c r="F117" i="9"/>
  <c r="D117" i="9"/>
  <c r="C117" i="9"/>
  <c r="B117" i="9"/>
  <c r="F116" i="9"/>
  <c r="D116" i="9"/>
  <c r="C116" i="9"/>
  <c r="B116" i="9"/>
  <c r="F115" i="9"/>
  <c r="D115" i="9"/>
  <c r="C115" i="9"/>
  <c r="B115" i="9"/>
  <c r="F114" i="9"/>
  <c r="D114" i="9"/>
  <c r="C114" i="9"/>
  <c r="B114" i="9"/>
  <c r="F113" i="9"/>
  <c r="D113" i="9"/>
  <c r="C113" i="9"/>
  <c r="B113" i="9"/>
  <c r="F112" i="9"/>
  <c r="D112" i="9"/>
  <c r="C112" i="9"/>
  <c r="B112" i="9"/>
  <c r="F111" i="9"/>
  <c r="D111" i="9"/>
  <c r="C111" i="9"/>
  <c r="B111" i="9"/>
  <c r="F110" i="9"/>
  <c r="D110" i="9"/>
  <c r="C110" i="9"/>
  <c r="B110" i="9"/>
  <c r="F109" i="9"/>
  <c r="D109" i="9"/>
  <c r="C109" i="9"/>
  <c r="B109" i="9"/>
  <c r="F108" i="9"/>
  <c r="D108" i="9"/>
  <c r="C108" i="9"/>
  <c r="B108" i="9"/>
  <c r="F107" i="9"/>
  <c r="D107" i="9"/>
  <c r="C107" i="9"/>
  <c r="B107" i="9"/>
  <c r="F106" i="9"/>
  <c r="D106" i="9"/>
  <c r="C106" i="9"/>
  <c r="B106" i="9"/>
  <c r="F105" i="9"/>
  <c r="D105" i="9"/>
  <c r="C105" i="9"/>
  <c r="B105" i="9"/>
  <c r="F104" i="9"/>
  <c r="D104" i="9"/>
  <c r="C104" i="9"/>
  <c r="B104" i="9"/>
  <c r="F103" i="9"/>
  <c r="D103" i="9"/>
  <c r="C103" i="9"/>
  <c r="B103" i="9"/>
  <c r="F102" i="9"/>
  <c r="D102" i="9"/>
  <c r="C102" i="9"/>
  <c r="B102" i="9"/>
  <c r="F101" i="9"/>
  <c r="D101" i="9"/>
  <c r="C101" i="9"/>
  <c r="B101" i="9"/>
  <c r="F100" i="9"/>
  <c r="D100" i="9"/>
  <c r="C100" i="9"/>
  <c r="B100" i="9"/>
  <c r="F99" i="9"/>
  <c r="D99" i="9"/>
  <c r="C99" i="9"/>
  <c r="B99" i="9"/>
  <c r="F98" i="9"/>
  <c r="D98" i="9"/>
  <c r="C98" i="9"/>
  <c r="B98" i="9"/>
  <c r="F97" i="9"/>
  <c r="D97" i="9"/>
  <c r="C97" i="9"/>
  <c r="B97" i="9"/>
  <c r="F96" i="9"/>
  <c r="D96" i="9"/>
  <c r="C96" i="9"/>
  <c r="B96" i="9"/>
  <c r="F95" i="9"/>
  <c r="D95" i="9"/>
  <c r="C95" i="9"/>
  <c r="B95" i="9"/>
  <c r="F94" i="9"/>
  <c r="D94" i="9"/>
  <c r="C94" i="9"/>
  <c r="B94" i="9"/>
  <c r="F93" i="9"/>
  <c r="D93" i="9"/>
  <c r="C93" i="9"/>
  <c r="B93" i="9"/>
  <c r="F92" i="9"/>
  <c r="D92" i="9"/>
  <c r="C92" i="9"/>
  <c r="B92" i="9"/>
  <c r="F91" i="9"/>
  <c r="D91" i="9"/>
  <c r="C91" i="9"/>
  <c r="B91" i="9"/>
  <c r="F90" i="9"/>
  <c r="D90" i="9"/>
  <c r="C90" i="9"/>
  <c r="B90" i="9"/>
  <c r="F89" i="9"/>
  <c r="D89" i="9"/>
  <c r="C89" i="9"/>
  <c r="B89" i="9"/>
  <c r="F88" i="9"/>
  <c r="D88" i="9"/>
  <c r="C88" i="9"/>
  <c r="B88" i="9"/>
  <c r="F87" i="9"/>
  <c r="D87" i="9"/>
  <c r="C87" i="9"/>
  <c r="B87" i="9"/>
  <c r="F86" i="9"/>
  <c r="D86" i="9"/>
  <c r="C86" i="9"/>
  <c r="B86" i="9"/>
  <c r="F85" i="9"/>
  <c r="D85" i="9"/>
  <c r="C85" i="9"/>
  <c r="B85" i="9"/>
  <c r="F84" i="9"/>
  <c r="D84" i="9"/>
  <c r="C84" i="9"/>
  <c r="B84" i="9"/>
  <c r="F83" i="9"/>
  <c r="D83" i="9"/>
  <c r="C83" i="9"/>
  <c r="B83" i="9"/>
  <c r="F82" i="9"/>
  <c r="D82" i="9"/>
  <c r="C82" i="9"/>
  <c r="B82" i="9"/>
  <c r="F81" i="9"/>
  <c r="D81" i="9"/>
  <c r="C81" i="9"/>
  <c r="B81" i="9"/>
  <c r="F80" i="9"/>
  <c r="D80" i="9"/>
  <c r="C80" i="9"/>
  <c r="B80" i="9"/>
  <c r="F79" i="9"/>
  <c r="D79" i="9"/>
  <c r="C79" i="9"/>
  <c r="B79" i="9"/>
  <c r="F78" i="9"/>
  <c r="D78" i="9"/>
  <c r="C78" i="9"/>
  <c r="B78" i="9"/>
  <c r="F77" i="9"/>
  <c r="D77" i="9"/>
  <c r="C77" i="9"/>
  <c r="B77" i="9"/>
  <c r="F76" i="9"/>
  <c r="D76" i="9"/>
  <c r="C76" i="9"/>
  <c r="B76" i="9"/>
  <c r="F75" i="9"/>
  <c r="D75" i="9"/>
  <c r="C75" i="9"/>
  <c r="B75" i="9"/>
  <c r="F74" i="9"/>
  <c r="D74" i="9"/>
  <c r="C74" i="9"/>
  <c r="B74" i="9"/>
  <c r="F73" i="9"/>
  <c r="D73" i="9"/>
  <c r="C73" i="9"/>
  <c r="B73" i="9"/>
  <c r="F72" i="9"/>
  <c r="D72" i="9"/>
  <c r="C72" i="9"/>
  <c r="B72" i="9"/>
  <c r="F71" i="9"/>
  <c r="D71" i="9"/>
  <c r="C71" i="9"/>
  <c r="B71" i="9"/>
  <c r="F70" i="9"/>
  <c r="D70" i="9"/>
  <c r="C70" i="9"/>
  <c r="B70" i="9"/>
  <c r="F69" i="9"/>
  <c r="D69" i="9"/>
  <c r="C69" i="9"/>
  <c r="B69" i="9"/>
  <c r="F68" i="9"/>
  <c r="D68" i="9"/>
  <c r="C68" i="9"/>
  <c r="B68" i="9"/>
  <c r="F67" i="9"/>
  <c r="D67" i="9"/>
  <c r="C67" i="9"/>
  <c r="B67" i="9"/>
  <c r="F66" i="9"/>
  <c r="D66" i="9"/>
  <c r="C66" i="9"/>
  <c r="B66" i="9"/>
  <c r="F65" i="9"/>
  <c r="D65" i="9"/>
  <c r="C65" i="9"/>
  <c r="B65" i="9"/>
  <c r="F64" i="9"/>
  <c r="D64" i="9"/>
  <c r="C64" i="9"/>
  <c r="B64" i="9"/>
  <c r="F63" i="9"/>
  <c r="D63" i="9"/>
  <c r="C63" i="9"/>
  <c r="B63" i="9"/>
  <c r="F62" i="9"/>
  <c r="D62" i="9"/>
  <c r="C62" i="9"/>
  <c r="B62" i="9"/>
  <c r="F61" i="9"/>
  <c r="D61" i="9"/>
  <c r="C61" i="9"/>
  <c r="B61" i="9"/>
  <c r="F60" i="9"/>
  <c r="D60" i="9"/>
  <c r="C60" i="9"/>
  <c r="B60" i="9"/>
  <c r="F59" i="9"/>
  <c r="D59" i="9"/>
  <c r="C59" i="9"/>
  <c r="B59" i="9"/>
  <c r="F58" i="9"/>
  <c r="D58" i="9"/>
  <c r="C58" i="9"/>
  <c r="B58" i="9"/>
  <c r="F57" i="9"/>
  <c r="D57" i="9"/>
  <c r="C57" i="9"/>
  <c r="B57" i="9"/>
  <c r="F56" i="9"/>
  <c r="D56" i="9"/>
  <c r="C56" i="9"/>
  <c r="B56" i="9"/>
  <c r="F55" i="9"/>
  <c r="D55" i="9"/>
  <c r="C55" i="9"/>
  <c r="B55" i="9"/>
  <c r="F54" i="9"/>
  <c r="D54" i="9"/>
  <c r="C54" i="9"/>
  <c r="B54" i="9"/>
  <c r="F53" i="9"/>
  <c r="D53" i="9"/>
  <c r="C53" i="9"/>
  <c r="B53" i="9"/>
  <c r="F52" i="9"/>
  <c r="D52" i="9"/>
  <c r="C52" i="9"/>
  <c r="B52" i="9"/>
  <c r="F51" i="9"/>
  <c r="D51" i="9"/>
  <c r="C51" i="9"/>
  <c r="B51" i="9"/>
  <c r="F50" i="9"/>
  <c r="D50" i="9"/>
  <c r="C50" i="9"/>
  <c r="B50" i="9"/>
  <c r="F49" i="9"/>
  <c r="D49" i="9"/>
  <c r="C49" i="9"/>
  <c r="F48" i="9"/>
  <c r="D48" i="9"/>
  <c r="C48" i="9"/>
  <c r="B48" i="9"/>
  <c r="F47" i="9"/>
  <c r="D47" i="9"/>
  <c r="C47" i="9"/>
  <c r="B47" i="9"/>
  <c r="F46" i="9"/>
  <c r="D46" i="9"/>
  <c r="C46" i="9"/>
  <c r="B46" i="9"/>
  <c r="F45" i="9"/>
  <c r="D45" i="9"/>
  <c r="C45" i="9"/>
  <c r="B45" i="9"/>
  <c r="F44" i="9"/>
  <c r="D44" i="9"/>
  <c r="C44" i="9"/>
  <c r="B44" i="9"/>
  <c r="F43" i="9"/>
  <c r="D43" i="9"/>
  <c r="C43" i="9"/>
  <c r="B43" i="9"/>
  <c r="F42" i="9"/>
  <c r="D42" i="9"/>
  <c r="C42" i="9"/>
  <c r="B42" i="9"/>
  <c r="F41" i="9"/>
  <c r="D41" i="9"/>
  <c r="C41" i="9"/>
  <c r="B41" i="9"/>
  <c r="F40" i="9"/>
  <c r="D40" i="9"/>
  <c r="C40" i="9"/>
  <c r="B40" i="9"/>
  <c r="F39" i="9"/>
  <c r="D39" i="9"/>
  <c r="C39" i="9"/>
  <c r="B39" i="9"/>
  <c r="F38" i="9"/>
  <c r="D38" i="9"/>
  <c r="C38" i="9"/>
  <c r="B38" i="9"/>
  <c r="F37" i="9"/>
  <c r="D37" i="9"/>
  <c r="C37" i="9"/>
  <c r="B37" i="9"/>
  <c r="F36" i="9"/>
  <c r="D36" i="9"/>
  <c r="C36" i="9"/>
  <c r="B36" i="9"/>
  <c r="F35" i="9"/>
  <c r="D35" i="9"/>
  <c r="C35" i="9"/>
  <c r="B35" i="9"/>
  <c r="F34" i="9"/>
  <c r="D34" i="9"/>
  <c r="C34" i="9"/>
  <c r="B34" i="9"/>
  <c r="F33" i="9"/>
  <c r="D33" i="9"/>
  <c r="C33" i="9"/>
  <c r="B33" i="9"/>
  <c r="F32" i="9"/>
  <c r="D32" i="9"/>
  <c r="C32" i="9"/>
  <c r="B32" i="9"/>
  <c r="F31" i="9"/>
  <c r="D31" i="9"/>
  <c r="C31" i="9"/>
  <c r="B31" i="9"/>
  <c r="F30" i="9"/>
  <c r="D30" i="9"/>
  <c r="C30" i="9"/>
  <c r="B30" i="9"/>
  <c r="F29" i="9"/>
  <c r="D29" i="9"/>
  <c r="C29" i="9"/>
  <c r="B29" i="9"/>
  <c r="F28" i="9"/>
  <c r="D28" i="9"/>
  <c r="C28" i="9"/>
  <c r="B28" i="9"/>
  <c r="F27" i="9"/>
  <c r="D27" i="9"/>
  <c r="C27" i="9"/>
  <c r="B27" i="9"/>
  <c r="F26" i="9"/>
  <c r="D26" i="9"/>
  <c r="C26" i="9"/>
  <c r="B26" i="9"/>
  <c r="F25" i="9"/>
  <c r="D25" i="9"/>
  <c r="C25" i="9"/>
  <c r="B25" i="9"/>
  <c r="F24" i="9"/>
  <c r="D24" i="9"/>
  <c r="C24" i="9"/>
  <c r="B24" i="9"/>
  <c r="F23" i="9"/>
  <c r="D23" i="9"/>
  <c r="C23" i="9"/>
  <c r="B23" i="9"/>
  <c r="F22" i="9"/>
  <c r="D22" i="9"/>
  <c r="C22" i="9"/>
  <c r="B22" i="9"/>
  <c r="F21" i="9"/>
  <c r="D21" i="9"/>
  <c r="C21" i="9"/>
  <c r="B21" i="9"/>
  <c r="F20" i="9"/>
  <c r="D20" i="9"/>
  <c r="C20" i="9"/>
  <c r="B20" i="9"/>
  <c r="F19" i="9"/>
  <c r="D19" i="9"/>
  <c r="C19" i="9"/>
  <c r="B19" i="9"/>
  <c r="F18" i="9"/>
  <c r="D18" i="9"/>
  <c r="C18" i="9"/>
  <c r="B18" i="9"/>
  <c r="F17" i="9"/>
  <c r="D17" i="9"/>
  <c r="C17" i="9"/>
  <c r="B17" i="9"/>
  <c r="F16" i="9"/>
  <c r="D16" i="9"/>
  <c r="C16" i="9"/>
  <c r="B16" i="9"/>
  <c r="F15" i="9"/>
  <c r="D15" i="9"/>
  <c r="C15" i="9"/>
  <c r="B15" i="9"/>
  <c r="F14" i="9"/>
  <c r="D14" i="9"/>
  <c r="C14" i="9"/>
  <c r="B14" i="9"/>
  <c r="F13" i="9"/>
  <c r="D13" i="9"/>
  <c r="C13" i="9"/>
  <c r="B13" i="9"/>
  <c r="F12" i="9"/>
  <c r="D12" i="9"/>
  <c r="C12" i="9"/>
  <c r="B12" i="9"/>
  <c r="G8" i="9"/>
  <c r="F113" i="7" s="1"/>
  <c r="G7" i="9"/>
  <c r="F112" i="7" s="1"/>
  <c r="G6" i="9"/>
  <c r="F110" i="7" s="1"/>
  <c r="G5" i="9"/>
  <c r="G4" i="9"/>
  <c r="B2" i="9" s="1"/>
  <c r="C2" i="9"/>
  <c r="C108" i="7"/>
  <c r="B108" i="7"/>
  <c r="BT107" i="7"/>
  <c r="BS107" i="7"/>
  <c r="BR107" i="7"/>
  <c r="BQ107" i="7"/>
  <c r="BP107" i="7"/>
  <c r="BN107" i="7"/>
  <c r="BM107" i="7"/>
  <c r="BL107" i="7"/>
  <c r="BK107" i="7"/>
  <c r="BJ107" i="7"/>
  <c r="BI107" i="7"/>
  <c r="BH107" i="7"/>
  <c r="BG107" i="7"/>
  <c r="BF107" i="7"/>
  <c r="BE107" i="7"/>
  <c r="BD107" i="7"/>
  <c r="BC107" i="7"/>
  <c r="BB107" i="7"/>
  <c r="BA107" i="7"/>
  <c r="AZ107" i="7"/>
  <c r="AY107" i="7"/>
  <c r="AX107" i="7"/>
  <c r="AW107" i="7"/>
  <c r="AV107" i="7"/>
  <c r="AU107" i="7"/>
  <c r="AT107" i="7"/>
  <c r="AS107" i="7"/>
  <c r="AE107" i="7"/>
  <c r="AD107" i="7"/>
  <c r="AC107" i="7"/>
  <c r="AB107" i="7"/>
  <c r="AA107" i="7"/>
  <c r="Z107" i="7"/>
  <c r="Y107" i="7"/>
  <c r="X107" i="7"/>
  <c r="W107" i="7"/>
  <c r="V107" i="7"/>
  <c r="U107" i="7"/>
  <c r="T107" i="7"/>
  <c r="S107" i="7"/>
  <c r="R107" i="7"/>
  <c r="Q107" i="7"/>
  <c r="P107" i="7"/>
  <c r="O107" i="7"/>
  <c r="N107" i="7"/>
  <c r="M107" i="7"/>
  <c r="L107" i="7"/>
  <c r="K107" i="7"/>
  <c r="J107" i="7"/>
  <c r="I107" i="7"/>
  <c r="H107" i="7"/>
  <c r="G107" i="7"/>
  <c r="F107" i="7"/>
  <c r="D107" i="7"/>
  <c r="C107" i="7"/>
  <c r="B107" i="7"/>
  <c r="BT106" i="7"/>
  <c r="BS106" i="7"/>
  <c r="BR106" i="7"/>
  <c r="BQ106" i="7"/>
  <c r="BP106" i="7"/>
  <c r="BN106" i="7"/>
  <c r="BM106" i="7"/>
  <c r="BL106" i="7"/>
  <c r="BK106" i="7"/>
  <c r="BJ106" i="7"/>
  <c r="BI106" i="7"/>
  <c r="BH106" i="7"/>
  <c r="BG106" i="7"/>
  <c r="BF106" i="7"/>
  <c r="BE106" i="7"/>
  <c r="BD106" i="7"/>
  <c r="BC106" i="7"/>
  <c r="BB106" i="7"/>
  <c r="BA106" i="7"/>
  <c r="AZ106" i="7"/>
  <c r="AY106" i="7"/>
  <c r="AX106" i="7"/>
  <c r="AW106" i="7"/>
  <c r="AV106" i="7"/>
  <c r="AU106" i="7"/>
  <c r="AT106" i="7"/>
  <c r="AS106" i="7"/>
  <c r="AE106" i="7"/>
  <c r="AD106" i="7"/>
  <c r="AC106" i="7"/>
  <c r="AB106" i="7"/>
  <c r="AA106" i="7"/>
  <c r="Z106" i="7"/>
  <c r="Y106" i="7"/>
  <c r="X106" i="7"/>
  <c r="W106" i="7"/>
  <c r="V106" i="7"/>
  <c r="U106" i="7"/>
  <c r="T106" i="7"/>
  <c r="S106" i="7"/>
  <c r="R106" i="7"/>
  <c r="Q106" i="7"/>
  <c r="P106" i="7"/>
  <c r="O106" i="7"/>
  <c r="N106" i="7"/>
  <c r="M106" i="7"/>
  <c r="L106" i="7"/>
  <c r="K106" i="7"/>
  <c r="J106" i="7"/>
  <c r="I106" i="7"/>
  <c r="H106" i="7"/>
  <c r="G106" i="7"/>
  <c r="F106" i="7"/>
  <c r="D106" i="7"/>
  <c r="C106" i="7"/>
  <c r="B106" i="7"/>
  <c r="BT105" i="7"/>
  <c r="BS105" i="7"/>
  <c r="BR105" i="7"/>
  <c r="BQ105" i="7"/>
  <c r="BP105" i="7"/>
  <c r="BN105" i="7"/>
  <c r="BM105" i="7"/>
  <c r="BL105" i="7"/>
  <c r="BK105" i="7"/>
  <c r="BJ105" i="7"/>
  <c r="BI105" i="7"/>
  <c r="BH105" i="7"/>
  <c r="BG105" i="7"/>
  <c r="BF105" i="7"/>
  <c r="BE105" i="7"/>
  <c r="BD105" i="7"/>
  <c r="BC105" i="7"/>
  <c r="BB105" i="7"/>
  <c r="BA105" i="7"/>
  <c r="AZ105" i="7"/>
  <c r="AY105" i="7"/>
  <c r="AX105" i="7"/>
  <c r="AW105" i="7"/>
  <c r="AV105" i="7"/>
  <c r="AU105" i="7"/>
  <c r="AT105" i="7"/>
  <c r="AS105" i="7"/>
  <c r="AE105" i="7"/>
  <c r="AD105" i="7"/>
  <c r="AC105" i="7"/>
  <c r="AB105" i="7"/>
  <c r="AA105" i="7"/>
  <c r="Z105" i="7"/>
  <c r="Y105" i="7"/>
  <c r="X105" i="7"/>
  <c r="W105" i="7"/>
  <c r="V105" i="7"/>
  <c r="U105" i="7"/>
  <c r="T105" i="7"/>
  <c r="S105" i="7"/>
  <c r="R105" i="7"/>
  <c r="Q105" i="7"/>
  <c r="P105" i="7"/>
  <c r="O105" i="7"/>
  <c r="N105" i="7"/>
  <c r="M105" i="7"/>
  <c r="L105" i="7"/>
  <c r="K105" i="7"/>
  <c r="J105" i="7"/>
  <c r="I105" i="7"/>
  <c r="H105" i="7"/>
  <c r="G105" i="7"/>
  <c r="F105" i="7"/>
  <c r="D105" i="7"/>
  <c r="C105" i="7"/>
  <c r="B105" i="7"/>
  <c r="BT104" i="7"/>
  <c r="BS104" i="7"/>
  <c r="BR104" i="7"/>
  <c r="BQ104" i="7"/>
  <c r="BP104" i="7"/>
  <c r="BN104" i="7"/>
  <c r="BM104" i="7"/>
  <c r="BL104" i="7"/>
  <c r="BK104" i="7"/>
  <c r="BJ104" i="7"/>
  <c r="BI104" i="7"/>
  <c r="BH104" i="7"/>
  <c r="BG104" i="7"/>
  <c r="BF104" i="7"/>
  <c r="BE104" i="7"/>
  <c r="BD104" i="7"/>
  <c r="BC104" i="7"/>
  <c r="BB104" i="7"/>
  <c r="BA104" i="7"/>
  <c r="AZ104" i="7"/>
  <c r="AY104" i="7"/>
  <c r="AX104" i="7"/>
  <c r="AW104" i="7"/>
  <c r="AV104" i="7"/>
  <c r="AU104" i="7"/>
  <c r="AT104" i="7"/>
  <c r="AS104" i="7"/>
  <c r="AE104" i="7"/>
  <c r="AD104" i="7"/>
  <c r="AC104" i="7"/>
  <c r="AB104" i="7"/>
  <c r="AA104" i="7"/>
  <c r="Z104" i="7"/>
  <c r="Y104" i="7"/>
  <c r="X104" i="7"/>
  <c r="W104" i="7"/>
  <c r="V104" i="7"/>
  <c r="U104" i="7"/>
  <c r="T104" i="7"/>
  <c r="S104" i="7"/>
  <c r="R104" i="7"/>
  <c r="Q104" i="7"/>
  <c r="P104" i="7"/>
  <c r="O104" i="7"/>
  <c r="N104" i="7"/>
  <c r="M104" i="7"/>
  <c r="L104" i="7"/>
  <c r="K104" i="7"/>
  <c r="J104" i="7"/>
  <c r="I104" i="7"/>
  <c r="H104" i="7"/>
  <c r="G104" i="7"/>
  <c r="F104" i="7"/>
  <c r="D104" i="7"/>
  <c r="C104" i="7"/>
  <c r="B104" i="7"/>
  <c r="BT103" i="7"/>
  <c r="BS103" i="7"/>
  <c r="BR103" i="7"/>
  <c r="BQ103" i="7"/>
  <c r="BP103" i="7"/>
  <c r="BN103" i="7"/>
  <c r="BM103" i="7"/>
  <c r="BL103" i="7"/>
  <c r="BK103" i="7"/>
  <c r="BJ103" i="7"/>
  <c r="BI103" i="7"/>
  <c r="BH103" i="7"/>
  <c r="BG103" i="7"/>
  <c r="BF103" i="7"/>
  <c r="BE103" i="7"/>
  <c r="BD103" i="7"/>
  <c r="BC103" i="7"/>
  <c r="BB103" i="7"/>
  <c r="BA103" i="7"/>
  <c r="AZ103" i="7"/>
  <c r="AY103" i="7"/>
  <c r="AX103" i="7"/>
  <c r="AW103" i="7"/>
  <c r="AV103" i="7"/>
  <c r="AU103" i="7"/>
  <c r="AT103" i="7"/>
  <c r="AS103" i="7"/>
  <c r="AE103" i="7"/>
  <c r="AD103" i="7"/>
  <c r="AC103" i="7"/>
  <c r="AB103" i="7"/>
  <c r="AA103" i="7"/>
  <c r="Z103" i="7"/>
  <c r="Y103" i="7"/>
  <c r="X103" i="7"/>
  <c r="W103" i="7"/>
  <c r="V103" i="7"/>
  <c r="U103" i="7"/>
  <c r="T103" i="7"/>
  <c r="S103" i="7"/>
  <c r="R103" i="7"/>
  <c r="Q103" i="7"/>
  <c r="P103" i="7"/>
  <c r="O103" i="7"/>
  <c r="N103" i="7"/>
  <c r="M103" i="7"/>
  <c r="L103" i="7"/>
  <c r="K103" i="7"/>
  <c r="J103" i="7"/>
  <c r="I103" i="7"/>
  <c r="H103" i="7"/>
  <c r="G103" i="7"/>
  <c r="F103" i="7"/>
  <c r="D103" i="7"/>
  <c r="C103" i="7"/>
  <c r="B103" i="7"/>
  <c r="BT102" i="7"/>
  <c r="BS102" i="7"/>
  <c r="BR102" i="7"/>
  <c r="BQ102" i="7"/>
  <c r="BP102" i="7"/>
  <c r="BN102" i="7"/>
  <c r="BM102" i="7"/>
  <c r="BL102" i="7"/>
  <c r="BK102" i="7"/>
  <c r="BJ102" i="7"/>
  <c r="BI102" i="7"/>
  <c r="BH102" i="7"/>
  <c r="BG102" i="7"/>
  <c r="BF102" i="7"/>
  <c r="BE102" i="7"/>
  <c r="BD102" i="7"/>
  <c r="BC102" i="7"/>
  <c r="BB102" i="7"/>
  <c r="BA102" i="7"/>
  <c r="AZ102" i="7"/>
  <c r="AY102" i="7"/>
  <c r="AX102" i="7"/>
  <c r="AW102" i="7"/>
  <c r="AV102" i="7"/>
  <c r="AU102" i="7"/>
  <c r="AT102" i="7"/>
  <c r="AS102" i="7"/>
  <c r="AE102" i="7"/>
  <c r="AD102" i="7"/>
  <c r="AC102" i="7"/>
  <c r="AB102" i="7"/>
  <c r="AA102" i="7"/>
  <c r="Z102" i="7"/>
  <c r="Y102" i="7"/>
  <c r="X102" i="7"/>
  <c r="W102" i="7"/>
  <c r="V102" i="7"/>
  <c r="U102" i="7"/>
  <c r="T102" i="7"/>
  <c r="S102" i="7"/>
  <c r="R102" i="7"/>
  <c r="Q102" i="7"/>
  <c r="P102" i="7"/>
  <c r="O102" i="7"/>
  <c r="N102" i="7"/>
  <c r="M102" i="7"/>
  <c r="L102" i="7"/>
  <c r="K102" i="7"/>
  <c r="J102" i="7"/>
  <c r="I102" i="7"/>
  <c r="H102" i="7"/>
  <c r="G102" i="7"/>
  <c r="F102" i="7"/>
  <c r="D102" i="7"/>
  <c r="C102" i="7"/>
  <c r="B102" i="7"/>
  <c r="BT101" i="7"/>
  <c r="BS101" i="7"/>
  <c r="BR101" i="7"/>
  <c r="BQ101" i="7"/>
  <c r="BP101" i="7"/>
  <c r="BN101" i="7"/>
  <c r="BM101" i="7"/>
  <c r="BL101" i="7"/>
  <c r="BK101" i="7"/>
  <c r="BJ101" i="7"/>
  <c r="BI101" i="7"/>
  <c r="BH101" i="7"/>
  <c r="BG101" i="7"/>
  <c r="BF101" i="7"/>
  <c r="BE101" i="7"/>
  <c r="BD101" i="7"/>
  <c r="BC101" i="7"/>
  <c r="BB101" i="7"/>
  <c r="BA101" i="7"/>
  <c r="AZ101" i="7"/>
  <c r="AY101" i="7"/>
  <c r="AX101" i="7"/>
  <c r="AW101" i="7"/>
  <c r="AV101" i="7"/>
  <c r="AU101" i="7"/>
  <c r="AT101" i="7"/>
  <c r="AS101" i="7"/>
  <c r="AE101" i="7"/>
  <c r="AD101" i="7"/>
  <c r="AC101" i="7"/>
  <c r="AB101" i="7"/>
  <c r="AA101" i="7"/>
  <c r="Z101" i="7"/>
  <c r="Y101" i="7"/>
  <c r="X101" i="7"/>
  <c r="W101" i="7"/>
  <c r="V101" i="7"/>
  <c r="U101" i="7"/>
  <c r="T101" i="7"/>
  <c r="S101" i="7"/>
  <c r="R101" i="7"/>
  <c r="Q101" i="7"/>
  <c r="P101" i="7"/>
  <c r="O101" i="7"/>
  <c r="N101" i="7"/>
  <c r="M101" i="7"/>
  <c r="L101" i="7"/>
  <c r="K101" i="7"/>
  <c r="J101" i="7"/>
  <c r="I101" i="7"/>
  <c r="H101" i="7"/>
  <c r="G101" i="7"/>
  <c r="F101" i="7"/>
  <c r="D101" i="7"/>
  <c r="C101" i="7"/>
  <c r="B101" i="7"/>
  <c r="BT100" i="7"/>
  <c r="BS100" i="7"/>
  <c r="BR100" i="7"/>
  <c r="BQ100" i="7"/>
  <c r="BP100" i="7"/>
  <c r="BN100" i="7"/>
  <c r="BM100" i="7"/>
  <c r="BL100" i="7"/>
  <c r="BK100" i="7"/>
  <c r="BJ100" i="7"/>
  <c r="BI100" i="7"/>
  <c r="BH100" i="7"/>
  <c r="BG100" i="7"/>
  <c r="BF100" i="7"/>
  <c r="BE100" i="7"/>
  <c r="BD100" i="7"/>
  <c r="BC100" i="7"/>
  <c r="BB100" i="7"/>
  <c r="BA100" i="7"/>
  <c r="AZ100" i="7"/>
  <c r="AY100" i="7"/>
  <c r="AX100" i="7"/>
  <c r="AW100" i="7"/>
  <c r="AV100" i="7"/>
  <c r="AU100" i="7"/>
  <c r="AT100" i="7"/>
  <c r="AS100" i="7"/>
  <c r="AE100" i="7"/>
  <c r="AD100" i="7"/>
  <c r="AC100" i="7"/>
  <c r="AB100" i="7"/>
  <c r="AA100" i="7"/>
  <c r="Z100" i="7"/>
  <c r="Y100" i="7"/>
  <c r="X100" i="7"/>
  <c r="W100" i="7"/>
  <c r="V100" i="7"/>
  <c r="U100" i="7"/>
  <c r="T100" i="7"/>
  <c r="S100" i="7"/>
  <c r="R100" i="7"/>
  <c r="Q100" i="7"/>
  <c r="P100" i="7"/>
  <c r="O100" i="7"/>
  <c r="N100" i="7"/>
  <c r="M100" i="7"/>
  <c r="L100" i="7"/>
  <c r="K100" i="7"/>
  <c r="J100" i="7"/>
  <c r="I100" i="7"/>
  <c r="H100" i="7"/>
  <c r="G100" i="7"/>
  <c r="F100" i="7"/>
  <c r="D100" i="7"/>
  <c r="C100" i="7"/>
  <c r="B100" i="7"/>
  <c r="BT99" i="7"/>
  <c r="BS99" i="7"/>
  <c r="BR99" i="7"/>
  <c r="BQ99" i="7"/>
  <c r="BP99" i="7"/>
  <c r="BN99" i="7"/>
  <c r="BM99" i="7"/>
  <c r="BL99" i="7"/>
  <c r="BK99" i="7"/>
  <c r="BJ99" i="7"/>
  <c r="BI99" i="7"/>
  <c r="BH99" i="7"/>
  <c r="BG99" i="7"/>
  <c r="BF99" i="7"/>
  <c r="BE99" i="7"/>
  <c r="BD99" i="7"/>
  <c r="BC99" i="7"/>
  <c r="BB99" i="7"/>
  <c r="BA99" i="7"/>
  <c r="AZ99" i="7"/>
  <c r="AY99" i="7"/>
  <c r="AX99" i="7"/>
  <c r="AW99" i="7"/>
  <c r="AV99" i="7"/>
  <c r="AU99" i="7"/>
  <c r="AT99" i="7"/>
  <c r="AS99" i="7"/>
  <c r="AE99" i="7"/>
  <c r="AD99" i="7"/>
  <c r="AC99" i="7"/>
  <c r="AB99" i="7"/>
  <c r="AA99" i="7"/>
  <c r="Z99" i="7"/>
  <c r="Y99" i="7"/>
  <c r="X99" i="7"/>
  <c r="W99" i="7"/>
  <c r="V99" i="7"/>
  <c r="U99" i="7"/>
  <c r="T99" i="7"/>
  <c r="S99" i="7"/>
  <c r="R99" i="7"/>
  <c r="Q99" i="7"/>
  <c r="P99" i="7"/>
  <c r="O99" i="7"/>
  <c r="N99" i="7"/>
  <c r="M99" i="7"/>
  <c r="L99" i="7"/>
  <c r="K99" i="7"/>
  <c r="J99" i="7"/>
  <c r="I99" i="7"/>
  <c r="H99" i="7"/>
  <c r="G99" i="7"/>
  <c r="F99" i="7"/>
  <c r="D99" i="7"/>
  <c r="C99" i="7"/>
  <c r="B99" i="7"/>
  <c r="BT98" i="7"/>
  <c r="BS98" i="7"/>
  <c r="BR98" i="7"/>
  <c r="BQ98" i="7"/>
  <c r="BP98" i="7"/>
  <c r="BN98" i="7"/>
  <c r="BM98" i="7"/>
  <c r="BL98" i="7"/>
  <c r="BK98" i="7"/>
  <c r="BJ98" i="7"/>
  <c r="BI98" i="7"/>
  <c r="BH98" i="7"/>
  <c r="BG98" i="7"/>
  <c r="BF98" i="7"/>
  <c r="BE98" i="7"/>
  <c r="BD98" i="7"/>
  <c r="BC98" i="7"/>
  <c r="BB98" i="7"/>
  <c r="BA98" i="7"/>
  <c r="AZ98" i="7"/>
  <c r="AY98" i="7"/>
  <c r="AX98" i="7"/>
  <c r="AW98" i="7"/>
  <c r="AV98" i="7"/>
  <c r="AU98" i="7"/>
  <c r="AT98" i="7"/>
  <c r="AS98" i="7"/>
  <c r="AE98" i="7"/>
  <c r="AD98" i="7"/>
  <c r="AC98" i="7"/>
  <c r="AB98" i="7"/>
  <c r="AA98" i="7"/>
  <c r="Z98" i="7"/>
  <c r="Y98" i="7"/>
  <c r="X98" i="7"/>
  <c r="W98" i="7"/>
  <c r="V98" i="7"/>
  <c r="U98" i="7"/>
  <c r="T98" i="7"/>
  <c r="S98" i="7"/>
  <c r="R98" i="7"/>
  <c r="Q98" i="7"/>
  <c r="P98" i="7"/>
  <c r="O98" i="7"/>
  <c r="N98" i="7"/>
  <c r="M98" i="7"/>
  <c r="L98" i="7"/>
  <c r="K98" i="7"/>
  <c r="J98" i="7"/>
  <c r="I98" i="7"/>
  <c r="H98" i="7"/>
  <c r="G98" i="7"/>
  <c r="F98" i="7"/>
  <c r="D98" i="7"/>
  <c r="C98" i="7"/>
  <c r="B98" i="7"/>
  <c r="BT97" i="7"/>
  <c r="BS97" i="7"/>
  <c r="BR97" i="7"/>
  <c r="BQ97" i="7"/>
  <c r="BP97" i="7"/>
  <c r="BN97" i="7"/>
  <c r="BM97" i="7"/>
  <c r="BL97" i="7"/>
  <c r="BK97" i="7"/>
  <c r="BJ97" i="7"/>
  <c r="BI97" i="7"/>
  <c r="BH97" i="7"/>
  <c r="BG97" i="7"/>
  <c r="BF97" i="7"/>
  <c r="BE97" i="7"/>
  <c r="BD97" i="7"/>
  <c r="BC97" i="7"/>
  <c r="BB97" i="7"/>
  <c r="BA97" i="7"/>
  <c r="AZ97" i="7"/>
  <c r="AY97" i="7"/>
  <c r="AX97" i="7"/>
  <c r="AW97" i="7"/>
  <c r="AV97" i="7"/>
  <c r="AU97" i="7"/>
  <c r="AT97" i="7"/>
  <c r="AS97" i="7"/>
  <c r="AE97" i="7"/>
  <c r="AD97" i="7"/>
  <c r="AC97" i="7"/>
  <c r="AB97" i="7"/>
  <c r="AA97" i="7"/>
  <c r="Z97" i="7"/>
  <c r="Y97" i="7"/>
  <c r="X97" i="7"/>
  <c r="W97" i="7"/>
  <c r="V97" i="7"/>
  <c r="U97" i="7"/>
  <c r="T97" i="7"/>
  <c r="S97" i="7"/>
  <c r="R97" i="7"/>
  <c r="Q97" i="7"/>
  <c r="P97" i="7"/>
  <c r="O97" i="7"/>
  <c r="N97" i="7"/>
  <c r="M97" i="7"/>
  <c r="L97" i="7"/>
  <c r="K97" i="7"/>
  <c r="J97" i="7"/>
  <c r="I97" i="7"/>
  <c r="H97" i="7"/>
  <c r="G97" i="7"/>
  <c r="F97" i="7"/>
  <c r="D97" i="7"/>
  <c r="C97" i="7"/>
  <c r="B97" i="7"/>
  <c r="BT96" i="7"/>
  <c r="BS96" i="7"/>
  <c r="BR96" i="7"/>
  <c r="BQ96" i="7"/>
  <c r="BP96" i="7"/>
  <c r="BN96" i="7"/>
  <c r="BM96" i="7"/>
  <c r="BL96" i="7"/>
  <c r="BK96" i="7"/>
  <c r="BJ96" i="7"/>
  <c r="BI96" i="7"/>
  <c r="BH96" i="7"/>
  <c r="BG96" i="7"/>
  <c r="BF96" i="7"/>
  <c r="BE96" i="7"/>
  <c r="BD96" i="7"/>
  <c r="BC96" i="7"/>
  <c r="BB96" i="7"/>
  <c r="BA96" i="7"/>
  <c r="AZ96" i="7"/>
  <c r="AY96" i="7"/>
  <c r="AX96" i="7"/>
  <c r="AW96" i="7"/>
  <c r="AV96" i="7"/>
  <c r="AU96" i="7"/>
  <c r="AT96" i="7"/>
  <c r="AS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BT95" i="7"/>
  <c r="BS95" i="7"/>
  <c r="BR95" i="7"/>
  <c r="BQ95" i="7"/>
  <c r="BP95" i="7"/>
  <c r="BN95" i="7"/>
  <c r="BM95" i="7"/>
  <c r="BL95" i="7"/>
  <c r="BK95" i="7"/>
  <c r="BJ95" i="7"/>
  <c r="BI95" i="7"/>
  <c r="BH95" i="7"/>
  <c r="BG95" i="7"/>
  <c r="BF95" i="7"/>
  <c r="BE95" i="7"/>
  <c r="BD95" i="7"/>
  <c r="BC95" i="7"/>
  <c r="BB95" i="7"/>
  <c r="BA95" i="7"/>
  <c r="AZ95" i="7"/>
  <c r="AY95" i="7"/>
  <c r="AX95" i="7"/>
  <c r="AW95" i="7"/>
  <c r="AV95" i="7"/>
  <c r="AU95" i="7"/>
  <c r="AT95" i="7"/>
  <c r="AS95" i="7"/>
  <c r="AE95" i="7"/>
  <c r="AD95" i="7"/>
  <c r="AC95" i="7"/>
  <c r="AB95" i="7"/>
  <c r="AA95" i="7"/>
  <c r="Z95" i="7"/>
  <c r="Y95" i="7"/>
  <c r="X95" i="7"/>
  <c r="W95" i="7"/>
  <c r="V95" i="7"/>
  <c r="U95" i="7"/>
  <c r="T95" i="7"/>
  <c r="S95" i="7"/>
  <c r="R95" i="7"/>
  <c r="Q95" i="7"/>
  <c r="P95" i="7"/>
  <c r="O95" i="7"/>
  <c r="N95" i="7"/>
  <c r="M95" i="7"/>
  <c r="L95" i="7"/>
  <c r="K95" i="7"/>
  <c r="J95" i="7"/>
  <c r="I95" i="7"/>
  <c r="H95" i="7"/>
  <c r="G95" i="7"/>
  <c r="F95" i="7"/>
  <c r="D95" i="7"/>
  <c r="C95" i="7"/>
  <c r="B95" i="7"/>
  <c r="BT94" i="7"/>
  <c r="BS94" i="7"/>
  <c r="BR94" i="7"/>
  <c r="BQ94" i="7"/>
  <c r="BP94" i="7"/>
  <c r="BN94" i="7"/>
  <c r="BM94" i="7"/>
  <c r="BL94" i="7"/>
  <c r="BK94" i="7"/>
  <c r="BJ94" i="7"/>
  <c r="BI94" i="7"/>
  <c r="BH94" i="7"/>
  <c r="BG94" i="7"/>
  <c r="BF94" i="7"/>
  <c r="BE94" i="7"/>
  <c r="BD94" i="7"/>
  <c r="BC94" i="7"/>
  <c r="BB94" i="7"/>
  <c r="BA94" i="7"/>
  <c r="AZ94" i="7"/>
  <c r="AY94" i="7"/>
  <c r="AX94" i="7"/>
  <c r="AW94" i="7"/>
  <c r="AV94" i="7"/>
  <c r="AU94" i="7"/>
  <c r="AT94" i="7"/>
  <c r="AS94" i="7"/>
  <c r="AE94" i="7"/>
  <c r="AD94" i="7"/>
  <c r="AC94" i="7"/>
  <c r="AB94" i="7"/>
  <c r="AA94" i="7"/>
  <c r="Z94" i="7"/>
  <c r="Y94" i="7"/>
  <c r="X94" i="7"/>
  <c r="W94" i="7"/>
  <c r="V94" i="7"/>
  <c r="U94" i="7"/>
  <c r="T94" i="7"/>
  <c r="S94" i="7"/>
  <c r="R94" i="7"/>
  <c r="Q94" i="7"/>
  <c r="P94" i="7"/>
  <c r="O94" i="7"/>
  <c r="N94" i="7"/>
  <c r="M94" i="7"/>
  <c r="L94" i="7"/>
  <c r="K94" i="7"/>
  <c r="J94" i="7"/>
  <c r="I94" i="7"/>
  <c r="H94" i="7"/>
  <c r="G94" i="7"/>
  <c r="F94" i="7"/>
  <c r="D94" i="7"/>
  <c r="C94" i="7"/>
  <c r="B94" i="7"/>
  <c r="BT93" i="7"/>
  <c r="BS93" i="7"/>
  <c r="BR93" i="7"/>
  <c r="BQ93" i="7"/>
  <c r="BP93" i="7"/>
  <c r="BN93" i="7"/>
  <c r="BM93" i="7"/>
  <c r="BL93" i="7"/>
  <c r="BK93" i="7"/>
  <c r="BJ93" i="7"/>
  <c r="BI93" i="7"/>
  <c r="BH93" i="7"/>
  <c r="BG93" i="7"/>
  <c r="BF93" i="7"/>
  <c r="BE93" i="7"/>
  <c r="BD93" i="7"/>
  <c r="BC93" i="7"/>
  <c r="BB93" i="7"/>
  <c r="BA93" i="7"/>
  <c r="AZ93" i="7"/>
  <c r="AY93" i="7"/>
  <c r="AX93" i="7"/>
  <c r="AW93" i="7"/>
  <c r="AV93" i="7"/>
  <c r="AU93" i="7"/>
  <c r="AT93" i="7"/>
  <c r="AS93" i="7"/>
  <c r="AE93" i="7"/>
  <c r="AD93" i="7"/>
  <c r="AC93" i="7"/>
  <c r="AB93" i="7"/>
  <c r="AA93" i="7"/>
  <c r="Z93" i="7"/>
  <c r="Y93" i="7"/>
  <c r="X93" i="7"/>
  <c r="W93" i="7"/>
  <c r="V93" i="7"/>
  <c r="U93" i="7"/>
  <c r="T93" i="7"/>
  <c r="S93" i="7"/>
  <c r="R93" i="7"/>
  <c r="Q93" i="7"/>
  <c r="P93" i="7"/>
  <c r="O93" i="7"/>
  <c r="N93" i="7"/>
  <c r="M93" i="7"/>
  <c r="L93" i="7"/>
  <c r="K93" i="7"/>
  <c r="J93" i="7"/>
  <c r="I93" i="7"/>
  <c r="H93" i="7"/>
  <c r="G93" i="7"/>
  <c r="F93" i="7"/>
  <c r="D93" i="7"/>
  <c r="C93" i="7"/>
  <c r="B93" i="7"/>
  <c r="BT92" i="7"/>
  <c r="BS92" i="7"/>
  <c r="BR92" i="7"/>
  <c r="BQ92" i="7"/>
  <c r="BP92" i="7"/>
  <c r="BN92" i="7"/>
  <c r="BM92" i="7"/>
  <c r="BL92" i="7"/>
  <c r="BK92" i="7"/>
  <c r="BJ92" i="7"/>
  <c r="BI92" i="7"/>
  <c r="BH92" i="7"/>
  <c r="BG92" i="7"/>
  <c r="BF92" i="7"/>
  <c r="BE92" i="7"/>
  <c r="BD92" i="7"/>
  <c r="BC92" i="7"/>
  <c r="BB92" i="7"/>
  <c r="BA92" i="7"/>
  <c r="AZ92" i="7"/>
  <c r="AY92" i="7"/>
  <c r="AX92" i="7"/>
  <c r="AW92" i="7"/>
  <c r="AV92" i="7"/>
  <c r="AU92" i="7"/>
  <c r="AT92" i="7"/>
  <c r="AS92" i="7"/>
  <c r="AE92" i="7"/>
  <c r="AD92" i="7"/>
  <c r="AC92" i="7"/>
  <c r="AB92" i="7"/>
  <c r="AA92" i="7"/>
  <c r="Z92" i="7"/>
  <c r="Y92" i="7"/>
  <c r="X92" i="7"/>
  <c r="W92" i="7"/>
  <c r="V92" i="7"/>
  <c r="U92" i="7"/>
  <c r="T92" i="7"/>
  <c r="S92" i="7"/>
  <c r="R92" i="7"/>
  <c r="Q92" i="7"/>
  <c r="P92" i="7"/>
  <c r="O92" i="7"/>
  <c r="N92" i="7"/>
  <c r="M92" i="7"/>
  <c r="L92" i="7"/>
  <c r="K92" i="7"/>
  <c r="J92" i="7"/>
  <c r="I92" i="7"/>
  <c r="H92" i="7"/>
  <c r="G92" i="7"/>
  <c r="F92" i="7"/>
  <c r="D92" i="7"/>
  <c r="C92" i="7"/>
  <c r="B92" i="7"/>
  <c r="BT91" i="7"/>
  <c r="BS91" i="7"/>
  <c r="BR91" i="7"/>
  <c r="BQ91" i="7"/>
  <c r="BP91" i="7"/>
  <c r="BN91" i="7"/>
  <c r="BM91" i="7"/>
  <c r="BL91" i="7"/>
  <c r="BK91" i="7"/>
  <c r="BJ91" i="7"/>
  <c r="BI91" i="7"/>
  <c r="BH91" i="7"/>
  <c r="BG91" i="7"/>
  <c r="BF91" i="7"/>
  <c r="BE91" i="7"/>
  <c r="BD91" i="7"/>
  <c r="BC91" i="7"/>
  <c r="BB91" i="7"/>
  <c r="BA91" i="7"/>
  <c r="AZ91" i="7"/>
  <c r="AY91" i="7"/>
  <c r="AX91" i="7"/>
  <c r="AW91" i="7"/>
  <c r="AV91" i="7"/>
  <c r="AU91" i="7"/>
  <c r="AT91" i="7"/>
  <c r="AS91" i="7"/>
  <c r="AE91" i="7"/>
  <c r="AD91" i="7"/>
  <c r="AC91" i="7"/>
  <c r="AB91" i="7"/>
  <c r="AA91" i="7"/>
  <c r="Z91" i="7"/>
  <c r="Y91" i="7"/>
  <c r="X91" i="7"/>
  <c r="W91" i="7"/>
  <c r="V91" i="7"/>
  <c r="U91" i="7"/>
  <c r="T91" i="7"/>
  <c r="S91" i="7"/>
  <c r="R91" i="7"/>
  <c r="Q91" i="7"/>
  <c r="P91" i="7"/>
  <c r="O91" i="7"/>
  <c r="N91" i="7"/>
  <c r="M91" i="7"/>
  <c r="L91" i="7"/>
  <c r="K91" i="7"/>
  <c r="J91" i="7"/>
  <c r="I91" i="7"/>
  <c r="H91" i="7"/>
  <c r="G91" i="7"/>
  <c r="F91" i="7"/>
  <c r="D91" i="7"/>
  <c r="C91" i="7"/>
  <c r="B91" i="7"/>
  <c r="BT90" i="7"/>
  <c r="BS90" i="7"/>
  <c r="BR90" i="7"/>
  <c r="BQ90" i="7"/>
  <c r="BP90" i="7"/>
  <c r="BN90" i="7"/>
  <c r="BM90" i="7"/>
  <c r="BL90" i="7"/>
  <c r="BK90" i="7"/>
  <c r="BJ90" i="7"/>
  <c r="BI90" i="7"/>
  <c r="BH90" i="7"/>
  <c r="BG90" i="7"/>
  <c r="BF90" i="7"/>
  <c r="BE90" i="7"/>
  <c r="BD90" i="7"/>
  <c r="BC90" i="7"/>
  <c r="BB90" i="7"/>
  <c r="BA90" i="7"/>
  <c r="AZ90" i="7"/>
  <c r="AY90" i="7"/>
  <c r="AX90" i="7"/>
  <c r="AW90" i="7"/>
  <c r="AV90" i="7"/>
  <c r="AU90" i="7"/>
  <c r="AT90" i="7"/>
  <c r="AS90" i="7"/>
  <c r="AE90" i="7"/>
  <c r="AD90" i="7"/>
  <c r="AC90" i="7"/>
  <c r="AB90" i="7"/>
  <c r="AA90" i="7"/>
  <c r="Z90" i="7"/>
  <c r="Y90" i="7"/>
  <c r="X90" i="7"/>
  <c r="W90" i="7"/>
  <c r="V90" i="7"/>
  <c r="U90" i="7"/>
  <c r="T90" i="7"/>
  <c r="S90" i="7"/>
  <c r="R90" i="7"/>
  <c r="Q90" i="7"/>
  <c r="P90" i="7"/>
  <c r="O90" i="7"/>
  <c r="N90" i="7"/>
  <c r="M90" i="7"/>
  <c r="L90" i="7"/>
  <c r="K90" i="7"/>
  <c r="J90" i="7"/>
  <c r="I90" i="7"/>
  <c r="H90" i="7"/>
  <c r="G90" i="7"/>
  <c r="F90" i="7"/>
  <c r="D90" i="7"/>
  <c r="C90" i="7"/>
  <c r="B90" i="7"/>
  <c r="BT89" i="7"/>
  <c r="BS89" i="7"/>
  <c r="BR89" i="7"/>
  <c r="BQ89" i="7"/>
  <c r="BP89" i="7"/>
  <c r="BN89" i="7"/>
  <c r="BM89" i="7"/>
  <c r="BL89" i="7"/>
  <c r="BK89" i="7"/>
  <c r="BJ89" i="7"/>
  <c r="BI89" i="7"/>
  <c r="BH89" i="7"/>
  <c r="BG89" i="7"/>
  <c r="BF89" i="7"/>
  <c r="BE89" i="7"/>
  <c r="BD89" i="7"/>
  <c r="BC89" i="7"/>
  <c r="BB89" i="7"/>
  <c r="BA89" i="7"/>
  <c r="AZ89" i="7"/>
  <c r="AY89" i="7"/>
  <c r="AX89" i="7"/>
  <c r="AW89" i="7"/>
  <c r="AV89" i="7"/>
  <c r="AU89" i="7"/>
  <c r="AT89" i="7"/>
  <c r="AS89" i="7"/>
  <c r="AE89" i="7"/>
  <c r="AD89" i="7"/>
  <c r="AC89" i="7"/>
  <c r="AB89" i="7"/>
  <c r="AA89" i="7"/>
  <c r="Z89" i="7"/>
  <c r="Y89" i="7"/>
  <c r="X89" i="7"/>
  <c r="W89" i="7"/>
  <c r="V89" i="7"/>
  <c r="U89" i="7"/>
  <c r="T89" i="7"/>
  <c r="S89" i="7"/>
  <c r="R89" i="7"/>
  <c r="Q89" i="7"/>
  <c r="P89" i="7"/>
  <c r="O89" i="7"/>
  <c r="N89" i="7"/>
  <c r="M89" i="7"/>
  <c r="L89" i="7"/>
  <c r="K89" i="7"/>
  <c r="J89" i="7"/>
  <c r="I89" i="7"/>
  <c r="H89" i="7"/>
  <c r="G89" i="7"/>
  <c r="F89" i="7"/>
  <c r="D89" i="7"/>
  <c r="C89" i="7"/>
  <c r="B89" i="7"/>
  <c r="BT88" i="7"/>
  <c r="BS88" i="7"/>
  <c r="BR88" i="7"/>
  <c r="BQ88" i="7"/>
  <c r="BP88" i="7"/>
  <c r="BN88" i="7"/>
  <c r="BM88" i="7"/>
  <c r="BL88" i="7"/>
  <c r="BK88" i="7"/>
  <c r="BJ88" i="7"/>
  <c r="BI88" i="7"/>
  <c r="BH88" i="7"/>
  <c r="BG88" i="7"/>
  <c r="BF88" i="7"/>
  <c r="BE88" i="7"/>
  <c r="BD88" i="7"/>
  <c r="BC88" i="7"/>
  <c r="BB88" i="7"/>
  <c r="BA88" i="7"/>
  <c r="AZ88" i="7"/>
  <c r="AY88" i="7"/>
  <c r="AX88" i="7"/>
  <c r="AW88" i="7"/>
  <c r="AV88" i="7"/>
  <c r="AU88" i="7"/>
  <c r="AT88" i="7"/>
  <c r="AS88" i="7"/>
  <c r="AE88" i="7"/>
  <c r="AD88" i="7"/>
  <c r="AC88" i="7"/>
  <c r="AB88" i="7"/>
  <c r="AA88" i="7"/>
  <c r="Z88" i="7"/>
  <c r="Y88" i="7"/>
  <c r="X88" i="7"/>
  <c r="W88" i="7"/>
  <c r="V88" i="7"/>
  <c r="U88" i="7"/>
  <c r="T88" i="7"/>
  <c r="S88" i="7"/>
  <c r="R88" i="7"/>
  <c r="Q88" i="7"/>
  <c r="P88" i="7"/>
  <c r="O88" i="7"/>
  <c r="N88" i="7"/>
  <c r="M88" i="7"/>
  <c r="L88" i="7"/>
  <c r="K88" i="7"/>
  <c r="J88" i="7"/>
  <c r="I88" i="7"/>
  <c r="H88" i="7"/>
  <c r="G88" i="7"/>
  <c r="F88" i="7"/>
  <c r="D88" i="7"/>
  <c r="C88" i="7"/>
  <c r="B88" i="7"/>
  <c r="BT87" i="7"/>
  <c r="BS87" i="7"/>
  <c r="BR87" i="7"/>
  <c r="BQ87" i="7"/>
  <c r="BP87" i="7"/>
  <c r="BN87" i="7"/>
  <c r="BM87" i="7"/>
  <c r="BL87" i="7"/>
  <c r="BK87" i="7"/>
  <c r="BJ87" i="7"/>
  <c r="BI87" i="7"/>
  <c r="BH87" i="7"/>
  <c r="BG87" i="7"/>
  <c r="BF87" i="7"/>
  <c r="BE87" i="7"/>
  <c r="BD87" i="7"/>
  <c r="BC87" i="7"/>
  <c r="BB87" i="7"/>
  <c r="BA87" i="7"/>
  <c r="AZ87" i="7"/>
  <c r="AY87" i="7"/>
  <c r="AX87" i="7"/>
  <c r="AW87" i="7"/>
  <c r="AV87" i="7"/>
  <c r="AU87" i="7"/>
  <c r="AT87" i="7"/>
  <c r="AS87" i="7"/>
  <c r="AE87" i="7"/>
  <c r="AD87" i="7"/>
  <c r="AC87" i="7"/>
  <c r="AB87" i="7"/>
  <c r="AA87" i="7"/>
  <c r="Z87" i="7"/>
  <c r="Y87" i="7"/>
  <c r="X87" i="7"/>
  <c r="W87" i="7"/>
  <c r="V87" i="7"/>
  <c r="U87" i="7"/>
  <c r="T87" i="7"/>
  <c r="S87" i="7"/>
  <c r="R87" i="7"/>
  <c r="Q87" i="7"/>
  <c r="P87" i="7"/>
  <c r="O87" i="7"/>
  <c r="N87" i="7"/>
  <c r="M87" i="7"/>
  <c r="L87" i="7"/>
  <c r="K87" i="7"/>
  <c r="J87" i="7"/>
  <c r="I87" i="7"/>
  <c r="H87" i="7"/>
  <c r="G87" i="7"/>
  <c r="F87" i="7"/>
  <c r="D87" i="7"/>
  <c r="C87" i="7"/>
  <c r="B87" i="7"/>
  <c r="BT86" i="7"/>
  <c r="BS86" i="7"/>
  <c r="BR86" i="7"/>
  <c r="BQ86" i="7"/>
  <c r="BP86" i="7"/>
  <c r="BN86" i="7"/>
  <c r="BM86" i="7"/>
  <c r="BL86" i="7"/>
  <c r="BK86" i="7"/>
  <c r="BJ86" i="7"/>
  <c r="BI86" i="7"/>
  <c r="BH86" i="7"/>
  <c r="BG86" i="7"/>
  <c r="BF86" i="7"/>
  <c r="BE86" i="7"/>
  <c r="BD86" i="7"/>
  <c r="BC86" i="7"/>
  <c r="BB86" i="7"/>
  <c r="BA86" i="7"/>
  <c r="AZ86" i="7"/>
  <c r="AY86" i="7"/>
  <c r="AX86" i="7"/>
  <c r="AW86" i="7"/>
  <c r="AV86" i="7"/>
  <c r="AU86" i="7"/>
  <c r="AT86" i="7"/>
  <c r="AS86" i="7"/>
  <c r="AE86" i="7"/>
  <c r="AD86" i="7"/>
  <c r="AC86" i="7"/>
  <c r="AB86" i="7"/>
  <c r="AA86" i="7"/>
  <c r="Z86" i="7"/>
  <c r="Y86" i="7"/>
  <c r="X86" i="7"/>
  <c r="W86" i="7"/>
  <c r="V86" i="7"/>
  <c r="U86" i="7"/>
  <c r="T86" i="7"/>
  <c r="S86" i="7"/>
  <c r="R86" i="7"/>
  <c r="Q86" i="7"/>
  <c r="P86" i="7"/>
  <c r="O86" i="7"/>
  <c r="N86" i="7"/>
  <c r="M86" i="7"/>
  <c r="L86" i="7"/>
  <c r="K86" i="7"/>
  <c r="J86" i="7"/>
  <c r="I86" i="7"/>
  <c r="H86" i="7"/>
  <c r="G86" i="7"/>
  <c r="F86" i="7"/>
  <c r="D86" i="7"/>
  <c r="C86" i="7"/>
  <c r="B86" i="7"/>
  <c r="BT85" i="7"/>
  <c r="BS85" i="7"/>
  <c r="BR85" i="7"/>
  <c r="BQ85" i="7"/>
  <c r="BP85" i="7"/>
  <c r="BN85" i="7"/>
  <c r="BM85" i="7"/>
  <c r="BL85" i="7"/>
  <c r="BK85" i="7"/>
  <c r="BJ85" i="7"/>
  <c r="BI85" i="7"/>
  <c r="BH85" i="7"/>
  <c r="BG85" i="7"/>
  <c r="BF85" i="7"/>
  <c r="BE85" i="7"/>
  <c r="BD85" i="7"/>
  <c r="BC85" i="7"/>
  <c r="BB85" i="7"/>
  <c r="BA85" i="7"/>
  <c r="AZ85" i="7"/>
  <c r="AY85" i="7"/>
  <c r="AX85" i="7"/>
  <c r="AW85" i="7"/>
  <c r="AV85" i="7"/>
  <c r="AU85" i="7"/>
  <c r="AT85" i="7"/>
  <c r="AS85" i="7"/>
  <c r="AE85" i="7"/>
  <c r="AD85" i="7"/>
  <c r="AC85" i="7"/>
  <c r="AB85" i="7"/>
  <c r="AA85" i="7"/>
  <c r="Z85" i="7"/>
  <c r="Y85" i="7"/>
  <c r="X85" i="7"/>
  <c r="W85" i="7"/>
  <c r="V85" i="7"/>
  <c r="U85" i="7"/>
  <c r="T85" i="7"/>
  <c r="S85" i="7"/>
  <c r="R85" i="7"/>
  <c r="Q85" i="7"/>
  <c r="P85" i="7"/>
  <c r="O85" i="7"/>
  <c r="N85" i="7"/>
  <c r="M85" i="7"/>
  <c r="L85" i="7"/>
  <c r="K85" i="7"/>
  <c r="J85" i="7"/>
  <c r="I85" i="7"/>
  <c r="H85" i="7"/>
  <c r="G85" i="7"/>
  <c r="F85" i="7"/>
  <c r="D85" i="7"/>
  <c r="C85" i="7"/>
  <c r="B85" i="7"/>
  <c r="BT84" i="7"/>
  <c r="BS84" i="7"/>
  <c r="BR84" i="7"/>
  <c r="BQ84" i="7"/>
  <c r="BP84" i="7"/>
  <c r="BN84" i="7"/>
  <c r="BM84" i="7"/>
  <c r="BL84" i="7"/>
  <c r="BK84" i="7"/>
  <c r="BJ84" i="7"/>
  <c r="BI84" i="7"/>
  <c r="BH84" i="7"/>
  <c r="BG84" i="7"/>
  <c r="BF84" i="7"/>
  <c r="BE84" i="7"/>
  <c r="BD84" i="7"/>
  <c r="BC84" i="7"/>
  <c r="BB84" i="7"/>
  <c r="BA84" i="7"/>
  <c r="AZ84" i="7"/>
  <c r="AY84" i="7"/>
  <c r="AX84" i="7"/>
  <c r="AW84" i="7"/>
  <c r="AV84" i="7"/>
  <c r="AU84" i="7"/>
  <c r="AT84" i="7"/>
  <c r="AS84" i="7"/>
  <c r="AE84" i="7"/>
  <c r="AD84" i="7"/>
  <c r="AC84" i="7"/>
  <c r="AB84" i="7"/>
  <c r="AA84" i="7"/>
  <c r="Z84" i="7"/>
  <c r="Y84" i="7"/>
  <c r="X84" i="7"/>
  <c r="W84" i="7"/>
  <c r="V84" i="7"/>
  <c r="U84" i="7"/>
  <c r="T84" i="7"/>
  <c r="S84" i="7"/>
  <c r="R84" i="7"/>
  <c r="Q84" i="7"/>
  <c r="P84" i="7"/>
  <c r="O84" i="7"/>
  <c r="N84" i="7"/>
  <c r="M84" i="7"/>
  <c r="L84" i="7"/>
  <c r="K84" i="7"/>
  <c r="J84" i="7"/>
  <c r="I84" i="7"/>
  <c r="H84" i="7"/>
  <c r="G84" i="7"/>
  <c r="F84" i="7"/>
  <c r="D84" i="7"/>
  <c r="C84" i="7"/>
  <c r="B84" i="7"/>
  <c r="BT83" i="7"/>
  <c r="BS83" i="7"/>
  <c r="BR83" i="7"/>
  <c r="BQ83" i="7"/>
  <c r="BP83" i="7"/>
  <c r="BN83" i="7"/>
  <c r="BM83" i="7"/>
  <c r="BL83" i="7"/>
  <c r="BK83" i="7"/>
  <c r="BJ83" i="7"/>
  <c r="BI83" i="7"/>
  <c r="BH83" i="7"/>
  <c r="BG83" i="7"/>
  <c r="BF83" i="7"/>
  <c r="BE83" i="7"/>
  <c r="BD83" i="7"/>
  <c r="BC83" i="7"/>
  <c r="BB83" i="7"/>
  <c r="BA83" i="7"/>
  <c r="AZ83" i="7"/>
  <c r="AY83" i="7"/>
  <c r="AX83" i="7"/>
  <c r="AW83" i="7"/>
  <c r="AV83" i="7"/>
  <c r="AU83" i="7"/>
  <c r="AT83" i="7"/>
  <c r="AS83" i="7"/>
  <c r="AE83" i="7"/>
  <c r="AD83" i="7"/>
  <c r="AC83" i="7"/>
  <c r="AB83" i="7"/>
  <c r="AA83" i="7"/>
  <c r="Z83" i="7"/>
  <c r="Y83" i="7"/>
  <c r="X83" i="7"/>
  <c r="W83" i="7"/>
  <c r="V83" i="7"/>
  <c r="U83" i="7"/>
  <c r="T83" i="7"/>
  <c r="S83" i="7"/>
  <c r="R83" i="7"/>
  <c r="Q83" i="7"/>
  <c r="P83" i="7"/>
  <c r="O83" i="7"/>
  <c r="N83" i="7"/>
  <c r="M83" i="7"/>
  <c r="L83" i="7"/>
  <c r="K83" i="7"/>
  <c r="J83" i="7"/>
  <c r="I83" i="7"/>
  <c r="H83" i="7"/>
  <c r="G83" i="7"/>
  <c r="F83" i="7"/>
  <c r="D83" i="7"/>
  <c r="C83" i="7"/>
  <c r="B83" i="7"/>
  <c r="BT82" i="7"/>
  <c r="BS82" i="7"/>
  <c r="BR82" i="7"/>
  <c r="BQ82" i="7"/>
  <c r="BP82" i="7"/>
  <c r="BN82" i="7"/>
  <c r="BM82" i="7"/>
  <c r="BL82" i="7"/>
  <c r="BK82" i="7"/>
  <c r="BJ82" i="7"/>
  <c r="BI82" i="7"/>
  <c r="BH82" i="7"/>
  <c r="BG82" i="7"/>
  <c r="BF82" i="7"/>
  <c r="BE82" i="7"/>
  <c r="BD82" i="7"/>
  <c r="BC82" i="7"/>
  <c r="BB82" i="7"/>
  <c r="BA82" i="7"/>
  <c r="AZ82" i="7"/>
  <c r="AY82" i="7"/>
  <c r="AX82" i="7"/>
  <c r="AW82" i="7"/>
  <c r="AV82" i="7"/>
  <c r="AU82" i="7"/>
  <c r="AT82" i="7"/>
  <c r="AS82" i="7"/>
  <c r="AE82" i="7"/>
  <c r="AD82" i="7"/>
  <c r="AC82" i="7"/>
  <c r="AB82" i="7"/>
  <c r="AA82" i="7"/>
  <c r="Z82" i="7"/>
  <c r="Y82" i="7"/>
  <c r="X82" i="7"/>
  <c r="W82" i="7"/>
  <c r="V82" i="7"/>
  <c r="U82" i="7"/>
  <c r="T82" i="7"/>
  <c r="S82" i="7"/>
  <c r="R82" i="7"/>
  <c r="Q82" i="7"/>
  <c r="P82" i="7"/>
  <c r="O82" i="7"/>
  <c r="N82" i="7"/>
  <c r="M82" i="7"/>
  <c r="L82" i="7"/>
  <c r="K82" i="7"/>
  <c r="J82" i="7"/>
  <c r="I82" i="7"/>
  <c r="H82" i="7"/>
  <c r="G82" i="7"/>
  <c r="F82" i="7"/>
  <c r="D82" i="7"/>
  <c r="C82" i="7"/>
  <c r="B82" i="7"/>
  <c r="BT81" i="7"/>
  <c r="BS81" i="7"/>
  <c r="BR81" i="7"/>
  <c r="BQ81" i="7"/>
  <c r="BP81" i="7"/>
  <c r="BN81" i="7"/>
  <c r="BM81" i="7"/>
  <c r="BL81" i="7"/>
  <c r="BK81" i="7"/>
  <c r="BJ81" i="7"/>
  <c r="BI81" i="7"/>
  <c r="BH81" i="7"/>
  <c r="BG81" i="7"/>
  <c r="BF81" i="7"/>
  <c r="BE81" i="7"/>
  <c r="BD81" i="7"/>
  <c r="BC81" i="7"/>
  <c r="BB81" i="7"/>
  <c r="BA81" i="7"/>
  <c r="AZ81" i="7"/>
  <c r="AY81" i="7"/>
  <c r="AX81" i="7"/>
  <c r="AW81" i="7"/>
  <c r="AV81" i="7"/>
  <c r="AU81" i="7"/>
  <c r="AT81" i="7"/>
  <c r="AS81" i="7"/>
  <c r="AE81" i="7"/>
  <c r="AD81" i="7"/>
  <c r="AC81" i="7"/>
  <c r="AB81" i="7"/>
  <c r="AA81" i="7"/>
  <c r="Z81" i="7"/>
  <c r="Y81" i="7"/>
  <c r="X81" i="7"/>
  <c r="W81" i="7"/>
  <c r="V81" i="7"/>
  <c r="U81" i="7"/>
  <c r="T81" i="7"/>
  <c r="S81" i="7"/>
  <c r="R81" i="7"/>
  <c r="Q81" i="7"/>
  <c r="P81" i="7"/>
  <c r="O81" i="7"/>
  <c r="N81" i="7"/>
  <c r="M81" i="7"/>
  <c r="L81" i="7"/>
  <c r="K81" i="7"/>
  <c r="J81" i="7"/>
  <c r="I81" i="7"/>
  <c r="H81" i="7"/>
  <c r="G81" i="7"/>
  <c r="F81" i="7"/>
  <c r="D81" i="7"/>
  <c r="C81" i="7"/>
  <c r="B81" i="7"/>
  <c r="BT80" i="7"/>
  <c r="BS80" i="7"/>
  <c r="BR80" i="7"/>
  <c r="BQ80" i="7"/>
  <c r="BP80" i="7"/>
  <c r="BN80" i="7"/>
  <c r="BM80" i="7"/>
  <c r="BL80" i="7"/>
  <c r="BK80" i="7"/>
  <c r="BJ80" i="7"/>
  <c r="BI80" i="7"/>
  <c r="BH80" i="7"/>
  <c r="BG80" i="7"/>
  <c r="BF80" i="7"/>
  <c r="BE80" i="7"/>
  <c r="BD80" i="7"/>
  <c r="BC80" i="7"/>
  <c r="BB80" i="7"/>
  <c r="BA80" i="7"/>
  <c r="AZ80" i="7"/>
  <c r="AY80" i="7"/>
  <c r="AX80" i="7"/>
  <c r="AW80" i="7"/>
  <c r="AV80" i="7"/>
  <c r="AU80" i="7"/>
  <c r="AT80" i="7"/>
  <c r="AS80" i="7"/>
  <c r="AE80" i="7"/>
  <c r="AD80" i="7"/>
  <c r="AC80" i="7"/>
  <c r="AB80" i="7"/>
  <c r="AA80" i="7"/>
  <c r="Z80" i="7"/>
  <c r="Y80" i="7"/>
  <c r="X80" i="7"/>
  <c r="W80" i="7"/>
  <c r="V80" i="7"/>
  <c r="U80" i="7"/>
  <c r="T80" i="7"/>
  <c r="S80" i="7"/>
  <c r="R80" i="7"/>
  <c r="Q80" i="7"/>
  <c r="P80" i="7"/>
  <c r="O80" i="7"/>
  <c r="N80" i="7"/>
  <c r="M80" i="7"/>
  <c r="L80" i="7"/>
  <c r="K80" i="7"/>
  <c r="J80" i="7"/>
  <c r="I80" i="7"/>
  <c r="H80" i="7"/>
  <c r="G80" i="7"/>
  <c r="F80" i="7"/>
  <c r="D80" i="7"/>
  <c r="C80" i="7"/>
  <c r="B80" i="7"/>
  <c r="BT79" i="7"/>
  <c r="BS79" i="7"/>
  <c r="BR79" i="7"/>
  <c r="BQ79" i="7"/>
  <c r="BP79" i="7"/>
  <c r="BN79" i="7"/>
  <c r="BM79" i="7"/>
  <c r="BL79" i="7"/>
  <c r="BK79" i="7"/>
  <c r="BJ79" i="7"/>
  <c r="BI79" i="7"/>
  <c r="BH79" i="7"/>
  <c r="BG79" i="7"/>
  <c r="BF79" i="7"/>
  <c r="BE79" i="7"/>
  <c r="BD79" i="7"/>
  <c r="BC79" i="7"/>
  <c r="BB79" i="7"/>
  <c r="BA79" i="7"/>
  <c r="AZ79" i="7"/>
  <c r="AY79" i="7"/>
  <c r="AX79" i="7"/>
  <c r="AW79" i="7"/>
  <c r="AV79" i="7"/>
  <c r="AU79" i="7"/>
  <c r="AT79" i="7"/>
  <c r="AS79" i="7"/>
  <c r="AE79" i="7"/>
  <c r="AD79" i="7"/>
  <c r="AC79" i="7"/>
  <c r="AB79" i="7"/>
  <c r="AA79" i="7"/>
  <c r="Z79" i="7"/>
  <c r="Y79" i="7"/>
  <c r="X79" i="7"/>
  <c r="W79" i="7"/>
  <c r="V79" i="7"/>
  <c r="U79" i="7"/>
  <c r="T79" i="7"/>
  <c r="S79" i="7"/>
  <c r="R79" i="7"/>
  <c r="Q79" i="7"/>
  <c r="P79" i="7"/>
  <c r="O79" i="7"/>
  <c r="N79" i="7"/>
  <c r="M79" i="7"/>
  <c r="L79" i="7"/>
  <c r="K79" i="7"/>
  <c r="J79" i="7"/>
  <c r="I79" i="7"/>
  <c r="H79" i="7"/>
  <c r="G79" i="7"/>
  <c r="F79" i="7"/>
  <c r="D79" i="7"/>
  <c r="C79" i="7"/>
  <c r="B79" i="7"/>
  <c r="BT78" i="7"/>
  <c r="BS78" i="7"/>
  <c r="BR78" i="7"/>
  <c r="BQ78" i="7"/>
  <c r="BP78" i="7"/>
  <c r="BN78" i="7"/>
  <c r="BM78" i="7"/>
  <c r="BL78" i="7"/>
  <c r="BK78" i="7"/>
  <c r="BJ78" i="7"/>
  <c r="BI78" i="7"/>
  <c r="BH78" i="7"/>
  <c r="BG78" i="7"/>
  <c r="BF78" i="7"/>
  <c r="BE78" i="7"/>
  <c r="BD78" i="7"/>
  <c r="BC78" i="7"/>
  <c r="BB78" i="7"/>
  <c r="BA78" i="7"/>
  <c r="AZ78" i="7"/>
  <c r="AY78" i="7"/>
  <c r="AX78" i="7"/>
  <c r="AW78" i="7"/>
  <c r="AV78" i="7"/>
  <c r="AU78" i="7"/>
  <c r="AT78" i="7"/>
  <c r="AS78" i="7"/>
  <c r="AE78" i="7"/>
  <c r="AD78" i="7"/>
  <c r="AC78" i="7"/>
  <c r="AB78" i="7"/>
  <c r="AA78" i="7"/>
  <c r="Z78" i="7"/>
  <c r="Y78" i="7"/>
  <c r="X78" i="7"/>
  <c r="W78" i="7"/>
  <c r="V78" i="7"/>
  <c r="U78" i="7"/>
  <c r="T78" i="7"/>
  <c r="S78" i="7"/>
  <c r="R78" i="7"/>
  <c r="Q78" i="7"/>
  <c r="P78" i="7"/>
  <c r="O78" i="7"/>
  <c r="N78" i="7"/>
  <c r="M78" i="7"/>
  <c r="L78" i="7"/>
  <c r="K78" i="7"/>
  <c r="J78" i="7"/>
  <c r="I78" i="7"/>
  <c r="H78" i="7"/>
  <c r="G78" i="7"/>
  <c r="F78" i="7"/>
  <c r="D78" i="7"/>
  <c r="C78" i="7"/>
  <c r="B78" i="7"/>
  <c r="BT77" i="7"/>
  <c r="BS77" i="7"/>
  <c r="BR77" i="7"/>
  <c r="BQ77" i="7"/>
  <c r="BP77" i="7"/>
  <c r="BN77" i="7"/>
  <c r="BM77" i="7"/>
  <c r="BL77" i="7"/>
  <c r="BK77" i="7"/>
  <c r="BJ77" i="7"/>
  <c r="BI77" i="7"/>
  <c r="BH77" i="7"/>
  <c r="BG77" i="7"/>
  <c r="BF77" i="7"/>
  <c r="BE77" i="7"/>
  <c r="BD77" i="7"/>
  <c r="BC77" i="7"/>
  <c r="BB77" i="7"/>
  <c r="BA77" i="7"/>
  <c r="AZ77" i="7"/>
  <c r="AY77" i="7"/>
  <c r="AX77" i="7"/>
  <c r="AW77" i="7"/>
  <c r="AV77" i="7"/>
  <c r="AU77" i="7"/>
  <c r="AT77" i="7"/>
  <c r="AS77" i="7"/>
  <c r="AE77" i="7"/>
  <c r="AD77" i="7"/>
  <c r="AC77" i="7"/>
  <c r="AB77" i="7"/>
  <c r="AA77" i="7"/>
  <c r="Z77" i="7"/>
  <c r="Y77" i="7"/>
  <c r="X77" i="7"/>
  <c r="W77" i="7"/>
  <c r="V77" i="7"/>
  <c r="U77" i="7"/>
  <c r="T77" i="7"/>
  <c r="S77" i="7"/>
  <c r="R77" i="7"/>
  <c r="Q77" i="7"/>
  <c r="P77" i="7"/>
  <c r="O77" i="7"/>
  <c r="N77" i="7"/>
  <c r="M77" i="7"/>
  <c r="L77" i="7"/>
  <c r="K77" i="7"/>
  <c r="J77" i="7"/>
  <c r="I77" i="7"/>
  <c r="H77" i="7"/>
  <c r="G77" i="7"/>
  <c r="F77" i="7"/>
  <c r="D77" i="7"/>
  <c r="C77" i="7"/>
  <c r="B77" i="7"/>
  <c r="BT76" i="7"/>
  <c r="BS76" i="7"/>
  <c r="BR76" i="7"/>
  <c r="BQ76" i="7"/>
  <c r="BP76" i="7"/>
  <c r="BN76" i="7"/>
  <c r="BM76" i="7"/>
  <c r="BL76" i="7"/>
  <c r="BK76" i="7"/>
  <c r="BJ76" i="7"/>
  <c r="BI76" i="7"/>
  <c r="BH76" i="7"/>
  <c r="BG76" i="7"/>
  <c r="BF76" i="7"/>
  <c r="BE76" i="7"/>
  <c r="BD76" i="7"/>
  <c r="BC76" i="7"/>
  <c r="BB76" i="7"/>
  <c r="BA76" i="7"/>
  <c r="AZ76" i="7"/>
  <c r="AY76" i="7"/>
  <c r="AX76" i="7"/>
  <c r="AW76" i="7"/>
  <c r="AV76" i="7"/>
  <c r="AU76" i="7"/>
  <c r="AT76" i="7"/>
  <c r="AS76" i="7"/>
  <c r="AE76" i="7"/>
  <c r="AD76" i="7"/>
  <c r="AC76" i="7"/>
  <c r="AB76" i="7"/>
  <c r="AA76" i="7"/>
  <c r="Z76" i="7"/>
  <c r="Y76" i="7"/>
  <c r="X76" i="7"/>
  <c r="W76" i="7"/>
  <c r="V76" i="7"/>
  <c r="U76" i="7"/>
  <c r="T76" i="7"/>
  <c r="S76" i="7"/>
  <c r="R76" i="7"/>
  <c r="Q76" i="7"/>
  <c r="P76" i="7"/>
  <c r="O76" i="7"/>
  <c r="N76" i="7"/>
  <c r="M76" i="7"/>
  <c r="L76" i="7"/>
  <c r="K76" i="7"/>
  <c r="J76" i="7"/>
  <c r="I76" i="7"/>
  <c r="H76" i="7"/>
  <c r="G76" i="7"/>
  <c r="F76" i="7"/>
  <c r="D76" i="7"/>
  <c r="C76" i="7"/>
  <c r="B76" i="7"/>
  <c r="BT75" i="7"/>
  <c r="BS75" i="7"/>
  <c r="BR75" i="7"/>
  <c r="BQ75" i="7"/>
  <c r="BP75" i="7"/>
  <c r="BN75" i="7"/>
  <c r="BM75" i="7"/>
  <c r="BL75" i="7"/>
  <c r="BK75" i="7"/>
  <c r="BJ75" i="7"/>
  <c r="BI75" i="7"/>
  <c r="BH75" i="7"/>
  <c r="BG75" i="7"/>
  <c r="BF75" i="7"/>
  <c r="BE75" i="7"/>
  <c r="BD75" i="7"/>
  <c r="BC75" i="7"/>
  <c r="BB75" i="7"/>
  <c r="BA75" i="7"/>
  <c r="AZ75" i="7"/>
  <c r="AY75" i="7"/>
  <c r="AX75" i="7"/>
  <c r="AW75" i="7"/>
  <c r="AV75" i="7"/>
  <c r="AU75" i="7"/>
  <c r="AT75" i="7"/>
  <c r="AS75" i="7"/>
  <c r="AE75" i="7"/>
  <c r="AD75" i="7"/>
  <c r="AC75" i="7"/>
  <c r="AB75" i="7"/>
  <c r="AA75" i="7"/>
  <c r="Z75" i="7"/>
  <c r="Y75" i="7"/>
  <c r="X75" i="7"/>
  <c r="W75" i="7"/>
  <c r="V75" i="7"/>
  <c r="U75" i="7"/>
  <c r="T75" i="7"/>
  <c r="S75" i="7"/>
  <c r="R75" i="7"/>
  <c r="Q75" i="7"/>
  <c r="P75" i="7"/>
  <c r="O75" i="7"/>
  <c r="N75" i="7"/>
  <c r="M75" i="7"/>
  <c r="L75" i="7"/>
  <c r="K75" i="7"/>
  <c r="J75" i="7"/>
  <c r="I75" i="7"/>
  <c r="H75" i="7"/>
  <c r="G75" i="7"/>
  <c r="F75" i="7"/>
  <c r="D75" i="7"/>
  <c r="C75" i="7"/>
  <c r="B75" i="7"/>
  <c r="BT74" i="7"/>
  <c r="BS74" i="7"/>
  <c r="BR74" i="7"/>
  <c r="BQ74" i="7"/>
  <c r="BP74" i="7"/>
  <c r="BN74" i="7"/>
  <c r="BM74" i="7"/>
  <c r="BL74" i="7"/>
  <c r="BK74" i="7"/>
  <c r="BJ74" i="7"/>
  <c r="BI74" i="7"/>
  <c r="BH74" i="7"/>
  <c r="BG74" i="7"/>
  <c r="BF74" i="7"/>
  <c r="BE74" i="7"/>
  <c r="BD74" i="7"/>
  <c r="BC74" i="7"/>
  <c r="BB74" i="7"/>
  <c r="BA74" i="7"/>
  <c r="AZ74" i="7"/>
  <c r="AY74" i="7"/>
  <c r="AX74" i="7"/>
  <c r="AW74" i="7"/>
  <c r="AV74" i="7"/>
  <c r="AU74" i="7"/>
  <c r="AT74" i="7"/>
  <c r="AS74" i="7"/>
  <c r="AE74" i="7"/>
  <c r="AD74" i="7"/>
  <c r="AC74" i="7"/>
  <c r="AB74" i="7"/>
  <c r="AA74" i="7"/>
  <c r="Z74" i="7"/>
  <c r="Y74" i="7"/>
  <c r="X74" i="7"/>
  <c r="W74" i="7"/>
  <c r="V74" i="7"/>
  <c r="U74" i="7"/>
  <c r="T74" i="7"/>
  <c r="S74" i="7"/>
  <c r="R74" i="7"/>
  <c r="Q74" i="7"/>
  <c r="P74" i="7"/>
  <c r="O74" i="7"/>
  <c r="N74" i="7"/>
  <c r="M74" i="7"/>
  <c r="L74" i="7"/>
  <c r="K74" i="7"/>
  <c r="J74" i="7"/>
  <c r="I74" i="7"/>
  <c r="H74" i="7"/>
  <c r="G74" i="7"/>
  <c r="F74" i="7"/>
  <c r="D74" i="7"/>
  <c r="C74" i="7"/>
  <c r="B74" i="7"/>
  <c r="BT73" i="7"/>
  <c r="BS73" i="7"/>
  <c r="BR73" i="7"/>
  <c r="BQ73" i="7"/>
  <c r="BP73" i="7"/>
  <c r="BN73" i="7"/>
  <c r="BM73" i="7"/>
  <c r="BL73" i="7"/>
  <c r="BK73" i="7"/>
  <c r="BJ73" i="7"/>
  <c r="BI73" i="7"/>
  <c r="BH73" i="7"/>
  <c r="BG73" i="7"/>
  <c r="BF73" i="7"/>
  <c r="BE73" i="7"/>
  <c r="BD73" i="7"/>
  <c r="BC73" i="7"/>
  <c r="BB73" i="7"/>
  <c r="BA73" i="7"/>
  <c r="AZ73" i="7"/>
  <c r="AY73" i="7"/>
  <c r="AX73" i="7"/>
  <c r="AW73" i="7"/>
  <c r="AV73" i="7"/>
  <c r="AU73" i="7"/>
  <c r="AT73" i="7"/>
  <c r="AS73" i="7"/>
  <c r="AE73" i="7"/>
  <c r="AD73" i="7"/>
  <c r="AC73" i="7"/>
  <c r="AB73" i="7"/>
  <c r="AA73" i="7"/>
  <c r="Z73" i="7"/>
  <c r="Y73" i="7"/>
  <c r="X73" i="7"/>
  <c r="W73" i="7"/>
  <c r="V73" i="7"/>
  <c r="U73" i="7"/>
  <c r="T73" i="7"/>
  <c r="S73" i="7"/>
  <c r="R73" i="7"/>
  <c r="Q73" i="7"/>
  <c r="P73" i="7"/>
  <c r="O73" i="7"/>
  <c r="N73" i="7"/>
  <c r="M73" i="7"/>
  <c r="L73" i="7"/>
  <c r="K73" i="7"/>
  <c r="J73" i="7"/>
  <c r="I73" i="7"/>
  <c r="H73" i="7"/>
  <c r="G73" i="7"/>
  <c r="F73" i="7"/>
  <c r="D73" i="7"/>
  <c r="C73" i="7"/>
  <c r="B73" i="7"/>
  <c r="BT72" i="7"/>
  <c r="BS72" i="7"/>
  <c r="BR72" i="7"/>
  <c r="BQ72" i="7"/>
  <c r="BP72" i="7"/>
  <c r="BN72" i="7"/>
  <c r="BM72" i="7"/>
  <c r="BL72" i="7"/>
  <c r="BK72" i="7"/>
  <c r="BJ72" i="7"/>
  <c r="BI72" i="7"/>
  <c r="BH72" i="7"/>
  <c r="BG72" i="7"/>
  <c r="BF72" i="7"/>
  <c r="BE72" i="7"/>
  <c r="BD72" i="7"/>
  <c r="BC72" i="7"/>
  <c r="BB72" i="7"/>
  <c r="BA72" i="7"/>
  <c r="AZ72" i="7"/>
  <c r="AY72" i="7"/>
  <c r="AX72" i="7"/>
  <c r="AW72" i="7"/>
  <c r="AV72" i="7"/>
  <c r="AU72" i="7"/>
  <c r="AT72" i="7"/>
  <c r="AS72" i="7"/>
  <c r="AE72" i="7"/>
  <c r="AD72" i="7"/>
  <c r="AC72" i="7"/>
  <c r="AB72" i="7"/>
  <c r="AA72" i="7"/>
  <c r="Z72" i="7"/>
  <c r="Y72" i="7"/>
  <c r="X72" i="7"/>
  <c r="W72" i="7"/>
  <c r="V72" i="7"/>
  <c r="U72" i="7"/>
  <c r="T72" i="7"/>
  <c r="S72" i="7"/>
  <c r="R72" i="7"/>
  <c r="Q72" i="7"/>
  <c r="P72" i="7"/>
  <c r="O72" i="7"/>
  <c r="N72" i="7"/>
  <c r="M72" i="7"/>
  <c r="L72" i="7"/>
  <c r="K72" i="7"/>
  <c r="J72" i="7"/>
  <c r="I72" i="7"/>
  <c r="H72" i="7"/>
  <c r="G72" i="7"/>
  <c r="F72" i="7"/>
  <c r="D72" i="7"/>
  <c r="C72" i="7"/>
  <c r="B72" i="7"/>
  <c r="BT71" i="7"/>
  <c r="BS71" i="7"/>
  <c r="BR71" i="7"/>
  <c r="BQ71" i="7"/>
  <c r="BP71" i="7"/>
  <c r="BN71" i="7"/>
  <c r="BM71" i="7"/>
  <c r="BL71" i="7"/>
  <c r="BK71" i="7"/>
  <c r="BJ71" i="7"/>
  <c r="BI71" i="7"/>
  <c r="BH71" i="7"/>
  <c r="BG71" i="7"/>
  <c r="BF71" i="7"/>
  <c r="BE71" i="7"/>
  <c r="BD71" i="7"/>
  <c r="BC71" i="7"/>
  <c r="BB71" i="7"/>
  <c r="BA71" i="7"/>
  <c r="AZ71" i="7"/>
  <c r="AY71" i="7"/>
  <c r="AX71" i="7"/>
  <c r="AW71" i="7"/>
  <c r="AV71" i="7"/>
  <c r="AU71" i="7"/>
  <c r="AT71" i="7"/>
  <c r="AS71" i="7"/>
  <c r="AE71" i="7"/>
  <c r="AD71" i="7"/>
  <c r="AC71" i="7"/>
  <c r="AB71" i="7"/>
  <c r="AA71" i="7"/>
  <c r="Z71" i="7"/>
  <c r="Y71" i="7"/>
  <c r="X71" i="7"/>
  <c r="W71" i="7"/>
  <c r="V71" i="7"/>
  <c r="U71" i="7"/>
  <c r="T71" i="7"/>
  <c r="S71" i="7"/>
  <c r="R71" i="7"/>
  <c r="Q71" i="7"/>
  <c r="P71" i="7"/>
  <c r="O71" i="7"/>
  <c r="N71" i="7"/>
  <c r="M71" i="7"/>
  <c r="L71" i="7"/>
  <c r="K71" i="7"/>
  <c r="J71" i="7"/>
  <c r="I71" i="7"/>
  <c r="H71" i="7"/>
  <c r="G71" i="7"/>
  <c r="F71" i="7"/>
  <c r="D71" i="7"/>
  <c r="C71" i="7"/>
  <c r="B71" i="7"/>
  <c r="BT70" i="7"/>
  <c r="BS70" i="7"/>
  <c r="BR70" i="7"/>
  <c r="BQ70" i="7"/>
  <c r="BP70" i="7"/>
  <c r="BN70" i="7"/>
  <c r="BM70" i="7"/>
  <c r="BL70" i="7"/>
  <c r="BK70" i="7"/>
  <c r="BJ70" i="7"/>
  <c r="BI70" i="7"/>
  <c r="BH70" i="7"/>
  <c r="BG70" i="7"/>
  <c r="BF70" i="7"/>
  <c r="BE70" i="7"/>
  <c r="BD70" i="7"/>
  <c r="BC70" i="7"/>
  <c r="BB70" i="7"/>
  <c r="BA70" i="7"/>
  <c r="AZ70" i="7"/>
  <c r="AY70" i="7"/>
  <c r="AX70" i="7"/>
  <c r="AW70" i="7"/>
  <c r="AV70" i="7"/>
  <c r="AU70" i="7"/>
  <c r="AT70" i="7"/>
  <c r="AS70" i="7"/>
  <c r="AE70" i="7"/>
  <c r="AD70" i="7"/>
  <c r="AC70" i="7"/>
  <c r="AB70" i="7"/>
  <c r="AA70" i="7"/>
  <c r="Z70" i="7"/>
  <c r="Y70" i="7"/>
  <c r="X70" i="7"/>
  <c r="W70" i="7"/>
  <c r="V70" i="7"/>
  <c r="U70" i="7"/>
  <c r="T70" i="7"/>
  <c r="S70" i="7"/>
  <c r="R70" i="7"/>
  <c r="Q70" i="7"/>
  <c r="P70" i="7"/>
  <c r="O70" i="7"/>
  <c r="N70" i="7"/>
  <c r="M70" i="7"/>
  <c r="L70" i="7"/>
  <c r="K70" i="7"/>
  <c r="J70" i="7"/>
  <c r="I70" i="7"/>
  <c r="H70" i="7"/>
  <c r="G70" i="7"/>
  <c r="F70" i="7"/>
  <c r="D70" i="7"/>
  <c r="C70" i="7"/>
  <c r="B70" i="7"/>
  <c r="BT69" i="7"/>
  <c r="BS69" i="7"/>
  <c r="BR69" i="7"/>
  <c r="BQ69" i="7"/>
  <c r="BP69" i="7"/>
  <c r="BN69" i="7"/>
  <c r="BM69" i="7"/>
  <c r="BL69" i="7"/>
  <c r="BK69" i="7"/>
  <c r="BJ69" i="7"/>
  <c r="BI69" i="7"/>
  <c r="BH69" i="7"/>
  <c r="BG69" i="7"/>
  <c r="BF69" i="7"/>
  <c r="BE69" i="7"/>
  <c r="BD69" i="7"/>
  <c r="BC69" i="7"/>
  <c r="BB69" i="7"/>
  <c r="BA69" i="7"/>
  <c r="AZ69" i="7"/>
  <c r="AY69" i="7"/>
  <c r="AX69" i="7"/>
  <c r="AW69" i="7"/>
  <c r="AV69" i="7"/>
  <c r="AU69" i="7"/>
  <c r="AT69" i="7"/>
  <c r="AS69" i="7"/>
  <c r="AE69" i="7"/>
  <c r="AD69" i="7"/>
  <c r="AC69" i="7"/>
  <c r="AB69" i="7"/>
  <c r="AA69" i="7"/>
  <c r="Z69" i="7"/>
  <c r="Y69" i="7"/>
  <c r="X69" i="7"/>
  <c r="W69" i="7"/>
  <c r="V69" i="7"/>
  <c r="U69" i="7"/>
  <c r="T69" i="7"/>
  <c r="S69" i="7"/>
  <c r="R69" i="7"/>
  <c r="Q69" i="7"/>
  <c r="P69" i="7"/>
  <c r="O69" i="7"/>
  <c r="N69" i="7"/>
  <c r="M69" i="7"/>
  <c r="L69" i="7"/>
  <c r="K69" i="7"/>
  <c r="J69" i="7"/>
  <c r="I69" i="7"/>
  <c r="H69" i="7"/>
  <c r="G69" i="7"/>
  <c r="F69" i="7"/>
  <c r="D69" i="7"/>
  <c r="C69" i="7"/>
  <c r="B69" i="7"/>
  <c r="BT68" i="7"/>
  <c r="BS68" i="7"/>
  <c r="BR68" i="7"/>
  <c r="BQ68" i="7"/>
  <c r="BP68" i="7"/>
  <c r="BN68" i="7"/>
  <c r="BM68" i="7"/>
  <c r="BL68" i="7"/>
  <c r="BK68" i="7"/>
  <c r="BJ68" i="7"/>
  <c r="BI68" i="7"/>
  <c r="BH68" i="7"/>
  <c r="BG68" i="7"/>
  <c r="BF68" i="7"/>
  <c r="BE68" i="7"/>
  <c r="BD68" i="7"/>
  <c r="BC68" i="7"/>
  <c r="BB68" i="7"/>
  <c r="BA68" i="7"/>
  <c r="AZ68" i="7"/>
  <c r="AY68" i="7"/>
  <c r="AX68" i="7"/>
  <c r="AW68" i="7"/>
  <c r="AV68" i="7"/>
  <c r="AU68" i="7"/>
  <c r="AT68" i="7"/>
  <c r="AS68" i="7"/>
  <c r="AE68" i="7"/>
  <c r="AD68" i="7"/>
  <c r="AC68" i="7"/>
  <c r="AB68" i="7"/>
  <c r="AA68" i="7"/>
  <c r="Z68" i="7"/>
  <c r="Y68" i="7"/>
  <c r="X68" i="7"/>
  <c r="W68" i="7"/>
  <c r="V68" i="7"/>
  <c r="U68" i="7"/>
  <c r="T68" i="7"/>
  <c r="S68" i="7"/>
  <c r="R68" i="7"/>
  <c r="Q68" i="7"/>
  <c r="P68" i="7"/>
  <c r="O68" i="7"/>
  <c r="N68" i="7"/>
  <c r="M68" i="7"/>
  <c r="L68" i="7"/>
  <c r="K68" i="7"/>
  <c r="J68" i="7"/>
  <c r="I68" i="7"/>
  <c r="H68" i="7"/>
  <c r="G68" i="7"/>
  <c r="F68" i="7"/>
  <c r="D68" i="7"/>
  <c r="C68" i="7"/>
  <c r="B68" i="7"/>
  <c r="BT67" i="7"/>
  <c r="BS67" i="7"/>
  <c r="BR67" i="7"/>
  <c r="BQ67" i="7"/>
  <c r="BP67" i="7"/>
  <c r="BN67" i="7"/>
  <c r="BM67" i="7"/>
  <c r="BL67" i="7"/>
  <c r="BK67" i="7"/>
  <c r="BJ67" i="7"/>
  <c r="BI67" i="7"/>
  <c r="BH67" i="7"/>
  <c r="BG67" i="7"/>
  <c r="BF67" i="7"/>
  <c r="BE67" i="7"/>
  <c r="BD67" i="7"/>
  <c r="BC67" i="7"/>
  <c r="BB67" i="7"/>
  <c r="BA67" i="7"/>
  <c r="AZ67" i="7"/>
  <c r="AY67" i="7"/>
  <c r="AX67" i="7"/>
  <c r="AW67" i="7"/>
  <c r="AV67" i="7"/>
  <c r="AU67" i="7"/>
  <c r="AT67" i="7"/>
  <c r="AS67" i="7"/>
  <c r="AE67" i="7"/>
  <c r="AD67" i="7"/>
  <c r="AC67" i="7"/>
  <c r="AB67" i="7"/>
  <c r="AA67" i="7"/>
  <c r="Z67" i="7"/>
  <c r="Y67" i="7"/>
  <c r="X67" i="7"/>
  <c r="W67" i="7"/>
  <c r="V67" i="7"/>
  <c r="U67" i="7"/>
  <c r="T67" i="7"/>
  <c r="S67" i="7"/>
  <c r="R67" i="7"/>
  <c r="Q67" i="7"/>
  <c r="P67" i="7"/>
  <c r="O67" i="7"/>
  <c r="N67" i="7"/>
  <c r="M67" i="7"/>
  <c r="L67" i="7"/>
  <c r="K67" i="7"/>
  <c r="J67" i="7"/>
  <c r="I67" i="7"/>
  <c r="H67" i="7"/>
  <c r="G67" i="7"/>
  <c r="F67" i="7"/>
  <c r="D67" i="7"/>
  <c r="C67" i="7"/>
  <c r="B67" i="7"/>
  <c r="BT66" i="7"/>
  <c r="BS66" i="7"/>
  <c r="BR66" i="7"/>
  <c r="BQ66" i="7"/>
  <c r="BP66" i="7"/>
  <c r="BN66" i="7"/>
  <c r="BM66" i="7"/>
  <c r="BL66" i="7"/>
  <c r="BK66" i="7"/>
  <c r="BJ66" i="7"/>
  <c r="BI66" i="7"/>
  <c r="BH66" i="7"/>
  <c r="BG66" i="7"/>
  <c r="BF66" i="7"/>
  <c r="BE66" i="7"/>
  <c r="BD66" i="7"/>
  <c r="BC66" i="7"/>
  <c r="BB66" i="7"/>
  <c r="BA66" i="7"/>
  <c r="AZ66" i="7"/>
  <c r="AY66" i="7"/>
  <c r="AX66" i="7"/>
  <c r="AW66" i="7"/>
  <c r="AV66" i="7"/>
  <c r="AU66" i="7"/>
  <c r="AT66" i="7"/>
  <c r="AS66" i="7"/>
  <c r="AE66" i="7"/>
  <c r="AD66" i="7"/>
  <c r="AC66" i="7"/>
  <c r="AB66" i="7"/>
  <c r="AA66" i="7"/>
  <c r="Z66" i="7"/>
  <c r="Y66" i="7"/>
  <c r="X66" i="7"/>
  <c r="W66" i="7"/>
  <c r="V66" i="7"/>
  <c r="U66" i="7"/>
  <c r="T66" i="7"/>
  <c r="S66" i="7"/>
  <c r="R66" i="7"/>
  <c r="Q66" i="7"/>
  <c r="P66" i="7"/>
  <c r="O66" i="7"/>
  <c r="N66" i="7"/>
  <c r="M66" i="7"/>
  <c r="L66" i="7"/>
  <c r="K66" i="7"/>
  <c r="J66" i="7"/>
  <c r="I66" i="7"/>
  <c r="H66" i="7"/>
  <c r="G66" i="7"/>
  <c r="F66" i="7"/>
  <c r="D66" i="7"/>
  <c r="C66" i="7"/>
  <c r="B66" i="7"/>
  <c r="BT65" i="7"/>
  <c r="BS65" i="7"/>
  <c r="BR65" i="7"/>
  <c r="BQ65" i="7"/>
  <c r="BP65" i="7"/>
  <c r="BN65" i="7"/>
  <c r="BM65" i="7"/>
  <c r="BL65" i="7"/>
  <c r="BK65" i="7"/>
  <c r="BJ65" i="7"/>
  <c r="BI65" i="7"/>
  <c r="BH65" i="7"/>
  <c r="BG65" i="7"/>
  <c r="BF65" i="7"/>
  <c r="BE65" i="7"/>
  <c r="BD65" i="7"/>
  <c r="BC65" i="7"/>
  <c r="BB65" i="7"/>
  <c r="BA65" i="7"/>
  <c r="AZ65" i="7"/>
  <c r="AY65" i="7"/>
  <c r="AX65" i="7"/>
  <c r="AW65" i="7"/>
  <c r="AV65" i="7"/>
  <c r="AU65" i="7"/>
  <c r="AT65" i="7"/>
  <c r="AS65" i="7"/>
  <c r="AE65" i="7"/>
  <c r="AD65" i="7"/>
  <c r="AC65" i="7"/>
  <c r="AB65" i="7"/>
  <c r="AA65" i="7"/>
  <c r="Z65" i="7"/>
  <c r="Y65" i="7"/>
  <c r="X65" i="7"/>
  <c r="W65" i="7"/>
  <c r="V65" i="7"/>
  <c r="U65" i="7"/>
  <c r="T65" i="7"/>
  <c r="S65" i="7"/>
  <c r="R65" i="7"/>
  <c r="Q65" i="7"/>
  <c r="P65" i="7"/>
  <c r="O65" i="7"/>
  <c r="N65" i="7"/>
  <c r="M65" i="7"/>
  <c r="L65" i="7"/>
  <c r="K65" i="7"/>
  <c r="J65" i="7"/>
  <c r="I65" i="7"/>
  <c r="H65" i="7"/>
  <c r="G65" i="7"/>
  <c r="F65" i="7"/>
  <c r="D65" i="7"/>
  <c r="C65" i="7"/>
  <c r="B65" i="7"/>
  <c r="BT64" i="7"/>
  <c r="BS64" i="7"/>
  <c r="BR64" i="7"/>
  <c r="BQ64" i="7"/>
  <c r="BP64" i="7"/>
  <c r="BN64" i="7"/>
  <c r="BM64" i="7"/>
  <c r="BL64" i="7"/>
  <c r="BK64" i="7"/>
  <c r="BJ64" i="7"/>
  <c r="BI64" i="7"/>
  <c r="BH64" i="7"/>
  <c r="BG64" i="7"/>
  <c r="BF64" i="7"/>
  <c r="BE64" i="7"/>
  <c r="BD64" i="7"/>
  <c r="BC64" i="7"/>
  <c r="BB64" i="7"/>
  <c r="BA64" i="7"/>
  <c r="AZ64" i="7"/>
  <c r="AY64" i="7"/>
  <c r="AX64" i="7"/>
  <c r="AW64" i="7"/>
  <c r="AV64" i="7"/>
  <c r="AU64" i="7"/>
  <c r="AT64" i="7"/>
  <c r="AS64" i="7"/>
  <c r="AE64" i="7"/>
  <c r="AD64" i="7"/>
  <c r="AC64" i="7"/>
  <c r="AB64" i="7"/>
  <c r="AA64" i="7"/>
  <c r="Z64" i="7"/>
  <c r="Y64" i="7"/>
  <c r="X64" i="7"/>
  <c r="W64" i="7"/>
  <c r="V64" i="7"/>
  <c r="U64" i="7"/>
  <c r="T64" i="7"/>
  <c r="S64" i="7"/>
  <c r="R64" i="7"/>
  <c r="Q64" i="7"/>
  <c r="P64" i="7"/>
  <c r="O64" i="7"/>
  <c r="N64" i="7"/>
  <c r="M64" i="7"/>
  <c r="L64" i="7"/>
  <c r="K64" i="7"/>
  <c r="J64" i="7"/>
  <c r="I64" i="7"/>
  <c r="H64" i="7"/>
  <c r="G64" i="7"/>
  <c r="F64" i="7"/>
  <c r="D64" i="7"/>
  <c r="C64" i="7"/>
  <c r="B64" i="7"/>
  <c r="BT63" i="7"/>
  <c r="BS63" i="7"/>
  <c r="BR63" i="7"/>
  <c r="BQ63" i="7"/>
  <c r="BP63" i="7"/>
  <c r="BN63" i="7"/>
  <c r="BM63" i="7"/>
  <c r="BL63" i="7"/>
  <c r="BK63" i="7"/>
  <c r="BJ63" i="7"/>
  <c r="BI63" i="7"/>
  <c r="BH63" i="7"/>
  <c r="BG63" i="7"/>
  <c r="BF63" i="7"/>
  <c r="BE63" i="7"/>
  <c r="BD63" i="7"/>
  <c r="BC63" i="7"/>
  <c r="BB63" i="7"/>
  <c r="BA63" i="7"/>
  <c r="AZ63" i="7"/>
  <c r="AY63" i="7"/>
  <c r="AX63" i="7"/>
  <c r="AW63" i="7"/>
  <c r="AV63" i="7"/>
  <c r="AU63" i="7"/>
  <c r="AT63" i="7"/>
  <c r="AS63" i="7"/>
  <c r="AE63" i="7"/>
  <c r="AD63" i="7"/>
  <c r="AC63" i="7"/>
  <c r="AB63" i="7"/>
  <c r="AA63" i="7"/>
  <c r="Z63" i="7"/>
  <c r="Y63" i="7"/>
  <c r="X63" i="7"/>
  <c r="W63" i="7"/>
  <c r="V63" i="7"/>
  <c r="U63" i="7"/>
  <c r="T63" i="7"/>
  <c r="S63" i="7"/>
  <c r="R63" i="7"/>
  <c r="Q63" i="7"/>
  <c r="P63" i="7"/>
  <c r="O63" i="7"/>
  <c r="N63" i="7"/>
  <c r="M63" i="7"/>
  <c r="L63" i="7"/>
  <c r="K63" i="7"/>
  <c r="J63" i="7"/>
  <c r="I63" i="7"/>
  <c r="H63" i="7"/>
  <c r="G63" i="7"/>
  <c r="F63" i="7"/>
  <c r="D63" i="7"/>
  <c r="C63" i="7"/>
  <c r="B63" i="7"/>
  <c r="BT62" i="7"/>
  <c r="BS62" i="7"/>
  <c r="BR62" i="7"/>
  <c r="BQ62" i="7"/>
  <c r="BP62" i="7"/>
  <c r="BN62" i="7"/>
  <c r="BM62" i="7"/>
  <c r="BL62" i="7"/>
  <c r="BK62" i="7"/>
  <c r="BJ62" i="7"/>
  <c r="BI62" i="7"/>
  <c r="BH62" i="7"/>
  <c r="BG62" i="7"/>
  <c r="BF62" i="7"/>
  <c r="BE62" i="7"/>
  <c r="BD62" i="7"/>
  <c r="BC62" i="7"/>
  <c r="BB62" i="7"/>
  <c r="BA62" i="7"/>
  <c r="AZ62" i="7"/>
  <c r="AY62" i="7"/>
  <c r="AX62" i="7"/>
  <c r="AW62" i="7"/>
  <c r="AV62" i="7"/>
  <c r="AU62" i="7"/>
  <c r="AT62" i="7"/>
  <c r="AS62" i="7"/>
  <c r="AE62" i="7"/>
  <c r="AD62" i="7"/>
  <c r="AC62" i="7"/>
  <c r="AB62" i="7"/>
  <c r="AA62" i="7"/>
  <c r="Z62" i="7"/>
  <c r="Y62" i="7"/>
  <c r="X62" i="7"/>
  <c r="W62" i="7"/>
  <c r="V62" i="7"/>
  <c r="U62" i="7"/>
  <c r="T62" i="7"/>
  <c r="S62" i="7"/>
  <c r="R62" i="7"/>
  <c r="Q62" i="7"/>
  <c r="P62" i="7"/>
  <c r="O62" i="7"/>
  <c r="N62" i="7"/>
  <c r="M62" i="7"/>
  <c r="L62" i="7"/>
  <c r="K62" i="7"/>
  <c r="J62" i="7"/>
  <c r="I62" i="7"/>
  <c r="H62" i="7"/>
  <c r="G62" i="7"/>
  <c r="F62" i="7"/>
  <c r="D62" i="7"/>
  <c r="C62" i="7"/>
  <c r="B62" i="7"/>
  <c r="BT61" i="7"/>
  <c r="BS61" i="7"/>
  <c r="BR61" i="7"/>
  <c r="BQ61" i="7"/>
  <c r="BP61" i="7"/>
  <c r="BN61" i="7"/>
  <c r="BM61" i="7"/>
  <c r="BL61" i="7"/>
  <c r="BK61" i="7"/>
  <c r="BJ61" i="7"/>
  <c r="BI61" i="7"/>
  <c r="BH61" i="7"/>
  <c r="BG61" i="7"/>
  <c r="BF61" i="7"/>
  <c r="BE61" i="7"/>
  <c r="BD61" i="7"/>
  <c r="BC61" i="7"/>
  <c r="BB61" i="7"/>
  <c r="BA61" i="7"/>
  <c r="AZ61" i="7"/>
  <c r="AY61" i="7"/>
  <c r="AX61" i="7"/>
  <c r="AW61" i="7"/>
  <c r="AV61" i="7"/>
  <c r="AU61" i="7"/>
  <c r="AT61" i="7"/>
  <c r="AS61" i="7"/>
  <c r="AE61" i="7"/>
  <c r="AD61" i="7"/>
  <c r="AC61" i="7"/>
  <c r="AB61" i="7"/>
  <c r="AA61" i="7"/>
  <c r="Z61" i="7"/>
  <c r="Y61" i="7"/>
  <c r="X61" i="7"/>
  <c r="W61" i="7"/>
  <c r="V61" i="7"/>
  <c r="U61" i="7"/>
  <c r="T61" i="7"/>
  <c r="S61" i="7"/>
  <c r="R61" i="7"/>
  <c r="Q61" i="7"/>
  <c r="P61" i="7"/>
  <c r="O61" i="7"/>
  <c r="N61" i="7"/>
  <c r="M61" i="7"/>
  <c r="L61" i="7"/>
  <c r="K61" i="7"/>
  <c r="J61" i="7"/>
  <c r="I61" i="7"/>
  <c r="H61" i="7"/>
  <c r="G61" i="7"/>
  <c r="F61" i="7"/>
  <c r="D61" i="7"/>
  <c r="C61" i="7"/>
  <c r="B61" i="7"/>
  <c r="BT60" i="7"/>
  <c r="BS60" i="7"/>
  <c r="BR60" i="7"/>
  <c r="BQ60" i="7"/>
  <c r="BP60" i="7"/>
  <c r="BN60" i="7"/>
  <c r="BM60" i="7"/>
  <c r="BL60" i="7"/>
  <c r="BK60" i="7"/>
  <c r="BJ60" i="7"/>
  <c r="BI60" i="7"/>
  <c r="BH60" i="7"/>
  <c r="BG60" i="7"/>
  <c r="BF60" i="7"/>
  <c r="BE60" i="7"/>
  <c r="BD60" i="7"/>
  <c r="BC60" i="7"/>
  <c r="BB60" i="7"/>
  <c r="BA60" i="7"/>
  <c r="AZ60" i="7"/>
  <c r="AY60" i="7"/>
  <c r="AX60" i="7"/>
  <c r="AW60" i="7"/>
  <c r="AV60" i="7"/>
  <c r="AU60" i="7"/>
  <c r="AT60" i="7"/>
  <c r="AS60" i="7"/>
  <c r="AE60" i="7"/>
  <c r="AD60" i="7"/>
  <c r="AC60" i="7"/>
  <c r="AB60" i="7"/>
  <c r="AA60" i="7"/>
  <c r="Z60" i="7"/>
  <c r="Y60" i="7"/>
  <c r="X60" i="7"/>
  <c r="W60" i="7"/>
  <c r="V60" i="7"/>
  <c r="U60" i="7"/>
  <c r="T60" i="7"/>
  <c r="S60" i="7"/>
  <c r="R60" i="7"/>
  <c r="Q60" i="7"/>
  <c r="P60" i="7"/>
  <c r="O60" i="7"/>
  <c r="N60" i="7"/>
  <c r="M60" i="7"/>
  <c r="L60" i="7"/>
  <c r="K60" i="7"/>
  <c r="J60" i="7"/>
  <c r="I60" i="7"/>
  <c r="H60" i="7"/>
  <c r="G60" i="7"/>
  <c r="F60" i="7"/>
  <c r="D60" i="7"/>
  <c r="C60" i="7"/>
  <c r="B60" i="7"/>
  <c r="BT59" i="7"/>
  <c r="BS59" i="7"/>
  <c r="BR59" i="7"/>
  <c r="BQ59" i="7"/>
  <c r="BP59" i="7"/>
  <c r="BN59" i="7"/>
  <c r="BM59" i="7"/>
  <c r="BL59" i="7"/>
  <c r="BK59" i="7"/>
  <c r="BJ59" i="7"/>
  <c r="BI59" i="7"/>
  <c r="BH59" i="7"/>
  <c r="BG59" i="7"/>
  <c r="BF59" i="7"/>
  <c r="BE59" i="7"/>
  <c r="BD59" i="7"/>
  <c r="BC59" i="7"/>
  <c r="BB59" i="7"/>
  <c r="BA59" i="7"/>
  <c r="AZ59" i="7"/>
  <c r="AY59" i="7"/>
  <c r="AX59" i="7"/>
  <c r="AW59" i="7"/>
  <c r="AV59" i="7"/>
  <c r="AU59" i="7"/>
  <c r="AT59" i="7"/>
  <c r="AS59" i="7"/>
  <c r="AE59" i="7"/>
  <c r="AD59" i="7"/>
  <c r="AC59" i="7"/>
  <c r="AB59" i="7"/>
  <c r="AA59" i="7"/>
  <c r="Z59" i="7"/>
  <c r="Y59" i="7"/>
  <c r="X59" i="7"/>
  <c r="W59" i="7"/>
  <c r="V59" i="7"/>
  <c r="U59" i="7"/>
  <c r="T59" i="7"/>
  <c r="S59" i="7"/>
  <c r="R59" i="7"/>
  <c r="Q59" i="7"/>
  <c r="P59" i="7"/>
  <c r="O59" i="7"/>
  <c r="N59" i="7"/>
  <c r="M59" i="7"/>
  <c r="L59" i="7"/>
  <c r="K59" i="7"/>
  <c r="J59" i="7"/>
  <c r="I59" i="7"/>
  <c r="H59" i="7"/>
  <c r="G59" i="7"/>
  <c r="F59" i="7"/>
  <c r="D59" i="7"/>
  <c r="C59" i="7"/>
  <c r="B59" i="7"/>
  <c r="BT58" i="7"/>
  <c r="BS58" i="7"/>
  <c r="BR58" i="7"/>
  <c r="BQ58" i="7"/>
  <c r="BP58" i="7"/>
  <c r="BN58" i="7"/>
  <c r="BM58" i="7"/>
  <c r="BL58" i="7"/>
  <c r="BK58" i="7"/>
  <c r="BJ58" i="7"/>
  <c r="BI58" i="7"/>
  <c r="BH58" i="7"/>
  <c r="BG58" i="7"/>
  <c r="BF58" i="7"/>
  <c r="BE58" i="7"/>
  <c r="BD58" i="7"/>
  <c r="BC58" i="7"/>
  <c r="BB58" i="7"/>
  <c r="BA58" i="7"/>
  <c r="AZ58" i="7"/>
  <c r="AY58" i="7"/>
  <c r="AX58" i="7"/>
  <c r="AW58" i="7"/>
  <c r="AV58" i="7"/>
  <c r="AU58" i="7"/>
  <c r="AT58" i="7"/>
  <c r="AS58" i="7"/>
  <c r="AE58" i="7"/>
  <c r="AD58" i="7"/>
  <c r="AC58" i="7"/>
  <c r="AB58" i="7"/>
  <c r="AA58" i="7"/>
  <c r="Z58" i="7"/>
  <c r="Y58" i="7"/>
  <c r="X58" i="7"/>
  <c r="W58" i="7"/>
  <c r="V58" i="7"/>
  <c r="U58" i="7"/>
  <c r="T58" i="7"/>
  <c r="S58" i="7"/>
  <c r="R58" i="7"/>
  <c r="Q58" i="7"/>
  <c r="P58" i="7"/>
  <c r="O58" i="7"/>
  <c r="N58" i="7"/>
  <c r="M58" i="7"/>
  <c r="L58" i="7"/>
  <c r="K58" i="7"/>
  <c r="J58" i="7"/>
  <c r="I58" i="7"/>
  <c r="H58" i="7"/>
  <c r="G58" i="7"/>
  <c r="F58" i="7"/>
  <c r="D58" i="7"/>
  <c r="C58" i="7"/>
  <c r="B58" i="7"/>
  <c r="BT57" i="7"/>
  <c r="BS57" i="7"/>
  <c r="BR57" i="7"/>
  <c r="BQ57" i="7"/>
  <c r="BP57" i="7"/>
  <c r="BN57" i="7"/>
  <c r="BM57" i="7"/>
  <c r="BL57" i="7"/>
  <c r="BK57" i="7"/>
  <c r="BJ57" i="7"/>
  <c r="BI57" i="7"/>
  <c r="BH57" i="7"/>
  <c r="BG57" i="7"/>
  <c r="BF57" i="7"/>
  <c r="BE57" i="7"/>
  <c r="BD57" i="7"/>
  <c r="BC57" i="7"/>
  <c r="BB57" i="7"/>
  <c r="BA57" i="7"/>
  <c r="AZ57" i="7"/>
  <c r="AY57" i="7"/>
  <c r="AX57" i="7"/>
  <c r="AW57" i="7"/>
  <c r="AV57" i="7"/>
  <c r="AU57" i="7"/>
  <c r="AT57" i="7"/>
  <c r="AS57" i="7"/>
  <c r="AE57" i="7"/>
  <c r="AD57" i="7"/>
  <c r="AC57" i="7"/>
  <c r="AB57" i="7"/>
  <c r="AA57" i="7"/>
  <c r="Z57" i="7"/>
  <c r="Y57" i="7"/>
  <c r="X57" i="7"/>
  <c r="W57" i="7"/>
  <c r="V57" i="7"/>
  <c r="U57" i="7"/>
  <c r="T57" i="7"/>
  <c r="S57" i="7"/>
  <c r="R57" i="7"/>
  <c r="Q57" i="7"/>
  <c r="P57" i="7"/>
  <c r="O57" i="7"/>
  <c r="N57" i="7"/>
  <c r="M57" i="7"/>
  <c r="L57" i="7"/>
  <c r="K57" i="7"/>
  <c r="J57" i="7"/>
  <c r="I57" i="7"/>
  <c r="H57" i="7"/>
  <c r="G57" i="7"/>
  <c r="F57" i="7"/>
  <c r="D57" i="7"/>
  <c r="C57" i="7"/>
  <c r="B57" i="7"/>
  <c r="BT56" i="7"/>
  <c r="BS56" i="7"/>
  <c r="BR56" i="7"/>
  <c r="BQ56" i="7"/>
  <c r="BP56" i="7"/>
  <c r="BN56" i="7"/>
  <c r="BM56" i="7"/>
  <c r="BL56" i="7"/>
  <c r="BK56" i="7"/>
  <c r="BJ56" i="7"/>
  <c r="BI56" i="7"/>
  <c r="BH56" i="7"/>
  <c r="BG56" i="7"/>
  <c r="BF56" i="7"/>
  <c r="BE56" i="7"/>
  <c r="BD56" i="7"/>
  <c r="BC56" i="7"/>
  <c r="BB56" i="7"/>
  <c r="BA56" i="7"/>
  <c r="AZ56" i="7"/>
  <c r="AY56" i="7"/>
  <c r="AX56" i="7"/>
  <c r="AW56" i="7"/>
  <c r="AV56" i="7"/>
  <c r="AU56" i="7"/>
  <c r="AT56" i="7"/>
  <c r="AS56" i="7"/>
  <c r="AE56" i="7"/>
  <c r="AD56" i="7"/>
  <c r="AC56" i="7"/>
  <c r="AB56" i="7"/>
  <c r="AA56" i="7"/>
  <c r="Z56" i="7"/>
  <c r="Y56" i="7"/>
  <c r="X56" i="7"/>
  <c r="W56" i="7"/>
  <c r="V56" i="7"/>
  <c r="U56" i="7"/>
  <c r="T56" i="7"/>
  <c r="S56" i="7"/>
  <c r="R56" i="7"/>
  <c r="Q56" i="7"/>
  <c r="P56" i="7"/>
  <c r="O56" i="7"/>
  <c r="N56" i="7"/>
  <c r="M56" i="7"/>
  <c r="L56" i="7"/>
  <c r="K56" i="7"/>
  <c r="J56" i="7"/>
  <c r="I56" i="7"/>
  <c r="H56" i="7"/>
  <c r="G56" i="7"/>
  <c r="F56" i="7"/>
  <c r="D56" i="7"/>
  <c r="C56" i="7"/>
  <c r="B56" i="7"/>
  <c r="BT55" i="7"/>
  <c r="BS55" i="7"/>
  <c r="BR55" i="7"/>
  <c r="BQ55" i="7"/>
  <c r="BP55" i="7"/>
  <c r="BN55" i="7"/>
  <c r="BM55" i="7"/>
  <c r="BL55" i="7"/>
  <c r="BK55" i="7"/>
  <c r="BJ55" i="7"/>
  <c r="BI55" i="7"/>
  <c r="BH55" i="7"/>
  <c r="BG55" i="7"/>
  <c r="BF55" i="7"/>
  <c r="BE55" i="7"/>
  <c r="BD55" i="7"/>
  <c r="BC55" i="7"/>
  <c r="BB55" i="7"/>
  <c r="BA55" i="7"/>
  <c r="AZ55" i="7"/>
  <c r="AY55" i="7"/>
  <c r="AX55" i="7"/>
  <c r="AW55" i="7"/>
  <c r="AV55" i="7"/>
  <c r="AU55" i="7"/>
  <c r="AT55" i="7"/>
  <c r="AS55" i="7"/>
  <c r="AE55" i="7"/>
  <c r="AD55" i="7"/>
  <c r="AC55" i="7"/>
  <c r="AB55" i="7"/>
  <c r="AA55" i="7"/>
  <c r="Z55" i="7"/>
  <c r="Y55" i="7"/>
  <c r="X55" i="7"/>
  <c r="W55" i="7"/>
  <c r="V55" i="7"/>
  <c r="U55" i="7"/>
  <c r="T55" i="7"/>
  <c r="S55" i="7"/>
  <c r="R55" i="7"/>
  <c r="Q55" i="7"/>
  <c r="P55" i="7"/>
  <c r="O55" i="7"/>
  <c r="N55" i="7"/>
  <c r="M55" i="7"/>
  <c r="L55" i="7"/>
  <c r="K55" i="7"/>
  <c r="J55" i="7"/>
  <c r="I55" i="7"/>
  <c r="H55" i="7"/>
  <c r="G55" i="7"/>
  <c r="F55" i="7"/>
  <c r="D55" i="7"/>
  <c r="C55" i="7"/>
  <c r="B55" i="7"/>
  <c r="BT54" i="7"/>
  <c r="BS54" i="7"/>
  <c r="BR54" i="7"/>
  <c r="BQ54" i="7"/>
  <c r="BP54" i="7"/>
  <c r="BN54" i="7"/>
  <c r="BM54" i="7"/>
  <c r="BL54" i="7"/>
  <c r="BK54" i="7"/>
  <c r="BJ54" i="7"/>
  <c r="BI54" i="7"/>
  <c r="BH54" i="7"/>
  <c r="BG54" i="7"/>
  <c r="BF54" i="7"/>
  <c r="BE54" i="7"/>
  <c r="BD54" i="7"/>
  <c r="BC54" i="7"/>
  <c r="BB54" i="7"/>
  <c r="BA54" i="7"/>
  <c r="AZ54" i="7"/>
  <c r="AY54" i="7"/>
  <c r="AX54" i="7"/>
  <c r="AW54" i="7"/>
  <c r="AV54" i="7"/>
  <c r="AU54" i="7"/>
  <c r="AT54" i="7"/>
  <c r="AS54" i="7"/>
  <c r="AE54" i="7"/>
  <c r="AD54" i="7"/>
  <c r="AC54" i="7"/>
  <c r="AB54" i="7"/>
  <c r="AA54" i="7"/>
  <c r="Z54" i="7"/>
  <c r="Y54" i="7"/>
  <c r="X54" i="7"/>
  <c r="W54" i="7"/>
  <c r="V54" i="7"/>
  <c r="U54" i="7"/>
  <c r="T54" i="7"/>
  <c r="S54" i="7"/>
  <c r="R54" i="7"/>
  <c r="Q54" i="7"/>
  <c r="P54" i="7"/>
  <c r="O54" i="7"/>
  <c r="N54" i="7"/>
  <c r="M54" i="7"/>
  <c r="L54" i="7"/>
  <c r="K54" i="7"/>
  <c r="J54" i="7"/>
  <c r="I54" i="7"/>
  <c r="H54" i="7"/>
  <c r="G54" i="7"/>
  <c r="F54" i="7"/>
  <c r="D54" i="7"/>
  <c r="C54" i="7"/>
  <c r="B54" i="7"/>
  <c r="BT53" i="7"/>
  <c r="BS53" i="7"/>
  <c r="BR53" i="7"/>
  <c r="BQ53" i="7"/>
  <c r="BP53" i="7"/>
  <c r="BN53" i="7"/>
  <c r="BM53" i="7"/>
  <c r="BL53" i="7"/>
  <c r="BK53" i="7"/>
  <c r="BJ53" i="7"/>
  <c r="BI53" i="7"/>
  <c r="BH53" i="7"/>
  <c r="BG53" i="7"/>
  <c r="BF53" i="7"/>
  <c r="BE53" i="7"/>
  <c r="BD53" i="7"/>
  <c r="BC53" i="7"/>
  <c r="BB53" i="7"/>
  <c r="BA53" i="7"/>
  <c r="AZ53" i="7"/>
  <c r="AY53" i="7"/>
  <c r="AX53" i="7"/>
  <c r="AW53" i="7"/>
  <c r="AV53" i="7"/>
  <c r="AU53" i="7"/>
  <c r="AT53" i="7"/>
  <c r="AS53" i="7"/>
  <c r="AE53" i="7"/>
  <c r="AD53" i="7"/>
  <c r="AC53" i="7"/>
  <c r="AB53" i="7"/>
  <c r="AA53" i="7"/>
  <c r="Z53" i="7"/>
  <c r="Y53" i="7"/>
  <c r="X53" i="7"/>
  <c r="W53" i="7"/>
  <c r="V53" i="7"/>
  <c r="U53" i="7"/>
  <c r="T53" i="7"/>
  <c r="S53" i="7"/>
  <c r="R53" i="7"/>
  <c r="Q53" i="7"/>
  <c r="P53" i="7"/>
  <c r="O53" i="7"/>
  <c r="N53" i="7"/>
  <c r="M53" i="7"/>
  <c r="L53" i="7"/>
  <c r="K53" i="7"/>
  <c r="J53" i="7"/>
  <c r="I53" i="7"/>
  <c r="H53" i="7"/>
  <c r="G53" i="7"/>
  <c r="F53" i="7"/>
  <c r="D53" i="7"/>
  <c r="C53" i="7"/>
  <c r="B53" i="7"/>
  <c r="BT52" i="7"/>
  <c r="BS52" i="7"/>
  <c r="BR52" i="7"/>
  <c r="BQ52" i="7"/>
  <c r="BP52" i="7"/>
  <c r="BN52" i="7"/>
  <c r="BM52" i="7"/>
  <c r="BL52" i="7"/>
  <c r="BK52" i="7"/>
  <c r="BJ52" i="7"/>
  <c r="BI52" i="7"/>
  <c r="BH52" i="7"/>
  <c r="BG52" i="7"/>
  <c r="BF52" i="7"/>
  <c r="BE52" i="7"/>
  <c r="BD52" i="7"/>
  <c r="BC52" i="7"/>
  <c r="BB52" i="7"/>
  <c r="BA52" i="7"/>
  <c r="AZ52" i="7"/>
  <c r="AY52" i="7"/>
  <c r="AX52" i="7"/>
  <c r="AW52" i="7"/>
  <c r="AV52" i="7"/>
  <c r="AU52" i="7"/>
  <c r="AT52" i="7"/>
  <c r="AS52" i="7"/>
  <c r="AE52" i="7"/>
  <c r="AD52" i="7"/>
  <c r="AC52" i="7"/>
  <c r="AB52" i="7"/>
  <c r="AA52" i="7"/>
  <c r="Z52" i="7"/>
  <c r="Y52" i="7"/>
  <c r="X52" i="7"/>
  <c r="W52" i="7"/>
  <c r="V52" i="7"/>
  <c r="U52" i="7"/>
  <c r="T52" i="7"/>
  <c r="S52" i="7"/>
  <c r="R52" i="7"/>
  <c r="Q52" i="7"/>
  <c r="P52" i="7"/>
  <c r="O52" i="7"/>
  <c r="N52" i="7"/>
  <c r="M52" i="7"/>
  <c r="L52" i="7"/>
  <c r="K52" i="7"/>
  <c r="J52" i="7"/>
  <c r="I52" i="7"/>
  <c r="H52" i="7"/>
  <c r="G52" i="7"/>
  <c r="F52" i="7"/>
  <c r="D52" i="7"/>
  <c r="C52" i="7"/>
  <c r="B52" i="7"/>
  <c r="BT51" i="7"/>
  <c r="BS51" i="7"/>
  <c r="BR51" i="7"/>
  <c r="BQ51" i="7"/>
  <c r="BP51" i="7"/>
  <c r="BN51" i="7"/>
  <c r="BM51" i="7"/>
  <c r="BL51" i="7"/>
  <c r="BK51" i="7"/>
  <c r="BJ51" i="7"/>
  <c r="BI51" i="7"/>
  <c r="BH51" i="7"/>
  <c r="BG51" i="7"/>
  <c r="BF51" i="7"/>
  <c r="BE51" i="7"/>
  <c r="BD51" i="7"/>
  <c r="BC51" i="7"/>
  <c r="BB51" i="7"/>
  <c r="BA51" i="7"/>
  <c r="AZ51" i="7"/>
  <c r="AY51" i="7"/>
  <c r="AX51" i="7"/>
  <c r="AW51" i="7"/>
  <c r="AV51" i="7"/>
  <c r="AU51" i="7"/>
  <c r="AT51" i="7"/>
  <c r="AS51" i="7"/>
  <c r="AE51" i="7"/>
  <c r="AD51" i="7"/>
  <c r="AC51" i="7"/>
  <c r="AB51" i="7"/>
  <c r="AA51" i="7"/>
  <c r="Z51" i="7"/>
  <c r="Y51" i="7"/>
  <c r="X51" i="7"/>
  <c r="W51" i="7"/>
  <c r="V51" i="7"/>
  <c r="U51" i="7"/>
  <c r="T51" i="7"/>
  <c r="S51" i="7"/>
  <c r="R51" i="7"/>
  <c r="Q51" i="7"/>
  <c r="P51" i="7"/>
  <c r="O51" i="7"/>
  <c r="N51" i="7"/>
  <c r="M51" i="7"/>
  <c r="L51" i="7"/>
  <c r="K51" i="7"/>
  <c r="J51" i="7"/>
  <c r="I51" i="7"/>
  <c r="H51" i="7"/>
  <c r="G51" i="7"/>
  <c r="F51" i="7"/>
  <c r="D51" i="7"/>
  <c r="C51" i="7"/>
  <c r="B51" i="7"/>
  <c r="BT50" i="7"/>
  <c r="BS50" i="7"/>
  <c r="BR50" i="7"/>
  <c r="BQ50" i="7"/>
  <c r="BP50" i="7"/>
  <c r="BN50" i="7"/>
  <c r="BM50" i="7"/>
  <c r="BL50" i="7"/>
  <c r="BK50" i="7"/>
  <c r="BJ50" i="7"/>
  <c r="BI50" i="7"/>
  <c r="BH50" i="7"/>
  <c r="BG50" i="7"/>
  <c r="BF50" i="7"/>
  <c r="BE50" i="7"/>
  <c r="BD50" i="7"/>
  <c r="BC50" i="7"/>
  <c r="BB50" i="7"/>
  <c r="BA50" i="7"/>
  <c r="AZ50" i="7"/>
  <c r="AY50" i="7"/>
  <c r="AX50" i="7"/>
  <c r="AW50" i="7"/>
  <c r="AV50" i="7"/>
  <c r="AU50" i="7"/>
  <c r="AT50" i="7"/>
  <c r="AS50" i="7"/>
  <c r="AE50" i="7"/>
  <c r="AD50" i="7"/>
  <c r="AC50" i="7"/>
  <c r="AB50" i="7"/>
  <c r="AA50" i="7"/>
  <c r="Z50" i="7"/>
  <c r="Y50" i="7"/>
  <c r="X50" i="7"/>
  <c r="W50" i="7"/>
  <c r="V50" i="7"/>
  <c r="U50" i="7"/>
  <c r="T50" i="7"/>
  <c r="S50" i="7"/>
  <c r="R50" i="7"/>
  <c r="Q50" i="7"/>
  <c r="P50" i="7"/>
  <c r="O50" i="7"/>
  <c r="N50" i="7"/>
  <c r="M50" i="7"/>
  <c r="L50" i="7"/>
  <c r="K50" i="7"/>
  <c r="J50" i="7"/>
  <c r="I50" i="7"/>
  <c r="H50" i="7"/>
  <c r="G50" i="7"/>
  <c r="F50" i="7"/>
  <c r="D50" i="7"/>
  <c r="C50" i="7"/>
  <c r="B50" i="7"/>
  <c r="BT49" i="7"/>
  <c r="BS49" i="7"/>
  <c r="BR49" i="7"/>
  <c r="BQ49" i="7"/>
  <c r="BP49" i="7"/>
  <c r="BN49" i="7"/>
  <c r="BM49" i="7"/>
  <c r="BL49" i="7"/>
  <c r="BK49" i="7"/>
  <c r="BJ49" i="7"/>
  <c r="BI49" i="7"/>
  <c r="BH49" i="7"/>
  <c r="BG49" i="7"/>
  <c r="BF49" i="7"/>
  <c r="BE49" i="7"/>
  <c r="BD49" i="7"/>
  <c r="BC49" i="7"/>
  <c r="BB49" i="7"/>
  <c r="BA49" i="7"/>
  <c r="AZ49" i="7"/>
  <c r="AY49" i="7"/>
  <c r="AX49" i="7"/>
  <c r="AW49" i="7"/>
  <c r="AV49" i="7"/>
  <c r="AU49" i="7"/>
  <c r="AT49" i="7"/>
  <c r="AS49" i="7"/>
  <c r="AE49" i="7"/>
  <c r="AD49" i="7"/>
  <c r="AC49" i="7"/>
  <c r="AB49" i="7"/>
  <c r="AA49" i="7"/>
  <c r="Z49" i="7"/>
  <c r="Y49" i="7"/>
  <c r="X49" i="7"/>
  <c r="W49" i="7"/>
  <c r="V49" i="7"/>
  <c r="U49" i="7"/>
  <c r="T49" i="7"/>
  <c r="S49" i="7"/>
  <c r="R49" i="7"/>
  <c r="Q49" i="7"/>
  <c r="P49" i="7"/>
  <c r="O49" i="7"/>
  <c r="N49" i="7"/>
  <c r="M49" i="7"/>
  <c r="L49" i="7"/>
  <c r="K49" i="7"/>
  <c r="J49" i="7"/>
  <c r="I49" i="7"/>
  <c r="H49" i="7"/>
  <c r="G49" i="7"/>
  <c r="F49" i="7"/>
  <c r="D49" i="7"/>
  <c r="C49" i="7"/>
  <c r="B49" i="7"/>
  <c r="BT48" i="7"/>
  <c r="BS48" i="7"/>
  <c r="BR48" i="7"/>
  <c r="BQ48" i="7"/>
  <c r="BP48" i="7"/>
  <c r="BN48" i="7"/>
  <c r="BM48" i="7"/>
  <c r="BL48" i="7"/>
  <c r="BK48" i="7"/>
  <c r="BJ48" i="7"/>
  <c r="BI48" i="7"/>
  <c r="BH48" i="7"/>
  <c r="BG48" i="7"/>
  <c r="BF48" i="7"/>
  <c r="BE48" i="7"/>
  <c r="BD48" i="7"/>
  <c r="BC48" i="7"/>
  <c r="BB48" i="7"/>
  <c r="BA48" i="7"/>
  <c r="AZ48" i="7"/>
  <c r="AY48" i="7"/>
  <c r="AX48" i="7"/>
  <c r="AW48" i="7"/>
  <c r="AV48" i="7"/>
  <c r="AU48" i="7"/>
  <c r="AT48" i="7"/>
  <c r="AS48" i="7"/>
  <c r="AE48" i="7"/>
  <c r="AD48" i="7"/>
  <c r="AC48" i="7"/>
  <c r="AB48" i="7"/>
  <c r="AA48" i="7"/>
  <c r="Z48" i="7"/>
  <c r="Y48" i="7"/>
  <c r="X48" i="7"/>
  <c r="W48" i="7"/>
  <c r="V48" i="7"/>
  <c r="U48" i="7"/>
  <c r="T48" i="7"/>
  <c r="S48" i="7"/>
  <c r="R48" i="7"/>
  <c r="Q48" i="7"/>
  <c r="P48" i="7"/>
  <c r="O48" i="7"/>
  <c r="N48" i="7"/>
  <c r="M48" i="7"/>
  <c r="L48" i="7"/>
  <c r="K48" i="7"/>
  <c r="J48" i="7"/>
  <c r="I48" i="7"/>
  <c r="H48" i="7"/>
  <c r="G48" i="7"/>
  <c r="F48" i="7"/>
  <c r="D48" i="7"/>
  <c r="C48" i="7"/>
  <c r="B48" i="7"/>
  <c r="BT47" i="7"/>
  <c r="BS47" i="7"/>
  <c r="BR47" i="7"/>
  <c r="BQ47" i="7"/>
  <c r="BP47" i="7"/>
  <c r="BN47" i="7"/>
  <c r="BM47" i="7"/>
  <c r="BL47" i="7"/>
  <c r="BK47" i="7"/>
  <c r="BJ47" i="7"/>
  <c r="BI47" i="7"/>
  <c r="BH47" i="7"/>
  <c r="BG47" i="7"/>
  <c r="BF47" i="7"/>
  <c r="BE47" i="7"/>
  <c r="BD47" i="7"/>
  <c r="BC47" i="7"/>
  <c r="BB47" i="7"/>
  <c r="BA47" i="7"/>
  <c r="AZ47" i="7"/>
  <c r="AY47" i="7"/>
  <c r="AX47" i="7"/>
  <c r="AW47" i="7"/>
  <c r="AV47" i="7"/>
  <c r="AU47" i="7"/>
  <c r="AT47" i="7"/>
  <c r="AS47" i="7"/>
  <c r="AE47" i="7"/>
  <c r="AD47" i="7"/>
  <c r="AC47" i="7"/>
  <c r="AB47" i="7"/>
  <c r="AA47" i="7"/>
  <c r="Z47" i="7"/>
  <c r="Y47" i="7"/>
  <c r="X47" i="7"/>
  <c r="W47" i="7"/>
  <c r="V47" i="7"/>
  <c r="U47" i="7"/>
  <c r="T47" i="7"/>
  <c r="S47" i="7"/>
  <c r="R47" i="7"/>
  <c r="Q47" i="7"/>
  <c r="P47" i="7"/>
  <c r="O47" i="7"/>
  <c r="N47" i="7"/>
  <c r="M47" i="7"/>
  <c r="L47" i="7"/>
  <c r="K47" i="7"/>
  <c r="J47" i="7"/>
  <c r="I47" i="7"/>
  <c r="H47" i="7"/>
  <c r="G47" i="7"/>
  <c r="F47" i="7"/>
  <c r="D47" i="7"/>
  <c r="C47" i="7"/>
  <c r="B47" i="7"/>
  <c r="BT46" i="7"/>
  <c r="BS46" i="7"/>
  <c r="BR46" i="7"/>
  <c r="BQ46" i="7"/>
  <c r="BP46" i="7"/>
  <c r="BN46" i="7"/>
  <c r="BM46" i="7"/>
  <c r="BL46" i="7"/>
  <c r="BK46" i="7"/>
  <c r="BJ46" i="7"/>
  <c r="BI46" i="7"/>
  <c r="BH46" i="7"/>
  <c r="BG46" i="7"/>
  <c r="BF46" i="7"/>
  <c r="BE46" i="7"/>
  <c r="BD46" i="7"/>
  <c r="BC46" i="7"/>
  <c r="BB46" i="7"/>
  <c r="BA46" i="7"/>
  <c r="AZ46" i="7"/>
  <c r="AY46" i="7"/>
  <c r="AX46" i="7"/>
  <c r="AW46" i="7"/>
  <c r="AV46" i="7"/>
  <c r="AU46" i="7"/>
  <c r="AT46" i="7"/>
  <c r="AS46" i="7"/>
  <c r="AE46" i="7"/>
  <c r="AD46" i="7"/>
  <c r="AC46" i="7"/>
  <c r="AB46" i="7"/>
  <c r="AA46" i="7"/>
  <c r="Z46" i="7"/>
  <c r="Y46" i="7"/>
  <c r="X46" i="7"/>
  <c r="W46" i="7"/>
  <c r="V46" i="7"/>
  <c r="U46" i="7"/>
  <c r="T46" i="7"/>
  <c r="S46" i="7"/>
  <c r="R46" i="7"/>
  <c r="Q46" i="7"/>
  <c r="P46" i="7"/>
  <c r="O46" i="7"/>
  <c r="N46" i="7"/>
  <c r="M46" i="7"/>
  <c r="L46" i="7"/>
  <c r="K46" i="7"/>
  <c r="J46" i="7"/>
  <c r="I46" i="7"/>
  <c r="H46" i="7"/>
  <c r="G46" i="7"/>
  <c r="F46" i="7"/>
  <c r="D46" i="7"/>
  <c r="C46" i="7"/>
  <c r="B46" i="7"/>
  <c r="BT45" i="7"/>
  <c r="BS45" i="7"/>
  <c r="BR45" i="7"/>
  <c r="BQ45" i="7"/>
  <c r="BP45" i="7"/>
  <c r="BN45" i="7"/>
  <c r="BM45" i="7"/>
  <c r="BL45" i="7"/>
  <c r="BK45" i="7"/>
  <c r="BJ45" i="7"/>
  <c r="BI45" i="7"/>
  <c r="BH45" i="7"/>
  <c r="BG45" i="7"/>
  <c r="BF45" i="7"/>
  <c r="BE45" i="7"/>
  <c r="BD45" i="7"/>
  <c r="BC45" i="7"/>
  <c r="BB45" i="7"/>
  <c r="BA45" i="7"/>
  <c r="AZ45" i="7"/>
  <c r="AY45" i="7"/>
  <c r="AX45" i="7"/>
  <c r="AW45" i="7"/>
  <c r="AV45" i="7"/>
  <c r="AU45" i="7"/>
  <c r="AT45" i="7"/>
  <c r="AS45" i="7"/>
  <c r="AE45" i="7"/>
  <c r="AD45" i="7"/>
  <c r="AC45" i="7"/>
  <c r="AB45" i="7"/>
  <c r="AA45" i="7"/>
  <c r="Z45" i="7"/>
  <c r="Y45" i="7"/>
  <c r="X45" i="7"/>
  <c r="W45" i="7"/>
  <c r="V45" i="7"/>
  <c r="U45" i="7"/>
  <c r="T45" i="7"/>
  <c r="S45" i="7"/>
  <c r="R45" i="7"/>
  <c r="Q45" i="7"/>
  <c r="P45" i="7"/>
  <c r="O45" i="7"/>
  <c r="N45" i="7"/>
  <c r="M45" i="7"/>
  <c r="L45" i="7"/>
  <c r="K45" i="7"/>
  <c r="J45" i="7"/>
  <c r="I45" i="7"/>
  <c r="H45" i="7"/>
  <c r="G45" i="7"/>
  <c r="F45" i="7"/>
  <c r="D45" i="7"/>
  <c r="C45" i="7"/>
  <c r="B45" i="7"/>
  <c r="BT44" i="7"/>
  <c r="BS44" i="7"/>
  <c r="BR44" i="7"/>
  <c r="BQ44" i="7"/>
  <c r="BP44" i="7"/>
  <c r="BN44" i="7"/>
  <c r="BM44" i="7"/>
  <c r="BL44" i="7"/>
  <c r="BK44" i="7"/>
  <c r="BJ44" i="7"/>
  <c r="BI44" i="7"/>
  <c r="BH44" i="7"/>
  <c r="BG44" i="7"/>
  <c r="BF44" i="7"/>
  <c r="BE44" i="7"/>
  <c r="BD44" i="7"/>
  <c r="BC44" i="7"/>
  <c r="BB44" i="7"/>
  <c r="BA44" i="7"/>
  <c r="AZ44" i="7"/>
  <c r="AY44" i="7"/>
  <c r="AX44" i="7"/>
  <c r="AW44" i="7"/>
  <c r="AV44" i="7"/>
  <c r="AU44" i="7"/>
  <c r="AT44" i="7"/>
  <c r="AS44" i="7"/>
  <c r="AE44" i="7"/>
  <c r="AD44" i="7"/>
  <c r="AC44" i="7"/>
  <c r="AB44" i="7"/>
  <c r="AA44" i="7"/>
  <c r="Z44" i="7"/>
  <c r="Y44" i="7"/>
  <c r="X44" i="7"/>
  <c r="W44" i="7"/>
  <c r="V44" i="7"/>
  <c r="U44" i="7"/>
  <c r="T44" i="7"/>
  <c r="S44" i="7"/>
  <c r="R44" i="7"/>
  <c r="Q44" i="7"/>
  <c r="P44" i="7"/>
  <c r="O44" i="7"/>
  <c r="N44" i="7"/>
  <c r="M44" i="7"/>
  <c r="L44" i="7"/>
  <c r="K44" i="7"/>
  <c r="J44" i="7"/>
  <c r="I44" i="7"/>
  <c r="H44" i="7"/>
  <c r="G44" i="7"/>
  <c r="F44" i="7"/>
  <c r="D44" i="7"/>
  <c r="C44" i="7"/>
  <c r="B44" i="7"/>
  <c r="BT43" i="7"/>
  <c r="BS43" i="7"/>
  <c r="BR43" i="7"/>
  <c r="BQ43" i="7"/>
  <c r="BP43" i="7"/>
  <c r="BN43" i="7"/>
  <c r="BM43" i="7"/>
  <c r="BL43" i="7"/>
  <c r="BK43" i="7"/>
  <c r="BJ43" i="7"/>
  <c r="BI43" i="7"/>
  <c r="BH43" i="7"/>
  <c r="BG43" i="7"/>
  <c r="BF43" i="7"/>
  <c r="BE43" i="7"/>
  <c r="BD43" i="7"/>
  <c r="BC43" i="7"/>
  <c r="BB43" i="7"/>
  <c r="BA43" i="7"/>
  <c r="AZ43" i="7"/>
  <c r="AY43" i="7"/>
  <c r="AX43" i="7"/>
  <c r="AW43" i="7"/>
  <c r="AV43" i="7"/>
  <c r="AU43" i="7"/>
  <c r="AT43" i="7"/>
  <c r="AS43" i="7"/>
  <c r="AE43" i="7"/>
  <c r="AD43" i="7"/>
  <c r="AC43" i="7"/>
  <c r="AB43" i="7"/>
  <c r="AA43" i="7"/>
  <c r="Z43" i="7"/>
  <c r="Y43" i="7"/>
  <c r="X43" i="7"/>
  <c r="W43" i="7"/>
  <c r="V43" i="7"/>
  <c r="U43" i="7"/>
  <c r="T43" i="7"/>
  <c r="S43" i="7"/>
  <c r="R43" i="7"/>
  <c r="Q43" i="7"/>
  <c r="P43" i="7"/>
  <c r="O43" i="7"/>
  <c r="N43" i="7"/>
  <c r="M43" i="7"/>
  <c r="L43" i="7"/>
  <c r="K43" i="7"/>
  <c r="J43" i="7"/>
  <c r="I43" i="7"/>
  <c r="H43" i="7"/>
  <c r="G43" i="7"/>
  <c r="F43" i="7"/>
  <c r="D43" i="7"/>
  <c r="C43" i="7"/>
  <c r="B43" i="7"/>
  <c r="BT42" i="7"/>
  <c r="BS42" i="7"/>
  <c r="BR42" i="7"/>
  <c r="BQ42" i="7"/>
  <c r="BP42" i="7"/>
  <c r="BN42" i="7"/>
  <c r="BM42" i="7"/>
  <c r="BL42" i="7"/>
  <c r="BK42" i="7"/>
  <c r="BJ42" i="7"/>
  <c r="BI42" i="7"/>
  <c r="BH42" i="7"/>
  <c r="BG42" i="7"/>
  <c r="BF42" i="7"/>
  <c r="BE42" i="7"/>
  <c r="BD42" i="7"/>
  <c r="BC42" i="7"/>
  <c r="BB42" i="7"/>
  <c r="BA42" i="7"/>
  <c r="AZ42" i="7"/>
  <c r="AY42" i="7"/>
  <c r="AX42" i="7"/>
  <c r="AW42" i="7"/>
  <c r="AV42" i="7"/>
  <c r="AU42" i="7"/>
  <c r="AT42" i="7"/>
  <c r="AS42" i="7"/>
  <c r="AE42" i="7"/>
  <c r="AD42" i="7"/>
  <c r="AC42" i="7"/>
  <c r="AB42" i="7"/>
  <c r="AA42" i="7"/>
  <c r="Z42" i="7"/>
  <c r="Y42" i="7"/>
  <c r="X42" i="7"/>
  <c r="W42" i="7"/>
  <c r="V42" i="7"/>
  <c r="U42" i="7"/>
  <c r="T42" i="7"/>
  <c r="S42" i="7"/>
  <c r="R42" i="7"/>
  <c r="Q42" i="7"/>
  <c r="P42" i="7"/>
  <c r="O42" i="7"/>
  <c r="N42" i="7"/>
  <c r="M42" i="7"/>
  <c r="L42" i="7"/>
  <c r="K42" i="7"/>
  <c r="J42" i="7"/>
  <c r="I42" i="7"/>
  <c r="H42" i="7"/>
  <c r="G42" i="7"/>
  <c r="F42" i="7"/>
  <c r="D42" i="7"/>
  <c r="C42" i="7"/>
  <c r="B42" i="7"/>
  <c r="BT41" i="7"/>
  <c r="BS41" i="7"/>
  <c r="BR41" i="7"/>
  <c r="BQ41" i="7"/>
  <c r="BP41" i="7"/>
  <c r="BN41" i="7"/>
  <c r="BM41" i="7"/>
  <c r="BL41" i="7"/>
  <c r="BK41" i="7"/>
  <c r="BJ41" i="7"/>
  <c r="BI41" i="7"/>
  <c r="BH41" i="7"/>
  <c r="BG41" i="7"/>
  <c r="BF41" i="7"/>
  <c r="BE41" i="7"/>
  <c r="BD41" i="7"/>
  <c r="BC41" i="7"/>
  <c r="BB41" i="7"/>
  <c r="BA41" i="7"/>
  <c r="AZ41" i="7"/>
  <c r="AY41" i="7"/>
  <c r="AX41" i="7"/>
  <c r="AW41" i="7"/>
  <c r="AV41" i="7"/>
  <c r="AU41" i="7"/>
  <c r="AT41" i="7"/>
  <c r="AS41" i="7"/>
  <c r="AE41" i="7"/>
  <c r="AD41" i="7"/>
  <c r="AC41" i="7"/>
  <c r="AB41" i="7"/>
  <c r="AA41" i="7"/>
  <c r="Z41" i="7"/>
  <c r="Y41" i="7"/>
  <c r="X41" i="7"/>
  <c r="W41" i="7"/>
  <c r="V41" i="7"/>
  <c r="U41" i="7"/>
  <c r="T41" i="7"/>
  <c r="S41" i="7"/>
  <c r="R41" i="7"/>
  <c r="Q41" i="7"/>
  <c r="P41" i="7"/>
  <c r="O41" i="7"/>
  <c r="N41" i="7"/>
  <c r="M41" i="7"/>
  <c r="L41" i="7"/>
  <c r="K41" i="7"/>
  <c r="J41" i="7"/>
  <c r="I41" i="7"/>
  <c r="H41" i="7"/>
  <c r="G41" i="7"/>
  <c r="F41" i="7"/>
  <c r="D41" i="7"/>
  <c r="C41" i="7"/>
  <c r="B41" i="7"/>
  <c r="BT40" i="7"/>
  <c r="BS40" i="7"/>
  <c r="BR40" i="7"/>
  <c r="BQ40" i="7"/>
  <c r="BP40" i="7"/>
  <c r="BN40" i="7"/>
  <c r="BM40" i="7"/>
  <c r="BL40" i="7"/>
  <c r="BK40" i="7"/>
  <c r="BJ40" i="7"/>
  <c r="BI40" i="7"/>
  <c r="BH40" i="7"/>
  <c r="BG40" i="7"/>
  <c r="BF40" i="7"/>
  <c r="BE40" i="7"/>
  <c r="BD40" i="7"/>
  <c r="BC40" i="7"/>
  <c r="BB40" i="7"/>
  <c r="BA40" i="7"/>
  <c r="AZ40" i="7"/>
  <c r="AY40" i="7"/>
  <c r="AX40" i="7"/>
  <c r="AW40" i="7"/>
  <c r="AV40" i="7"/>
  <c r="AU40" i="7"/>
  <c r="AT40" i="7"/>
  <c r="AS40" i="7"/>
  <c r="AE40" i="7"/>
  <c r="AD40" i="7"/>
  <c r="AC40" i="7"/>
  <c r="AB40" i="7"/>
  <c r="AA40" i="7"/>
  <c r="Z40" i="7"/>
  <c r="Y40" i="7"/>
  <c r="X40" i="7"/>
  <c r="W40" i="7"/>
  <c r="V40" i="7"/>
  <c r="U40" i="7"/>
  <c r="T40" i="7"/>
  <c r="S40" i="7"/>
  <c r="R40" i="7"/>
  <c r="Q40" i="7"/>
  <c r="P40" i="7"/>
  <c r="O40" i="7"/>
  <c r="N40" i="7"/>
  <c r="M40" i="7"/>
  <c r="L40" i="7"/>
  <c r="K40" i="7"/>
  <c r="J40" i="7"/>
  <c r="I40" i="7"/>
  <c r="H40" i="7"/>
  <c r="G40" i="7"/>
  <c r="F40" i="7"/>
  <c r="D40" i="7"/>
  <c r="C40" i="7"/>
  <c r="B40" i="7"/>
  <c r="BT39" i="7"/>
  <c r="BS39" i="7"/>
  <c r="BR39" i="7"/>
  <c r="BQ39" i="7"/>
  <c r="BP39" i="7"/>
  <c r="BN39" i="7"/>
  <c r="BM39" i="7"/>
  <c r="BL39" i="7"/>
  <c r="BK39" i="7"/>
  <c r="BJ39" i="7"/>
  <c r="BI39" i="7"/>
  <c r="BH39" i="7"/>
  <c r="BG39" i="7"/>
  <c r="BF39" i="7"/>
  <c r="BE39" i="7"/>
  <c r="BD39" i="7"/>
  <c r="BC39" i="7"/>
  <c r="BB39" i="7"/>
  <c r="BA39" i="7"/>
  <c r="AZ39" i="7"/>
  <c r="AY39" i="7"/>
  <c r="AX39" i="7"/>
  <c r="AW39" i="7"/>
  <c r="AV39" i="7"/>
  <c r="AU39" i="7"/>
  <c r="AT39" i="7"/>
  <c r="AS39" i="7"/>
  <c r="AE39" i="7"/>
  <c r="AD39" i="7"/>
  <c r="AC39" i="7"/>
  <c r="AB39" i="7"/>
  <c r="AA39" i="7"/>
  <c r="Z39" i="7"/>
  <c r="Y39" i="7"/>
  <c r="X39" i="7"/>
  <c r="W39" i="7"/>
  <c r="V39" i="7"/>
  <c r="U39" i="7"/>
  <c r="T39" i="7"/>
  <c r="S39" i="7"/>
  <c r="R39" i="7"/>
  <c r="Q39" i="7"/>
  <c r="P39" i="7"/>
  <c r="O39" i="7"/>
  <c r="N39" i="7"/>
  <c r="M39" i="7"/>
  <c r="L39" i="7"/>
  <c r="K39" i="7"/>
  <c r="J39" i="7"/>
  <c r="I39" i="7"/>
  <c r="H39" i="7"/>
  <c r="G39" i="7"/>
  <c r="F39" i="7"/>
  <c r="D39" i="7"/>
  <c r="C39" i="7"/>
  <c r="B39" i="7"/>
  <c r="BT38" i="7"/>
  <c r="BS38" i="7"/>
  <c r="BR38" i="7"/>
  <c r="BQ38" i="7"/>
  <c r="BP38" i="7"/>
  <c r="BN38" i="7"/>
  <c r="BM38" i="7"/>
  <c r="BL38" i="7"/>
  <c r="BK38" i="7"/>
  <c r="BJ38" i="7"/>
  <c r="BI38" i="7"/>
  <c r="BH38" i="7"/>
  <c r="BG38" i="7"/>
  <c r="BF38" i="7"/>
  <c r="BE38" i="7"/>
  <c r="BD38" i="7"/>
  <c r="BC38" i="7"/>
  <c r="BB38" i="7"/>
  <c r="BA38" i="7"/>
  <c r="AZ38" i="7"/>
  <c r="AY38" i="7"/>
  <c r="AX38" i="7"/>
  <c r="AW38" i="7"/>
  <c r="AV38" i="7"/>
  <c r="AU38" i="7"/>
  <c r="AT38" i="7"/>
  <c r="AS38" i="7"/>
  <c r="AE38" i="7"/>
  <c r="AD38" i="7"/>
  <c r="AC38" i="7"/>
  <c r="AB38" i="7"/>
  <c r="AA38" i="7"/>
  <c r="Z38" i="7"/>
  <c r="Y38" i="7"/>
  <c r="X38" i="7"/>
  <c r="W38" i="7"/>
  <c r="V38" i="7"/>
  <c r="U38" i="7"/>
  <c r="T38" i="7"/>
  <c r="S38" i="7"/>
  <c r="R38" i="7"/>
  <c r="Q38" i="7"/>
  <c r="P38" i="7"/>
  <c r="O38" i="7"/>
  <c r="N38" i="7"/>
  <c r="M38" i="7"/>
  <c r="L38" i="7"/>
  <c r="K38" i="7"/>
  <c r="J38" i="7"/>
  <c r="I38" i="7"/>
  <c r="H38" i="7"/>
  <c r="G38" i="7"/>
  <c r="F38" i="7"/>
  <c r="D38" i="7"/>
  <c r="C38" i="7"/>
  <c r="B38" i="7"/>
  <c r="BT37" i="7"/>
  <c r="BS37" i="7"/>
  <c r="BR37" i="7"/>
  <c r="BQ37" i="7"/>
  <c r="BP37" i="7"/>
  <c r="BN37" i="7"/>
  <c r="BM37" i="7"/>
  <c r="BL37" i="7"/>
  <c r="BK37" i="7"/>
  <c r="BJ37" i="7"/>
  <c r="BI37" i="7"/>
  <c r="BH37" i="7"/>
  <c r="BG37" i="7"/>
  <c r="BF37" i="7"/>
  <c r="BE37" i="7"/>
  <c r="BD37" i="7"/>
  <c r="BC37" i="7"/>
  <c r="BB37" i="7"/>
  <c r="BA37" i="7"/>
  <c r="AZ37" i="7"/>
  <c r="AY37" i="7"/>
  <c r="AX37" i="7"/>
  <c r="AW37" i="7"/>
  <c r="AV37" i="7"/>
  <c r="AU37" i="7"/>
  <c r="AT37" i="7"/>
  <c r="AS37" i="7"/>
  <c r="AE37" i="7"/>
  <c r="AD37" i="7"/>
  <c r="AC37" i="7"/>
  <c r="AB37" i="7"/>
  <c r="AA37" i="7"/>
  <c r="Z37" i="7"/>
  <c r="Y37" i="7"/>
  <c r="X37" i="7"/>
  <c r="W37" i="7"/>
  <c r="V37" i="7"/>
  <c r="U37" i="7"/>
  <c r="T37" i="7"/>
  <c r="S37" i="7"/>
  <c r="R37" i="7"/>
  <c r="Q37" i="7"/>
  <c r="P37" i="7"/>
  <c r="O37" i="7"/>
  <c r="N37" i="7"/>
  <c r="M37" i="7"/>
  <c r="L37" i="7"/>
  <c r="K37" i="7"/>
  <c r="J37" i="7"/>
  <c r="I37" i="7"/>
  <c r="H37" i="7"/>
  <c r="G37" i="7"/>
  <c r="F37" i="7"/>
  <c r="D37" i="7"/>
  <c r="C37" i="7"/>
  <c r="B37" i="7"/>
  <c r="BT36" i="7"/>
  <c r="BS36" i="7"/>
  <c r="BR36" i="7"/>
  <c r="BQ36" i="7"/>
  <c r="BP36" i="7"/>
  <c r="BN36" i="7"/>
  <c r="BM36" i="7"/>
  <c r="BL36" i="7"/>
  <c r="BK36" i="7"/>
  <c r="BJ36" i="7"/>
  <c r="BI36" i="7"/>
  <c r="BH36" i="7"/>
  <c r="BG36" i="7"/>
  <c r="BF36" i="7"/>
  <c r="BE36" i="7"/>
  <c r="BD36" i="7"/>
  <c r="BC36" i="7"/>
  <c r="BB36" i="7"/>
  <c r="BA36" i="7"/>
  <c r="AZ36" i="7"/>
  <c r="AY36" i="7"/>
  <c r="AX36" i="7"/>
  <c r="AW36" i="7"/>
  <c r="AV36" i="7"/>
  <c r="AU36" i="7"/>
  <c r="AT36" i="7"/>
  <c r="AS36" i="7"/>
  <c r="AE36" i="7"/>
  <c r="AD36" i="7"/>
  <c r="AC36" i="7"/>
  <c r="AB36" i="7"/>
  <c r="AA36" i="7"/>
  <c r="Z36" i="7"/>
  <c r="Y36" i="7"/>
  <c r="X36" i="7"/>
  <c r="W36" i="7"/>
  <c r="V36" i="7"/>
  <c r="U36" i="7"/>
  <c r="T36" i="7"/>
  <c r="S36" i="7"/>
  <c r="R36" i="7"/>
  <c r="Q36" i="7"/>
  <c r="P36" i="7"/>
  <c r="O36" i="7"/>
  <c r="N36" i="7"/>
  <c r="M36" i="7"/>
  <c r="L36" i="7"/>
  <c r="K36" i="7"/>
  <c r="J36" i="7"/>
  <c r="I36" i="7"/>
  <c r="H36" i="7"/>
  <c r="G36" i="7"/>
  <c r="F36" i="7"/>
  <c r="D36" i="7"/>
  <c r="C36" i="7"/>
  <c r="B36" i="7"/>
  <c r="BT35" i="7"/>
  <c r="BS35" i="7"/>
  <c r="BR35" i="7"/>
  <c r="BQ35" i="7"/>
  <c r="BP35" i="7"/>
  <c r="BN35" i="7"/>
  <c r="BM35" i="7"/>
  <c r="BL35" i="7"/>
  <c r="BK35" i="7"/>
  <c r="BJ35" i="7"/>
  <c r="BI35" i="7"/>
  <c r="BH35" i="7"/>
  <c r="BG35" i="7"/>
  <c r="BF35" i="7"/>
  <c r="BE35" i="7"/>
  <c r="BD35" i="7"/>
  <c r="BC35" i="7"/>
  <c r="BB35" i="7"/>
  <c r="BA35" i="7"/>
  <c r="AZ35" i="7"/>
  <c r="AY35" i="7"/>
  <c r="AX35" i="7"/>
  <c r="AW35" i="7"/>
  <c r="AV35" i="7"/>
  <c r="AU35" i="7"/>
  <c r="AT35" i="7"/>
  <c r="AS35" i="7"/>
  <c r="AE35" i="7"/>
  <c r="AD35" i="7"/>
  <c r="AC35" i="7"/>
  <c r="AB35" i="7"/>
  <c r="AA35" i="7"/>
  <c r="Z35" i="7"/>
  <c r="Y35" i="7"/>
  <c r="X35" i="7"/>
  <c r="W35" i="7"/>
  <c r="V35" i="7"/>
  <c r="U35" i="7"/>
  <c r="T35" i="7"/>
  <c r="S35" i="7"/>
  <c r="R35" i="7"/>
  <c r="Q35" i="7"/>
  <c r="P35" i="7"/>
  <c r="O35" i="7"/>
  <c r="N35" i="7"/>
  <c r="M35" i="7"/>
  <c r="L35" i="7"/>
  <c r="K35" i="7"/>
  <c r="J35" i="7"/>
  <c r="I35" i="7"/>
  <c r="H35" i="7"/>
  <c r="G35" i="7"/>
  <c r="F35" i="7"/>
  <c r="D35" i="7"/>
  <c r="C35" i="7"/>
  <c r="B35" i="7"/>
  <c r="BT34" i="7"/>
  <c r="BS34" i="7"/>
  <c r="BR34" i="7"/>
  <c r="BQ34" i="7"/>
  <c r="BP34" i="7"/>
  <c r="BN34" i="7"/>
  <c r="BM34" i="7"/>
  <c r="BL34" i="7"/>
  <c r="BK34" i="7"/>
  <c r="BJ34" i="7"/>
  <c r="BI34" i="7"/>
  <c r="BH34" i="7"/>
  <c r="BG34" i="7"/>
  <c r="BF34" i="7"/>
  <c r="BE34" i="7"/>
  <c r="BD34" i="7"/>
  <c r="BC34" i="7"/>
  <c r="BB34" i="7"/>
  <c r="BA34" i="7"/>
  <c r="AZ34" i="7"/>
  <c r="AY34" i="7"/>
  <c r="AX34" i="7"/>
  <c r="AW34" i="7"/>
  <c r="AV34" i="7"/>
  <c r="AU34" i="7"/>
  <c r="AT34" i="7"/>
  <c r="AS34" i="7"/>
  <c r="AE34" i="7"/>
  <c r="AD34" i="7"/>
  <c r="AC34" i="7"/>
  <c r="AB34" i="7"/>
  <c r="AA34" i="7"/>
  <c r="Z34" i="7"/>
  <c r="Y34" i="7"/>
  <c r="X34" i="7"/>
  <c r="W34" i="7"/>
  <c r="V34" i="7"/>
  <c r="U34" i="7"/>
  <c r="T34" i="7"/>
  <c r="S34" i="7"/>
  <c r="R34" i="7"/>
  <c r="Q34" i="7"/>
  <c r="P34" i="7"/>
  <c r="O34" i="7"/>
  <c r="N34" i="7"/>
  <c r="M34" i="7"/>
  <c r="L34" i="7"/>
  <c r="K34" i="7"/>
  <c r="J34" i="7"/>
  <c r="I34" i="7"/>
  <c r="H34" i="7"/>
  <c r="G34" i="7"/>
  <c r="F34" i="7"/>
  <c r="D34" i="7"/>
  <c r="C34" i="7"/>
  <c r="B34" i="7"/>
  <c r="BT33" i="7"/>
  <c r="BS33" i="7"/>
  <c r="BR33" i="7"/>
  <c r="BQ33" i="7"/>
  <c r="BP33" i="7"/>
  <c r="BN33" i="7"/>
  <c r="BM33" i="7"/>
  <c r="BL33" i="7"/>
  <c r="BK33" i="7"/>
  <c r="BJ33" i="7"/>
  <c r="BI33" i="7"/>
  <c r="BH33" i="7"/>
  <c r="BG33" i="7"/>
  <c r="BF33" i="7"/>
  <c r="BE33" i="7"/>
  <c r="BD33" i="7"/>
  <c r="BC33" i="7"/>
  <c r="BB33" i="7"/>
  <c r="BA33" i="7"/>
  <c r="AZ33" i="7"/>
  <c r="AY33" i="7"/>
  <c r="AX33" i="7"/>
  <c r="AW33" i="7"/>
  <c r="AV33" i="7"/>
  <c r="AU33" i="7"/>
  <c r="AT33" i="7"/>
  <c r="AS33" i="7"/>
  <c r="AE33" i="7"/>
  <c r="AD33" i="7"/>
  <c r="AC33" i="7"/>
  <c r="AB33" i="7"/>
  <c r="AA33" i="7"/>
  <c r="Z33" i="7"/>
  <c r="Y33" i="7"/>
  <c r="X33" i="7"/>
  <c r="W33" i="7"/>
  <c r="V33" i="7"/>
  <c r="U33" i="7"/>
  <c r="T33" i="7"/>
  <c r="S33" i="7"/>
  <c r="R33" i="7"/>
  <c r="Q33" i="7"/>
  <c r="P33" i="7"/>
  <c r="O33" i="7"/>
  <c r="N33" i="7"/>
  <c r="M33" i="7"/>
  <c r="L33" i="7"/>
  <c r="K33" i="7"/>
  <c r="J33" i="7"/>
  <c r="I33" i="7"/>
  <c r="H33" i="7"/>
  <c r="G33" i="7"/>
  <c r="F33" i="7"/>
  <c r="D33" i="7"/>
  <c r="C33" i="7"/>
  <c r="B33" i="7"/>
  <c r="BT32" i="7"/>
  <c r="BS32" i="7"/>
  <c r="BR32" i="7"/>
  <c r="BQ32" i="7"/>
  <c r="BP32" i="7"/>
  <c r="BN32" i="7"/>
  <c r="BM32" i="7"/>
  <c r="BL32" i="7"/>
  <c r="BK32" i="7"/>
  <c r="BJ32" i="7"/>
  <c r="BI32" i="7"/>
  <c r="BH32" i="7"/>
  <c r="BG32" i="7"/>
  <c r="BF32" i="7"/>
  <c r="BE32" i="7"/>
  <c r="BD32" i="7"/>
  <c r="BC32" i="7"/>
  <c r="BB32" i="7"/>
  <c r="BA32" i="7"/>
  <c r="AZ32" i="7"/>
  <c r="AY32" i="7"/>
  <c r="AX32" i="7"/>
  <c r="AW32" i="7"/>
  <c r="AV32" i="7"/>
  <c r="AU32" i="7"/>
  <c r="AT32" i="7"/>
  <c r="AS32" i="7"/>
  <c r="AE32" i="7"/>
  <c r="AD32" i="7"/>
  <c r="AC32" i="7"/>
  <c r="AB32" i="7"/>
  <c r="AA32" i="7"/>
  <c r="Z32" i="7"/>
  <c r="Y32" i="7"/>
  <c r="X32" i="7"/>
  <c r="W32" i="7"/>
  <c r="V32" i="7"/>
  <c r="U32" i="7"/>
  <c r="T32" i="7"/>
  <c r="S32" i="7"/>
  <c r="R32" i="7"/>
  <c r="Q32" i="7"/>
  <c r="P32" i="7"/>
  <c r="O32" i="7"/>
  <c r="N32" i="7"/>
  <c r="M32" i="7"/>
  <c r="L32" i="7"/>
  <c r="K32" i="7"/>
  <c r="J32" i="7"/>
  <c r="I32" i="7"/>
  <c r="H32" i="7"/>
  <c r="G32" i="7"/>
  <c r="F32" i="7"/>
  <c r="D32" i="7"/>
  <c r="C32" i="7"/>
  <c r="B32" i="7"/>
  <c r="BT31" i="7"/>
  <c r="BS31" i="7"/>
  <c r="BR31" i="7"/>
  <c r="BQ31" i="7"/>
  <c r="BP31" i="7"/>
  <c r="BN31" i="7"/>
  <c r="BM31" i="7"/>
  <c r="BL31" i="7"/>
  <c r="BK31" i="7"/>
  <c r="BJ31" i="7"/>
  <c r="BI31" i="7"/>
  <c r="BH31" i="7"/>
  <c r="BG31" i="7"/>
  <c r="BF31" i="7"/>
  <c r="BE31" i="7"/>
  <c r="BD31" i="7"/>
  <c r="BC31" i="7"/>
  <c r="BB31" i="7"/>
  <c r="BA31" i="7"/>
  <c r="AZ31" i="7"/>
  <c r="AY31" i="7"/>
  <c r="AX31" i="7"/>
  <c r="AW31" i="7"/>
  <c r="AV31" i="7"/>
  <c r="AU31" i="7"/>
  <c r="AT31" i="7"/>
  <c r="AS31" i="7"/>
  <c r="AE31" i="7"/>
  <c r="AD31" i="7"/>
  <c r="AC31" i="7"/>
  <c r="AB31" i="7"/>
  <c r="AA31" i="7"/>
  <c r="Z31" i="7"/>
  <c r="Y31" i="7"/>
  <c r="X31" i="7"/>
  <c r="W31" i="7"/>
  <c r="V31" i="7"/>
  <c r="U31" i="7"/>
  <c r="T31" i="7"/>
  <c r="S31" i="7"/>
  <c r="R31" i="7"/>
  <c r="Q31" i="7"/>
  <c r="P31" i="7"/>
  <c r="O31" i="7"/>
  <c r="N31" i="7"/>
  <c r="M31" i="7"/>
  <c r="L31" i="7"/>
  <c r="K31" i="7"/>
  <c r="J31" i="7"/>
  <c r="I31" i="7"/>
  <c r="H31" i="7"/>
  <c r="G31" i="7"/>
  <c r="F31" i="7"/>
  <c r="D31" i="7"/>
  <c r="C31" i="7"/>
  <c r="B31" i="7"/>
  <c r="BT30" i="7"/>
  <c r="BS30" i="7"/>
  <c r="BR30" i="7"/>
  <c r="BQ30" i="7"/>
  <c r="BP30" i="7"/>
  <c r="BN30" i="7"/>
  <c r="BM30" i="7"/>
  <c r="BL30" i="7"/>
  <c r="BK30" i="7"/>
  <c r="BJ30" i="7"/>
  <c r="BI30" i="7"/>
  <c r="BH30" i="7"/>
  <c r="BG30" i="7"/>
  <c r="BF30" i="7"/>
  <c r="BE30" i="7"/>
  <c r="BD30" i="7"/>
  <c r="BC30" i="7"/>
  <c r="BB30" i="7"/>
  <c r="BA30" i="7"/>
  <c r="AZ30" i="7"/>
  <c r="AY30" i="7"/>
  <c r="AX30" i="7"/>
  <c r="AW30" i="7"/>
  <c r="AV30" i="7"/>
  <c r="AU30" i="7"/>
  <c r="AT30" i="7"/>
  <c r="AS30" i="7"/>
  <c r="AE30" i="7"/>
  <c r="AD30" i="7"/>
  <c r="AC30" i="7"/>
  <c r="AB30" i="7"/>
  <c r="AA30" i="7"/>
  <c r="Z30" i="7"/>
  <c r="Y30" i="7"/>
  <c r="X30" i="7"/>
  <c r="W30" i="7"/>
  <c r="V30" i="7"/>
  <c r="U30" i="7"/>
  <c r="T30" i="7"/>
  <c r="S30" i="7"/>
  <c r="R30" i="7"/>
  <c r="Q30" i="7"/>
  <c r="P30" i="7"/>
  <c r="O30" i="7"/>
  <c r="N30" i="7"/>
  <c r="M30" i="7"/>
  <c r="L30" i="7"/>
  <c r="K30" i="7"/>
  <c r="J30" i="7"/>
  <c r="I30" i="7"/>
  <c r="H30" i="7"/>
  <c r="G30" i="7"/>
  <c r="F30" i="7"/>
  <c r="D30" i="7"/>
  <c r="C30" i="7"/>
  <c r="B30" i="7"/>
  <c r="BT29" i="7"/>
  <c r="BS29" i="7"/>
  <c r="BR29" i="7"/>
  <c r="BQ29" i="7"/>
  <c r="BP29" i="7"/>
  <c r="BN29" i="7"/>
  <c r="BM29" i="7"/>
  <c r="BL29" i="7"/>
  <c r="BK29" i="7"/>
  <c r="BJ29" i="7"/>
  <c r="BI29" i="7"/>
  <c r="BH29" i="7"/>
  <c r="BG29" i="7"/>
  <c r="BF29" i="7"/>
  <c r="BE29" i="7"/>
  <c r="BD29" i="7"/>
  <c r="BC29" i="7"/>
  <c r="BB29" i="7"/>
  <c r="BA29" i="7"/>
  <c r="AZ29" i="7"/>
  <c r="AY29" i="7"/>
  <c r="AX29" i="7"/>
  <c r="AW29" i="7"/>
  <c r="AV29" i="7"/>
  <c r="AU29" i="7"/>
  <c r="AT29" i="7"/>
  <c r="AS29" i="7"/>
  <c r="AE29" i="7"/>
  <c r="AD29" i="7"/>
  <c r="AC29" i="7"/>
  <c r="AB29" i="7"/>
  <c r="AA29" i="7"/>
  <c r="Z29" i="7"/>
  <c r="Y29" i="7"/>
  <c r="X29" i="7"/>
  <c r="W29" i="7"/>
  <c r="V29" i="7"/>
  <c r="U29" i="7"/>
  <c r="T29" i="7"/>
  <c r="S29" i="7"/>
  <c r="R29" i="7"/>
  <c r="Q29" i="7"/>
  <c r="P29" i="7"/>
  <c r="O29" i="7"/>
  <c r="N29" i="7"/>
  <c r="M29" i="7"/>
  <c r="L29" i="7"/>
  <c r="K29" i="7"/>
  <c r="J29" i="7"/>
  <c r="I29" i="7"/>
  <c r="H29" i="7"/>
  <c r="G29" i="7"/>
  <c r="F29" i="7"/>
  <c r="D29" i="7"/>
  <c r="C29" i="7"/>
  <c r="B29" i="7"/>
  <c r="BT28" i="7"/>
  <c r="BS28" i="7"/>
  <c r="BR28" i="7"/>
  <c r="BQ28" i="7"/>
  <c r="BP28" i="7"/>
  <c r="BN28" i="7"/>
  <c r="BM28" i="7"/>
  <c r="BL28" i="7"/>
  <c r="BK28" i="7"/>
  <c r="BJ28" i="7"/>
  <c r="BI28" i="7"/>
  <c r="BH28" i="7"/>
  <c r="BG28" i="7"/>
  <c r="BF28" i="7"/>
  <c r="BE28" i="7"/>
  <c r="BD28" i="7"/>
  <c r="BC28" i="7"/>
  <c r="BB28" i="7"/>
  <c r="BA28" i="7"/>
  <c r="AZ28" i="7"/>
  <c r="AY28" i="7"/>
  <c r="AX28" i="7"/>
  <c r="AW28" i="7"/>
  <c r="AV28" i="7"/>
  <c r="AU28" i="7"/>
  <c r="AT28" i="7"/>
  <c r="AS28" i="7"/>
  <c r="AE28" i="7"/>
  <c r="AD28" i="7"/>
  <c r="AC28" i="7"/>
  <c r="AB28" i="7"/>
  <c r="AA28" i="7"/>
  <c r="Z28" i="7"/>
  <c r="Y28" i="7"/>
  <c r="X28" i="7"/>
  <c r="W28" i="7"/>
  <c r="V28" i="7"/>
  <c r="U28" i="7"/>
  <c r="T28" i="7"/>
  <c r="S28" i="7"/>
  <c r="R28" i="7"/>
  <c r="Q28" i="7"/>
  <c r="P28" i="7"/>
  <c r="O28" i="7"/>
  <c r="N28" i="7"/>
  <c r="M28" i="7"/>
  <c r="L28" i="7"/>
  <c r="K28" i="7"/>
  <c r="J28" i="7"/>
  <c r="I28" i="7"/>
  <c r="H28" i="7"/>
  <c r="G28" i="7"/>
  <c r="F28" i="7"/>
  <c r="D28" i="7"/>
  <c r="C28" i="7"/>
  <c r="B28" i="7"/>
  <c r="BT27" i="7"/>
  <c r="BS27" i="7"/>
  <c r="BR27" i="7"/>
  <c r="BQ27" i="7"/>
  <c r="BP27" i="7"/>
  <c r="BN27" i="7"/>
  <c r="BM27" i="7"/>
  <c r="BL27" i="7"/>
  <c r="BK27" i="7"/>
  <c r="BJ27" i="7"/>
  <c r="BI27" i="7"/>
  <c r="BH27" i="7"/>
  <c r="BG27" i="7"/>
  <c r="BF27" i="7"/>
  <c r="BE27" i="7"/>
  <c r="BD27" i="7"/>
  <c r="BC27" i="7"/>
  <c r="BB27" i="7"/>
  <c r="BA27" i="7"/>
  <c r="AZ27" i="7"/>
  <c r="AY27" i="7"/>
  <c r="AX27" i="7"/>
  <c r="AW27" i="7"/>
  <c r="AV27" i="7"/>
  <c r="AU27" i="7"/>
  <c r="AT27" i="7"/>
  <c r="AS27" i="7"/>
  <c r="AE27" i="7"/>
  <c r="AD27" i="7"/>
  <c r="AC27" i="7"/>
  <c r="AB27" i="7"/>
  <c r="AA27" i="7"/>
  <c r="Z27" i="7"/>
  <c r="Y27" i="7"/>
  <c r="X27" i="7"/>
  <c r="W27" i="7"/>
  <c r="V27" i="7"/>
  <c r="U27" i="7"/>
  <c r="T27" i="7"/>
  <c r="S27" i="7"/>
  <c r="R27" i="7"/>
  <c r="Q27" i="7"/>
  <c r="P27" i="7"/>
  <c r="O27" i="7"/>
  <c r="N27" i="7"/>
  <c r="M27" i="7"/>
  <c r="L27" i="7"/>
  <c r="K27" i="7"/>
  <c r="J27" i="7"/>
  <c r="I27" i="7"/>
  <c r="H27" i="7"/>
  <c r="G27" i="7"/>
  <c r="F27" i="7"/>
  <c r="D27" i="7"/>
  <c r="C27" i="7"/>
  <c r="B27" i="7"/>
  <c r="BT26" i="7"/>
  <c r="BS26" i="7"/>
  <c r="BR26" i="7"/>
  <c r="BQ26" i="7"/>
  <c r="BP26" i="7"/>
  <c r="BN26" i="7"/>
  <c r="BM26" i="7"/>
  <c r="BL26" i="7"/>
  <c r="BK26" i="7"/>
  <c r="BJ26" i="7"/>
  <c r="BI26" i="7"/>
  <c r="BH26" i="7"/>
  <c r="BG26" i="7"/>
  <c r="BF26" i="7"/>
  <c r="BE26" i="7"/>
  <c r="BD26" i="7"/>
  <c r="BC26" i="7"/>
  <c r="BB26" i="7"/>
  <c r="BA26" i="7"/>
  <c r="AZ26" i="7"/>
  <c r="AY26" i="7"/>
  <c r="AX26" i="7"/>
  <c r="AW26" i="7"/>
  <c r="AV26" i="7"/>
  <c r="AU26" i="7"/>
  <c r="AT26" i="7"/>
  <c r="AS26" i="7"/>
  <c r="AE26" i="7"/>
  <c r="AD26" i="7"/>
  <c r="AC26" i="7"/>
  <c r="AB26" i="7"/>
  <c r="AA26" i="7"/>
  <c r="Z26" i="7"/>
  <c r="Y26" i="7"/>
  <c r="X26" i="7"/>
  <c r="W26" i="7"/>
  <c r="V26" i="7"/>
  <c r="U26" i="7"/>
  <c r="T26" i="7"/>
  <c r="S26" i="7"/>
  <c r="R26" i="7"/>
  <c r="Q26" i="7"/>
  <c r="P26" i="7"/>
  <c r="O26" i="7"/>
  <c r="N26" i="7"/>
  <c r="M26" i="7"/>
  <c r="L26" i="7"/>
  <c r="K26" i="7"/>
  <c r="J26" i="7"/>
  <c r="I26" i="7"/>
  <c r="H26" i="7"/>
  <c r="G26" i="7"/>
  <c r="F26" i="7"/>
  <c r="D26" i="7"/>
  <c r="C26" i="7"/>
  <c r="B26" i="7"/>
  <c r="BT25" i="7"/>
  <c r="BS25" i="7"/>
  <c r="BR25" i="7"/>
  <c r="BQ25" i="7"/>
  <c r="BP25" i="7"/>
  <c r="BN25" i="7"/>
  <c r="BM25" i="7"/>
  <c r="BL25" i="7"/>
  <c r="BK25" i="7"/>
  <c r="BJ25" i="7"/>
  <c r="BI25" i="7"/>
  <c r="BH25" i="7"/>
  <c r="BG25" i="7"/>
  <c r="BF25" i="7"/>
  <c r="BE25" i="7"/>
  <c r="BD25" i="7"/>
  <c r="BC25" i="7"/>
  <c r="BB25" i="7"/>
  <c r="BA25" i="7"/>
  <c r="AZ25" i="7"/>
  <c r="AY25" i="7"/>
  <c r="AX25" i="7"/>
  <c r="AW25" i="7"/>
  <c r="AV25" i="7"/>
  <c r="AU25" i="7"/>
  <c r="AT25" i="7"/>
  <c r="AS25" i="7"/>
  <c r="AE25" i="7"/>
  <c r="AD25" i="7"/>
  <c r="AC25" i="7"/>
  <c r="AB25" i="7"/>
  <c r="AA25" i="7"/>
  <c r="Z25" i="7"/>
  <c r="Y25" i="7"/>
  <c r="X25" i="7"/>
  <c r="W25" i="7"/>
  <c r="V25" i="7"/>
  <c r="U25" i="7"/>
  <c r="T25" i="7"/>
  <c r="S25" i="7"/>
  <c r="R25" i="7"/>
  <c r="Q25" i="7"/>
  <c r="P25" i="7"/>
  <c r="O25" i="7"/>
  <c r="N25" i="7"/>
  <c r="M25" i="7"/>
  <c r="L25" i="7"/>
  <c r="K25" i="7"/>
  <c r="J25" i="7"/>
  <c r="I25" i="7"/>
  <c r="H25" i="7"/>
  <c r="G25" i="7"/>
  <c r="F25" i="7"/>
  <c r="D25" i="7"/>
  <c r="C25" i="7"/>
  <c r="B25" i="7"/>
  <c r="BT24" i="7"/>
  <c r="BS24" i="7"/>
  <c r="BR24" i="7"/>
  <c r="BQ24" i="7"/>
  <c r="BP24" i="7"/>
  <c r="BN24" i="7"/>
  <c r="BM24" i="7"/>
  <c r="BL24" i="7"/>
  <c r="BK24" i="7"/>
  <c r="BJ24" i="7"/>
  <c r="BI24" i="7"/>
  <c r="BH24" i="7"/>
  <c r="BG24" i="7"/>
  <c r="BF24" i="7"/>
  <c r="BE24" i="7"/>
  <c r="BD24" i="7"/>
  <c r="BC24" i="7"/>
  <c r="BB24" i="7"/>
  <c r="BA24" i="7"/>
  <c r="AZ24" i="7"/>
  <c r="AY24" i="7"/>
  <c r="AX24" i="7"/>
  <c r="AW24" i="7"/>
  <c r="AV24" i="7"/>
  <c r="AU24" i="7"/>
  <c r="AT24" i="7"/>
  <c r="AS24" i="7"/>
  <c r="AE24" i="7"/>
  <c r="AD24" i="7"/>
  <c r="AC24" i="7"/>
  <c r="AB24" i="7"/>
  <c r="AA24" i="7"/>
  <c r="Z24" i="7"/>
  <c r="Y24" i="7"/>
  <c r="X24" i="7"/>
  <c r="W24" i="7"/>
  <c r="V24" i="7"/>
  <c r="U24" i="7"/>
  <c r="T24" i="7"/>
  <c r="S24" i="7"/>
  <c r="R24" i="7"/>
  <c r="Q24" i="7"/>
  <c r="P24" i="7"/>
  <c r="O24" i="7"/>
  <c r="N24" i="7"/>
  <c r="M24" i="7"/>
  <c r="L24" i="7"/>
  <c r="K24" i="7"/>
  <c r="J24" i="7"/>
  <c r="I24" i="7"/>
  <c r="H24" i="7"/>
  <c r="G24" i="7"/>
  <c r="F24" i="7"/>
  <c r="D24" i="7"/>
  <c r="C24" i="7"/>
  <c r="B24" i="7"/>
  <c r="BT23" i="7"/>
  <c r="BS23" i="7"/>
  <c r="BR23" i="7"/>
  <c r="BQ23" i="7"/>
  <c r="BP23" i="7"/>
  <c r="BN23" i="7"/>
  <c r="BM23" i="7"/>
  <c r="BL23" i="7"/>
  <c r="BK23" i="7"/>
  <c r="BJ23" i="7"/>
  <c r="BI23" i="7"/>
  <c r="BH23" i="7"/>
  <c r="BG23" i="7"/>
  <c r="BF23" i="7"/>
  <c r="BE23" i="7"/>
  <c r="BD23" i="7"/>
  <c r="BC23" i="7"/>
  <c r="BB23" i="7"/>
  <c r="BA23" i="7"/>
  <c r="AZ23" i="7"/>
  <c r="AY23" i="7"/>
  <c r="AX23" i="7"/>
  <c r="AW23" i="7"/>
  <c r="AV23" i="7"/>
  <c r="AU23" i="7"/>
  <c r="AT23" i="7"/>
  <c r="AS23" i="7"/>
  <c r="AE23" i="7"/>
  <c r="AD23" i="7"/>
  <c r="AC23" i="7"/>
  <c r="AB23" i="7"/>
  <c r="AA23" i="7"/>
  <c r="Z23" i="7"/>
  <c r="Y23" i="7"/>
  <c r="X23" i="7"/>
  <c r="W23" i="7"/>
  <c r="V23" i="7"/>
  <c r="U23" i="7"/>
  <c r="T23" i="7"/>
  <c r="S23" i="7"/>
  <c r="R23" i="7"/>
  <c r="Q23" i="7"/>
  <c r="P23" i="7"/>
  <c r="O23" i="7"/>
  <c r="N23" i="7"/>
  <c r="M23" i="7"/>
  <c r="L23" i="7"/>
  <c r="K23" i="7"/>
  <c r="J23" i="7"/>
  <c r="I23" i="7"/>
  <c r="H23" i="7"/>
  <c r="G23" i="7"/>
  <c r="F23" i="7"/>
  <c r="D23" i="7"/>
  <c r="C23" i="7"/>
  <c r="B23" i="7"/>
  <c r="BT22" i="7"/>
  <c r="BS22" i="7"/>
  <c r="BR22" i="7"/>
  <c r="BQ22" i="7"/>
  <c r="BP22" i="7"/>
  <c r="BN22" i="7"/>
  <c r="BM22" i="7"/>
  <c r="BL22" i="7"/>
  <c r="BK22" i="7"/>
  <c r="BJ22" i="7"/>
  <c r="BI22" i="7"/>
  <c r="BH22" i="7"/>
  <c r="BG22" i="7"/>
  <c r="BF22" i="7"/>
  <c r="BE22" i="7"/>
  <c r="BD22" i="7"/>
  <c r="BC22" i="7"/>
  <c r="BB22" i="7"/>
  <c r="BA22" i="7"/>
  <c r="AZ22" i="7"/>
  <c r="AY22" i="7"/>
  <c r="AX22" i="7"/>
  <c r="AW22" i="7"/>
  <c r="AV22" i="7"/>
  <c r="AU22" i="7"/>
  <c r="AT22" i="7"/>
  <c r="AS22" i="7"/>
  <c r="AE22" i="7"/>
  <c r="AD22" i="7"/>
  <c r="AC22" i="7"/>
  <c r="AB22" i="7"/>
  <c r="AA22" i="7"/>
  <c r="Z22" i="7"/>
  <c r="Y22" i="7"/>
  <c r="X22" i="7"/>
  <c r="W22" i="7"/>
  <c r="V22" i="7"/>
  <c r="U22" i="7"/>
  <c r="T22" i="7"/>
  <c r="S22" i="7"/>
  <c r="R22" i="7"/>
  <c r="Q22" i="7"/>
  <c r="P22" i="7"/>
  <c r="O22" i="7"/>
  <c r="N22" i="7"/>
  <c r="M22" i="7"/>
  <c r="L22" i="7"/>
  <c r="K22" i="7"/>
  <c r="J22" i="7"/>
  <c r="I22" i="7"/>
  <c r="H22" i="7"/>
  <c r="G22" i="7"/>
  <c r="F22" i="7"/>
  <c r="D22" i="7"/>
  <c r="C22" i="7"/>
  <c r="B22" i="7"/>
  <c r="BT21" i="7"/>
  <c r="BS21" i="7"/>
  <c r="BR21" i="7"/>
  <c r="BQ21" i="7"/>
  <c r="BP21" i="7"/>
  <c r="BN21" i="7"/>
  <c r="BM21" i="7"/>
  <c r="BL21" i="7"/>
  <c r="BK21" i="7"/>
  <c r="BJ21" i="7"/>
  <c r="BI21" i="7"/>
  <c r="BH21" i="7"/>
  <c r="BG21" i="7"/>
  <c r="BF21" i="7"/>
  <c r="BE21" i="7"/>
  <c r="BD21" i="7"/>
  <c r="BC21" i="7"/>
  <c r="BB21" i="7"/>
  <c r="BA21" i="7"/>
  <c r="AZ21" i="7"/>
  <c r="AY21" i="7"/>
  <c r="AX21" i="7"/>
  <c r="AW21" i="7"/>
  <c r="AV21" i="7"/>
  <c r="AU21" i="7"/>
  <c r="AT21" i="7"/>
  <c r="AS21" i="7"/>
  <c r="AE21" i="7"/>
  <c r="AD21" i="7"/>
  <c r="AC21" i="7"/>
  <c r="AB21" i="7"/>
  <c r="AA21" i="7"/>
  <c r="Z21" i="7"/>
  <c r="Y21" i="7"/>
  <c r="X21" i="7"/>
  <c r="W21" i="7"/>
  <c r="V21" i="7"/>
  <c r="U21" i="7"/>
  <c r="T21" i="7"/>
  <c r="S21" i="7"/>
  <c r="R21" i="7"/>
  <c r="Q21" i="7"/>
  <c r="P21" i="7"/>
  <c r="O21" i="7"/>
  <c r="N21" i="7"/>
  <c r="M21" i="7"/>
  <c r="L21" i="7"/>
  <c r="K21" i="7"/>
  <c r="J21" i="7"/>
  <c r="I21" i="7"/>
  <c r="H21" i="7"/>
  <c r="G21" i="7"/>
  <c r="F21" i="7"/>
  <c r="D21" i="7"/>
  <c r="C21" i="7"/>
  <c r="B21" i="7"/>
  <c r="BT20" i="7"/>
  <c r="BS20" i="7"/>
  <c r="BR20" i="7"/>
  <c r="BQ20" i="7"/>
  <c r="BP20" i="7"/>
  <c r="BN20" i="7"/>
  <c r="BM20" i="7"/>
  <c r="BL20" i="7"/>
  <c r="BK20" i="7"/>
  <c r="BJ20" i="7"/>
  <c r="BI20" i="7"/>
  <c r="BH20" i="7"/>
  <c r="BG20" i="7"/>
  <c r="BF20" i="7"/>
  <c r="BE20" i="7"/>
  <c r="BD20" i="7"/>
  <c r="BC20" i="7"/>
  <c r="BB20" i="7"/>
  <c r="BA20" i="7"/>
  <c r="AZ20" i="7"/>
  <c r="AY20" i="7"/>
  <c r="AX20" i="7"/>
  <c r="AW20" i="7"/>
  <c r="AV20" i="7"/>
  <c r="AU20" i="7"/>
  <c r="AT20" i="7"/>
  <c r="AS20" i="7"/>
  <c r="AE20" i="7"/>
  <c r="AD20" i="7"/>
  <c r="AC20" i="7"/>
  <c r="AB20" i="7"/>
  <c r="AA20" i="7"/>
  <c r="Z20" i="7"/>
  <c r="Y20" i="7"/>
  <c r="X20" i="7"/>
  <c r="W20" i="7"/>
  <c r="V20" i="7"/>
  <c r="U20" i="7"/>
  <c r="T20" i="7"/>
  <c r="S20" i="7"/>
  <c r="R20" i="7"/>
  <c r="Q20" i="7"/>
  <c r="P20" i="7"/>
  <c r="O20" i="7"/>
  <c r="N20" i="7"/>
  <c r="M20" i="7"/>
  <c r="L20" i="7"/>
  <c r="K20" i="7"/>
  <c r="J20" i="7"/>
  <c r="I20" i="7"/>
  <c r="H20" i="7"/>
  <c r="G20" i="7"/>
  <c r="F20" i="7"/>
  <c r="D20" i="7"/>
  <c r="C20" i="7"/>
  <c r="B20" i="7"/>
  <c r="BT19" i="7"/>
  <c r="BS19" i="7"/>
  <c r="BR19" i="7"/>
  <c r="BQ19" i="7"/>
  <c r="BP19" i="7"/>
  <c r="BN19" i="7"/>
  <c r="BM19" i="7"/>
  <c r="BL19" i="7"/>
  <c r="BK19" i="7"/>
  <c r="BJ19" i="7"/>
  <c r="BI19" i="7"/>
  <c r="BH19" i="7"/>
  <c r="BG19" i="7"/>
  <c r="BF19" i="7"/>
  <c r="BE19" i="7"/>
  <c r="BD19" i="7"/>
  <c r="BC19" i="7"/>
  <c r="BB19" i="7"/>
  <c r="BA19" i="7"/>
  <c r="AZ19" i="7"/>
  <c r="AY19" i="7"/>
  <c r="AX19" i="7"/>
  <c r="AW19" i="7"/>
  <c r="AV19" i="7"/>
  <c r="AU19" i="7"/>
  <c r="AT19" i="7"/>
  <c r="AS19" i="7"/>
  <c r="AE19" i="7"/>
  <c r="AD19" i="7"/>
  <c r="AC19" i="7"/>
  <c r="AB19" i="7"/>
  <c r="AA19" i="7"/>
  <c r="Z19" i="7"/>
  <c r="Y19" i="7"/>
  <c r="X19" i="7"/>
  <c r="W19" i="7"/>
  <c r="V19" i="7"/>
  <c r="U19" i="7"/>
  <c r="T19" i="7"/>
  <c r="S19" i="7"/>
  <c r="R19" i="7"/>
  <c r="Q19" i="7"/>
  <c r="P19" i="7"/>
  <c r="O19" i="7"/>
  <c r="N19" i="7"/>
  <c r="M19" i="7"/>
  <c r="L19" i="7"/>
  <c r="K19" i="7"/>
  <c r="J19" i="7"/>
  <c r="I19" i="7"/>
  <c r="H19" i="7"/>
  <c r="G19" i="7"/>
  <c r="F19" i="7"/>
  <c r="D19" i="7"/>
  <c r="C19" i="7"/>
  <c r="B19" i="7"/>
  <c r="BT18" i="7"/>
  <c r="BS18" i="7"/>
  <c r="BR18" i="7"/>
  <c r="BQ18" i="7"/>
  <c r="BP18" i="7"/>
  <c r="BN18" i="7"/>
  <c r="BM18" i="7"/>
  <c r="BL18" i="7"/>
  <c r="BK18" i="7"/>
  <c r="BJ18" i="7"/>
  <c r="BI18" i="7"/>
  <c r="BH18" i="7"/>
  <c r="BG18" i="7"/>
  <c r="BF18" i="7"/>
  <c r="BE18" i="7"/>
  <c r="BD18" i="7"/>
  <c r="BC18" i="7"/>
  <c r="BB18" i="7"/>
  <c r="BA18" i="7"/>
  <c r="AZ18" i="7"/>
  <c r="AY18" i="7"/>
  <c r="AX18" i="7"/>
  <c r="AW18" i="7"/>
  <c r="AV18" i="7"/>
  <c r="AU18" i="7"/>
  <c r="AT18" i="7"/>
  <c r="AS18" i="7"/>
  <c r="AE18" i="7"/>
  <c r="AD18" i="7"/>
  <c r="AC18" i="7"/>
  <c r="AB18" i="7"/>
  <c r="AA18" i="7"/>
  <c r="Z18" i="7"/>
  <c r="Y18" i="7"/>
  <c r="X18" i="7"/>
  <c r="W18" i="7"/>
  <c r="V18" i="7"/>
  <c r="U18" i="7"/>
  <c r="T18" i="7"/>
  <c r="S18" i="7"/>
  <c r="R18" i="7"/>
  <c r="Q18" i="7"/>
  <c r="P18" i="7"/>
  <c r="O18" i="7"/>
  <c r="N18" i="7"/>
  <c r="M18" i="7"/>
  <c r="L18" i="7"/>
  <c r="K18" i="7"/>
  <c r="J18" i="7"/>
  <c r="I18" i="7"/>
  <c r="H18" i="7"/>
  <c r="G18" i="7"/>
  <c r="F18" i="7"/>
  <c r="D18" i="7"/>
  <c r="C18" i="7"/>
  <c r="B18" i="7"/>
  <c r="BT17" i="7"/>
  <c r="BS17" i="7"/>
  <c r="BR17" i="7"/>
  <c r="BQ17" i="7"/>
  <c r="BP17" i="7"/>
  <c r="BN17" i="7"/>
  <c r="BM17" i="7"/>
  <c r="BL17" i="7"/>
  <c r="BK17" i="7"/>
  <c r="BJ17" i="7"/>
  <c r="BI17" i="7"/>
  <c r="BH17" i="7"/>
  <c r="BG17" i="7"/>
  <c r="BF17" i="7"/>
  <c r="BE17" i="7"/>
  <c r="BD17" i="7"/>
  <c r="BC17" i="7"/>
  <c r="BB17" i="7"/>
  <c r="BA17" i="7"/>
  <c r="AZ17" i="7"/>
  <c r="AY17" i="7"/>
  <c r="AX17" i="7"/>
  <c r="AW17" i="7"/>
  <c r="AV17" i="7"/>
  <c r="AU17" i="7"/>
  <c r="AT17" i="7"/>
  <c r="AS17" i="7"/>
  <c r="AE17" i="7"/>
  <c r="AD17" i="7"/>
  <c r="AC17" i="7"/>
  <c r="AB17" i="7"/>
  <c r="AA17" i="7"/>
  <c r="Z17" i="7"/>
  <c r="Y17" i="7"/>
  <c r="X17" i="7"/>
  <c r="W17" i="7"/>
  <c r="V17" i="7"/>
  <c r="U17" i="7"/>
  <c r="T17" i="7"/>
  <c r="S17" i="7"/>
  <c r="R17" i="7"/>
  <c r="Q17" i="7"/>
  <c r="P17" i="7"/>
  <c r="O17" i="7"/>
  <c r="N17" i="7"/>
  <c r="M17" i="7"/>
  <c r="L17" i="7"/>
  <c r="K17" i="7"/>
  <c r="J17" i="7"/>
  <c r="I17" i="7"/>
  <c r="H17" i="7"/>
  <c r="G17" i="7"/>
  <c r="F17" i="7"/>
  <c r="D17" i="7"/>
  <c r="C17" i="7"/>
  <c r="B17" i="7"/>
  <c r="BT16" i="7"/>
  <c r="BS16" i="7"/>
  <c r="BR16" i="7"/>
  <c r="BQ16" i="7"/>
  <c r="BP16" i="7"/>
  <c r="BN16" i="7"/>
  <c r="BM16" i="7"/>
  <c r="BL16" i="7"/>
  <c r="BK16" i="7"/>
  <c r="BJ16" i="7"/>
  <c r="BI16" i="7"/>
  <c r="BH16" i="7"/>
  <c r="BG16" i="7"/>
  <c r="BF16" i="7"/>
  <c r="BE16" i="7"/>
  <c r="BD16" i="7"/>
  <c r="BC16" i="7"/>
  <c r="BB16" i="7"/>
  <c r="BA16" i="7"/>
  <c r="AZ16" i="7"/>
  <c r="AY16" i="7"/>
  <c r="AX16" i="7"/>
  <c r="AW16" i="7"/>
  <c r="AV16" i="7"/>
  <c r="AU16" i="7"/>
  <c r="AT16" i="7"/>
  <c r="AS16" i="7"/>
  <c r="AE16" i="7"/>
  <c r="AD16" i="7"/>
  <c r="AC16" i="7"/>
  <c r="AB16" i="7"/>
  <c r="AA16" i="7"/>
  <c r="Z16" i="7"/>
  <c r="Y16" i="7"/>
  <c r="X16" i="7"/>
  <c r="W16" i="7"/>
  <c r="V16" i="7"/>
  <c r="U16" i="7"/>
  <c r="T16" i="7"/>
  <c r="S16" i="7"/>
  <c r="R16" i="7"/>
  <c r="Q16" i="7"/>
  <c r="P16" i="7"/>
  <c r="O16" i="7"/>
  <c r="N16" i="7"/>
  <c r="M16" i="7"/>
  <c r="L16" i="7"/>
  <c r="K16" i="7"/>
  <c r="J16" i="7"/>
  <c r="I16" i="7"/>
  <c r="H16" i="7"/>
  <c r="G16" i="7"/>
  <c r="F16" i="7"/>
  <c r="D16" i="7"/>
  <c r="C16" i="7"/>
  <c r="B16" i="7"/>
  <c r="BT15" i="7"/>
  <c r="BS15" i="7"/>
  <c r="BR15" i="7"/>
  <c r="BQ15" i="7"/>
  <c r="BP15" i="7"/>
  <c r="BN15" i="7"/>
  <c r="BM15" i="7"/>
  <c r="BL15" i="7"/>
  <c r="BK15" i="7"/>
  <c r="BJ15" i="7"/>
  <c r="BI15" i="7"/>
  <c r="BH15" i="7"/>
  <c r="BG15" i="7"/>
  <c r="BF15" i="7"/>
  <c r="BE15" i="7"/>
  <c r="BD15" i="7"/>
  <c r="BC15" i="7"/>
  <c r="BB15" i="7"/>
  <c r="BA15" i="7"/>
  <c r="AZ15" i="7"/>
  <c r="AY15" i="7"/>
  <c r="AX15" i="7"/>
  <c r="AW15" i="7"/>
  <c r="AV15" i="7"/>
  <c r="AU15" i="7"/>
  <c r="AT15" i="7"/>
  <c r="AS15" i="7"/>
  <c r="AE15" i="7"/>
  <c r="AD15" i="7"/>
  <c r="AC15" i="7"/>
  <c r="AB15" i="7"/>
  <c r="AA15" i="7"/>
  <c r="Z15" i="7"/>
  <c r="Y15" i="7"/>
  <c r="X15" i="7"/>
  <c r="W15" i="7"/>
  <c r="V15" i="7"/>
  <c r="U15" i="7"/>
  <c r="T15" i="7"/>
  <c r="S15" i="7"/>
  <c r="R15" i="7"/>
  <c r="Q15" i="7"/>
  <c r="P15" i="7"/>
  <c r="O15" i="7"/>
  <c r="N15" i="7"/>
  <c r="M15" i="7"/>
  <c r="L15" i="7"/>
  <c r="K15" i="7"/>
  <c r="J15" i="7"/>
  <c r="I15" i="7"/>
  <c r="H15" i="7"/>
  <c r="G15" i="7"/>
  <c r="F15" i="7"/>
  <c r="D15" i="7"/>
  <c r="C15" i="7"/>
  <c r="B15" i="7"/>
  <c r="BT14" i="7"/>
  <c r="BS14" i="7"/>
  <c r="BR14" i="7"/>
  <c r="BQ14" i="7"/>
  <c r="BP14" i="7"/>
  <c r="BN14" i="7"/>
  <c r="BM14" i="7"/>
  <c r="BL14" i="7"/>
  <c r="BK14" i="7"/>
  <c r="BJ14" i="7"/>
  <c r="BI14" i="7"/>
  <c r="BH14" i="7"/>
  <c r="BG14" i="7"/>
  <c r="BF14" i="7"/>
  <c r="BE14" i="7"/>
  <c r="BD14" i="7"/>
  <c r="BC14" i="7"/>
  <c r="BB14" i="7"/>
  <c r="BA14" i="7"/>
  <c r="AZ14" i="7"/>
  <c r="AY14" i="7"/>
  <c r="AX14" i="7"/>
  <c r="AW14" i="7"/>
  <c r="AV14" i="7"/>
  <c r="AU14" i="7"/>
  <c r="AT14" i="7"/>
  <c r="AS14" i="7"/>
  <c r="AE14" i="7"/>
  <c r="AD14" i="7"/>
  <c r="AC14" i="7"/>
  <c r="AB14" i="7"/>
  <c r="AA14" i="7"/>
  <c r="Z14" i="7"/>
  <c r="Y14" i="7"/>
  <c r="X14" i="7"/>
  <c r="W14" i="7"/>
  <c r="V14" i="7"/>
  <c r="U14" i="7"/>
  <c r="T14" i="7"/>
  <c r="S14" i="7"/>
  <c r="R14" i="7"/>
  <c r="Q14" i="7"/>
  <c r="P14" i="7"/>
  <c r="O14" i="7"/>
  <c r="N14" i="7"/>
  <c r="M14" i="7"/>
  <c r="L14" i="7"/>
  <c r="K14" i="7"/>
  <c r="J14" i="7"/>
  <c r="I14" i="7"/>
  <c r="H14" i="7"/>
  <c r="G14" i="7"/>
  <c r="F14" i="7"/>
  <c r="D14" i="7"/>
  <c r="C14" i="7"/>
  <c r="B14" i="7"/>
  <c r="BT13" i="7"/>
  <c r="BS13" i="7"/>
  <c r="BR13" i="7"/>
  <c r="BQ13" i="7"/>
  <c r="BP13" i="7"/>
  <c r="BN13" i="7"/>
  <c r="BM13" i="7"/>
  <c r="BL13" i="7"/>
  <c r="BK13" i="7"/>
  <c r="BJ13" i="7"/>
  <c r="BI13" i="7"/>
  <c r="BH13" i="7"/>
  <c r="BG13" i="7"/>
  <c r="BF13" i="7"/>
  <c r="BE13" i="7"/>
  <c r="BD13" i="7"/>
  <c r="BC13" i="7"/>
  <c r="BB13" i="7"/>
  <c r="BA13" i="7"/>
  <c r="AZ13" i="7"/>
  <c r="AY13" i="7"/>
  <c r="AX13" i="7"/>
  <c r="AW13" i="7"/>
  <c r="AV13" i="7"/>
  <c r="AU13" i="7"/>
  <c r="AT13" i="7"/>
  <c r="AS13" i="7"/>
  <c r="AE13" i="7"/>
  <c r="AD13" i="7"/>
  <c r="AC13" i="7"/>
  <c r="AB13" i="7"/>
  <c r="AA13" i="7"/>
  <c r="Z13" i="7"/>
  <c r="Y13" i="7"/>
  <c r="X13" i="7"/>
  <c r="W13" i="7"/>
  <c r="V13" i="7"/>
  <c r="U13" i="7"/>
  <c r="T13" i="7"/>
  <c r="S13" i="7"/>
  <c r="R13" i="7"/>
  <c r="Q13" i="7"/>
  <c r="P13" i="7"/>
  <c r="O13" i="7"/>
  <c r="N13" i="7"/>
  <c r="M13" i="7"/>
  <c r="L13" i="7"/>
  <c r="K13" i="7"/>
  <c r="J13" i="7"/>
  <c r="I13" i="7"/>
  <c r="H13" i="7"/>
  <c r="G13" i="7"/>
  <c r="F13" i="7"/>
  <c r="D13" i="7"/>
  <c r="C13" i="7"/>
  <c r="B13" i="7"/>
  <c r="BT12" i="7"/>
  <c r="BS12" i="7"/>
  <c r="BR12" i="7"/>
  <c r="BQ12" i="7"/>
  <c r="BP12" i="7"/>
  <c r="BN12" i="7"/>
  <c r="BM12" i="7"/>
  <c r="BL12" i="7"/>
  <c r="BK12" i="7"/>
  <c r="BJ12" i="7"/>
  <c r="BI12" i="7"/>
  <c r="BH12" i="7"/>
  <c r="BG12" i="7"/>
  <c r="BF12" i="7"/>
  <c r="BE12" i="7"/>
  <c r="BD12" i="7"/>
  <c r="BC12" i="7"/>
  <c r="BB12" i="7"/>
  <c r="BA12" i="7"/>
  <c r="AZ12" i="7"/>
  <c r="AY12" i="7"/>
  <c r="AX12" i="7"/>
  <c r="AW12" i="7"/>
  <c r="AV12" i="7"/>
  <c r="AU12" i="7"/>
  <c r="AT12" i="7"/>
  <c r="AS12" i="7"/>
  <c r="AE12" i="7"/>
  <c r="AD12" i="7"/>
  <c r="AC12" i="7"/>
  <c r="AB12" i="7"/>
  <c r="AA12" i="7"/>
  <c r="Z12" i="7"/>
  <c r="Y12" i="7"/>
  <c r="X12" i="7"/>
  <c r="W12" i="7"/>
  <c r="V12" i="7"/>
  <c r="U12" i="7"/>
  <c r="T12" i="7"/>
  <c r="S12" i="7"/>
  <c r="R12" i="7"/>
  <c r="Q12" i="7"/>
  <c r="P12" i="7"/>
  <c r="O12" i="7"/>
  <c r="N12" i="7"/>
  <c r="M12" i="7"/>
  <c r="L12" i="7"/>
  <c r="K12" i="7"/>
  <c r="J12" i="7"/>
  <c r="I12" i="7"/>
  <c r="H12" i="7"/>
  <c r="G12" i="7"/>
  <c r="F12" i="7"/>
  <c r="D12" i="7"/>
  <c r="C12" i="7"/>
  <c r="B12" i="7"/>
  <c r="BT11" i="7"/>
  <c r="BS11" i="7"/>
  <c r="BR11" i="7"/>
  <c r="BQ11" i="7"/>
  <c r="BP11" i="7"/>
  <c r="BN11" i="7"/>
  <c r="BM11" i="7"/>
  <c r="BL11" i="7"/>
  <c r="BK11" i="7"/>
  <c r="BJ11" i="7"/>
  <c r="BI11" i="7"/>
  <c r="BH11" i="7"/>
  <c r="BG11" i="7"/>
  <c r="BF11" i="7"/>
  <c r="BE11" i="7"/>
  <c r="BD11" i="7"/>
  <c r="BC11" i="7"/>
  <c r="BB11" i="7"/>
  <c r="BA11" i="7"/>
  <c r="AZ11" i="7"/>
  <c r="AY11" i="7"/>
  <c r="AX11" i="7"/>
  <c r="AW11" i="7"/>
  <c r="AV11" i="7"/>
  <c r="AU11" i="7"/>
  <c r="AT11" i="7"/>
  <c r="AS11" i="7"/>
  <c r="AE11" i="7"/>
  <c r="AD11" i="7"/>
  <c r="AC11" i="7"/>
  <c r="AB11" i="7"/>
  <c r="AA11" i="7"/>
  <c r="Z11" i="7"/>
  <c r="Y11" i="7"/>
  <c r="X11" i="7"/>
  <c r="W11" i="7"/>
  <c r="V11" i="7"/>
  <c r="U11" i="7"/>
  <c r="T11" i="7"/>
  <c r="S11" i="7"/>
  <c r="R11" i="7"/>
  <c r="Q11" i="7"/>
  <c r="P11" i="7"/>
  <c r="O11" i="7"/>
  <c r="N11" i="7"/>
  <c r="M11" i="7"/>
  <c r="L11" i="7"/>
  <c r="K11" i="7"/>
  <c r="J11" i="7"/>
  <c r="I11" i="7"/>
  <c r="H11" i="7"/>
  <c r="G11" i="7"/>
  <c r="F11" i="7"/>
  <c r="D11" i="7"/>
  <c r="C11" i="7"/>
  <c r="B11" i="7"/>
  <c r="BT10" i="7"/>
  <c r="BS10" i="7"/>
  <c r="BR10" i="7"/>
  <c r="BQ10" i="7"/>
  <c r="BP10" i="7"/>
  <c r="BN10" i="7"/>
  <c r="BM10" i="7"/>
  <c r="BL10" i="7"/>
  <c r="BK10" i="7"/>
  <c r="BJ10" i="7"/>
  <c r="BI10" i="7"/>
  <c r="BH10" i="7"/>
  <c r="BG10" i="7"/>
  <c r="BF10" i="7"/>
  <c r="BE10" i="7"/>
  <c r="BD10" i="7"/>
  <c r="BC10" i="7"/>
  <c r="BB10" i="7"/>
  <c r="BA10" i="7"/>
  <c r="AZ10" i="7"/>
  <c r="AY10" i="7"/>
  <c r="AX10" i="7"/>
  <c r="AW10" i="7"/>
  <c r="AV10" i="7"/>
  <c r="AU10" i="7"/>
  <c r="AT10" i="7"/>
  <c r="AS10" i="7"/>
  <c r="AE10" i="7"/>
  <c r="AD10" i="7"/>
  <c r="AC10" i="7"/>
  <c r="AB10" i="7"/>
  <c r="AA10" i="7"/>
  <c r="Z10" i="7"/>
  <c r="Y10" i="7"/>
  <c r="X10" i="7"/>
  <c r="W10" i="7"/>
  <c r="V10" i="7"/>
  <c r="U10" i="7"/>
  <c r="T10" i="7"/>
  <c r="S10" i="7"/>
  <c r="R10" i="7"/>
  <c r="Q10" i="7"/>
  <c r="P10" i="7"/>
  <c r="O10" i="7"/>
  <c r="N10" i="7"/>
  <c r="M10" i="7"/>
  <c r="L10" i="7"/>
  <c r="K10" i="7"/>
  <c r="J10" i="7"/>
  <c r="I10" i="7"/>
  <c r="H10" i="7"/>
  <c r="G10" i="7"/>
  <c r="F10" i="7"/>
  <c r="D10" i="7"/>
  <c r="C10" i="7"/>
  <c r="B10" i="7"/>
  <c r="BT9" i="7"/>
  <c r="BS9" i="7"/>
  <c r="BR9" i="7"/>
  <c r="BQ9" i="7"/>
  <c r="BP9" i="7"/>
  <c r="BN9" i="7"/>
  <c r="BM9" i="7"/>
  <c r="BL9" i="7"/>
  <c r="BK9" i="7"/>
  <c r="BJ9" i="7"/>
  <c r="BI9" i="7"/>
  <c r="BH9" i="7"/>
  <c r="BG9" i="7"/>
  <c r="BF9" i="7"/>
  <c r="BE9" i="7"/>
  <c r="BD9" i="7"/>
  <c r="BC9" i="7"/>
  <c r="BB9" i="7"/>
  <c r="BA9" i="7"/>
  <c r="AZ9" i="7"/>
  <c r="AY9" i="7"/>
  <c r="AX9" i="7"/>
  <c r="AW9" i="7"/>
  <c r="AV9" i="7"/>
  <c r="AU9" i="7"/>
  <c r="AT9" i="7"/>
  <c r="AS9" i="7"/>
  <c r="AE9" i="7"/>
  <c r="AD9" i="7"/>
  <c r="AC9" i="7"/>
  <c r="AB9" i="7"/>
  <c r="AA9" i="7"/>
  <c r="Z9" i="7"/>
  <c r="Y9" i="7"/>
  <c r="X9" i="7"/>
  <c r="W9" i="7"/>
  <c r="V9" i="7"/>
  <c r="U9" i="7"/>
  <c r="T9" i="7"/>
  <c r="S9" i="7"/>
  <c r="R9" i="7"/>
  <c r="Q9" i="7"/>
  <c r="P9" i="7"/>
  <c r="O9" i="7"/>
  <c r="N9" i="7"/>
  <c r="M9" i="7"/>
  <c r="L9" i="7"/>
  <c r="K9" i="7"/>
  <c r="J9" i="7"/>
  <c r="I9" i="7"/>
  <c r="H9" i="7"/>
  <c r="G9" i="7"/>
  <c r="F9" i="7"/>
  <c r="D9" i="7"/>
  <c r="C9" i="7"/>
  <c r="B9" i="7"/>
  <c r="BT8" i="7"/>
  <c r="BS8" i="7"/>
  <c r="BR8" i="7"/>
  <c r="BQ8" i="7"/>
  <c r="BP8" i="7"/>
  <c r="BN8" i="7"/>
  <c r="BM8" i="7"/>
  <c r="BL8" i="7"/>
  <c r="BK8" i="7"/>
  <c r="BJ8" i="7"/>
  <c r="BI8" i="7"/>
  <c r="BH8" i="7"/>
  <c r="BG8" i="7"/>
  <c r="BF8" i="7"/>
  <c r="BE8" i="7"/>
  <c r="BD8" i="7"/>
  <c r="BC8" i="7"/>
  <c r="BB8" i="7"/>
  <c r="BA8" i="7"/>
  <c r="AZ8" i="7"/>
  <c r="AY8" i="7"/>
  <c r="AX8" i="7"/>
  <c r="AW8" i="7"/>
  <c r="AV8" i="7"/>
  <c r="AU8" i="7"/>
  <c r="AT8" i="7"/>
  <c r="AS8" i="7"/>
  <c r="AE8" i="7"/>
  <c r="AD8" i="7"/>
  <c r="AC8" i="7"/>
  <c r="AB8" i="7"/>
  <c r="AA8" i="7"/>
  <c r="Z8" i="7"/>
  <c r="Y8" i="7"/>
  <c r="X8" i="7"/>
  <c r="W8" i="7"/>
  <c r="V8" i="7"/>
  <c r="U8" i="7"/>
  <c r="T8" i="7"/>
  <c r="S8" i="7"/>
  <c r="R8" i="7"/>
  <c r="Q8" i="7"/>
  <c r="P8" i="7"/>
  <c r="O8" i="7"/>
  <c r="N8" i="7"/>
  <c r="M8" i="7"/>
  <c r="L8" i="7"/>
  <c r="K8" i="7"/>
  <c r="J8" i="7"/>
  <c r="I8" i="7"/>
  <c r="H8" i="7"/>
  <c r="G8" i="7"/>
  <c r="F8" i="7"/>
  <c r="D8" i="7"/>
  <c r="C8" i="7"/>
  <c r="B8" i="7"/>
  <c r="BT7" i="7"/>
  <c r="BS7" i="7"/>
  <c r="BR7" i="7"/>
  <c r="BQ7" i="7"/>
  <c r="BP7" i="7"/>
  <c r="BN7" i="7"/>
  <c r="BM7" i="7"/>
  <c r="BL7" i="7"/>
  <c r="BK7" i="7"/>
  <c r="BJ7" i="7"/>
  <c r="BI7" i="7"/>
  <c r="BH7" i="7"/>
  <c r="BG7" i="7"/>
  <c r="BF7" i="7"/>
  <c r="BE7" i="7"/>
  <c r="BD7" i="7"/>
  <c r="BC7" i="7"/>
  <c r="BB7" i="7"/>
  <c r="BA7" i="7"/>
  <c r="AZ7" i="7"/>
  <c r="AY7" i="7"/>
  <c r="AX7" i="7"/>
  <c r="AW7" i="7"/>
  <c r="AV7" i="7"/>
  <c r="AU7" i="7"/>
  <c r="AT7" i="7"/>
  <c r="AS7" i="7"/>
  <c r="AE7" i="7"/>
  <c r="AD7" i="7"/>
  <c r="AC7" i="7"/>
  <c r="AB7" i="7"/>
  <c r="AA7" i="7"/>
  <c r="Z7" i="7"/>
  <c r="Y7" i="7"/>
  <c r="X7" i="7"/>
  <c r="W7" i="7"/>
  <c r="V7" i="7"/>
  <c r="U7" i="7"/>
  <c r="T7" i="7"/>
  <c r="S7" i="7"/>
  <c r="R7" i="7"/>
  <c r="Q7" i="7"/>
  <c r="P7" i="7"/>
  <c r="O7" i="7"/>
  <c r="N7" i="7"/>
  <c r="M7" i="7"/>
  <c r="L7" i="7"/>
  <c r="K7" i="7"/>
  <c r="J7" i="7"/>
  <c r="I7" i="7"/>
  <c r="H7" i="7"/>
  <c r="G7" i="7"/>
  <c r="F7" i="7"/>
  <c r="D7" i="7"/>
  <c r="C7" i="7"/>
  <c r="B7" i="7"/>
  <c r="BT6" i="7"/>
  <c r="BS6" i="7"/>
  <c r="BR6" i="7"/>
  <c r="BQ6" i="7"/>
  <c r="BP6" i="7"/>
  <c r="BN6" i="7"/>
  <c r="BM6" i="7"/>
  <c r="BL6" i="7"/>
  <c r="BK6" i="7"/>
  <c r="BJ6" i="7"/>
  <c r="BI6" i="7"/>
  <c r="BH6" i="7"/>
  <c r="BG6" i="7"/>
  <c r="BF6" i="7"/>
  <c r="BE6" i="7"/>
  <c r="BD6" i="7"/>
  <c r="BC6" i="7"/>
  <c r="BB6" i="7"/>
  <c r="BA6" i="7"/>
  <c r="AZ6" i="7"/>
  <c r="AY6" i="7"/>
  <c r="AX6" i="7"/>
  <c r="AW6" i="7"/>
  <c r="AV6" i="7"/>
  <c r="AU6" i="7"/>
  <c r="AT6" i="7"/>
  <c r="AS6" i="7"/>
  <c r="AE6" i="7"/>
  <c r="AD6" i="7"/>
  <c r="AC6" i="7"/>
  <c r="AB6" i="7"/>
  <c r="AA6" i="7"/>
  <c r="Z6" i="7"/>
  <c r="Y6" i="7"/>
  <c r="X6" i="7"/>
  <c r="W6" i="7"/>
  <c r="V6" i="7"/>
  <c r="U6" i="7"/>
  <c r="T6" i="7"/>
  <c r="S6" i="7"/>
  <c r="R6" i="7"/>
  <c r="Q6" i="7"/>
  <c r="P6" i="7"/>
  <c r="O6" i="7"/>
  <c r="N6" i="7"/>
  <c r="M6" i="7"/>
  <c r="L6" i="7"/>
  <c r="K6" i="7"/>
  <c r="J6" i="7"/>
  <c r="I6" i="7"/>
  <c r="H6" i="7"/>
  <c r="G6" i="7"/>
  <c r="F6" i="7"/>
  <c r="D6" i="7"/>
  <c r="C6" i="7"/>
  <c r="B6" i="7"/>
  <c r="BT5" i="7"/>
  <c r="BS5" i="7"/>
  <c r="BR5" i="7"/>
  <c r="BQ5" i="7"/>
  <c r="BP5" i="7"/>
  <c r="BN5" i="7"/>
  <c r="BM5" i="7"/>
  <c r="BL5" i="7"/>
  <c r="BK5" i="7"/>
  <c r="BJ5" i="7"/>
  <c r="BI5" i="7"/>
  <c r="BH5" i="7"/>
  <c r="BG5" i="7"/>
  <c r="BF5" i="7"/>
  <c r="BE5" i="7"/>
  <c r="BD5" i="7"/>
  <c r="BC5" i="7"/>
  <c r="BB5" i="7"/>
  <c r="BA5" i="7"/>
  <c r="AZ5" i="7"/>
  <c r="AY5" i="7"/>
  <c r="AX5" i="7"/>
  <c r="AW5" i="7"/>
  <c r="AV5" i="7"/>
  <c r="AU5" i="7"/>
  <c r="AT5" i="7"/>
  <c r="AS5" i="7"/>
  <c r="AE5" i="7"/>
  <c r="AD5" i="7"/>
  <c r="AC5" i="7"/>
  <c r="AB5" i="7"/>
  <c r="AA5" i="7"/>
  <c r="Z5" i="7"/>
  <c r="Y5" i="7"/>
  <c r="X5" i="7"/>
  <c r="W5" i="7"/>
  <c r="V5" i="7"/>
  <c r="U5" i="7"/>
  <c r="T5" i="7"/>
  <c r="S5" i="7"/>
  <c r="R5" i="7"/>
  <c r="Q5" i="7"/>
  <c r="P5" i="7"/>
  <c r="O5" i="7"/>
  <c r="N5" i="7"/>
  <c r="M5" i="7"/>
  <c r="L5" i="7"/>
  <c r="K5" i="7"/>
  <c r="J5" i="7"/>
  <c r="I5" i="7"/>
  <c r="H5" i="7"/>
  <c r="G5" i="7"/>
  <c r="F5" i="7"/>
  <c r="D5" i="7"/>
  <c r="C5" i="7"/>
  <c r="B5" i="7"/>
  <c r="BT4" i="7"/>
  <c r="BS4" i="7"/>
  <c r="BR4" i="7"/>
  <c r="BQ4" i="7"/>
  <c r="BP4" i="7"/>
  <c r="BN4" i="7"/>
  <c r="BM4" i="7"/>
  <c r="BL4" i="7"/>
  <c r="BK4" i="7"/>
  <c r="BJ4" i="7"/>
  <c r="BI4" i="7"/>
  <c r="BH4" i="7"/>
  <c r="BG4" i="7"/>
  <c r="BF4" i="7"/>
  <c r="BE4" i="7"/>
  <c r="BD4" i="7"/>
  <c r="BC4" i="7"/>
  <c r="BB4" i="7"/>
  <c r="BA4" i="7"/>
  <c r="AZ4" i="7"/>
  <c r="AY4" i="7"/>
  <c r="AX4" i="7"/>
  <c r="AW4" i="7"/>
  <c r="AV4" i="7"/>
  <c r="AU4" i="7"/>
  <c r="AT4" i="7"/>
  <c r="AS4" i="7"/>
  <c r="AE4" i="7"/>
  <c r="AD4" i="7"/>
  <c r="AC4" i="7"/>
  <c r="AB4" i="7"/>
  <c r="AA4" i="7"/>
  <c r="Z4" i="7"/>
  <c r="Y4" i="7"/>
  <c r="X4" i="7"/>
  <c r="W4" i="7"/>
  <c r="V4" i="7"/>
  <c r="U4" i="7"/>
  <c r="T4" i="7"/>
  <c r="S4" i="7"/>
  <c r="R4" i="7"/>
  <c r="Q4" i="7"/>
  <c r="P4" i="7"/>
  <c r="O4" i="7"/>
  <c r="N4" i="7"/>
  <c r="M4" i="7"/>
  <c r="L4" i="7"/>
  <c r="K4" i="7"/>
  <c r="J4" i="7"/>
  <c r="I4" i="7"/>
  <c r="H4" i="7"/>
  <c r="G4" i="7"/>
  <c r="F4" i="7"/>
  <c r="D4" i="7"/>
  <c r="C4" i="7"/>
  <c r="B4" i="7"/>
  <c r="BT3" i="7"/>
  <c r="BS3" i="7"/>
  <c r="BR3" i="7"/>
  <c r="BQ3" i="7"/>
  <c r="BP3" i="7"/>
  <c r="BN3" i="7"/>
  <c r="BM3" i="7"/>
  <c r="BL3" i="7"/>
  <c r="BK3" i="7"/>
  <c r="BJ3" i="7"/>
  <c r="BI3" i="7"/>
  <c r="BH3" i="7"/>
  <c r="BG3" i="7"/>
  <c r="BF3" i="7"/>
  <c r="BE3" i="7"/>
  <c r="BD3" i="7"/>
  <c r="BC3" i="7"/>
  <c r="BB3" i="7"/>
  <c r="BA3" i="7"/>
  <c r="AZ3" i="7"/>
  <c r="AY3" i="7"/>
  <c r="AX3" i="7"/>
  <c r="AW3" i="7"/>
  <c r="AV3" i="7"/>
  <c r="AU3" i="7"/>
  <c r="AT3" i="7"/>
  <c r="AS3" i="7"/>
  <c r="AE3" i="7"/>
  <c r="AD3" i="7"/>
  <c r="AC3" i="7"/>
  <c r="AB3" i="7"/>
  <c r="AA3" i="7"/>
  <c r="Z3" i="7"/>
  <c r="Y3" i="7"/>
  <c r="X3" i="7"/>
  <c r="W3" i="7"/>
  <c r="V3" i="7"/>
  <c r="U3" i="7"/>
  <c r="T3" i="7"/>
  <c r="S3" i="7"/>
  <c r="R3" i="7"/>
  <c r="Q3" i="7"/>
  <c r="P3" i="7"/>
  <c r="O3" i="7"/>
  <c r="N3" i="7"/>
  <c r="M3" i="7"/>
  <c r="L3" i="7"/>
  <c r="K3" i="7"/>
  <c r="J3" i="7"/>
  <c r="I3" i="7"/>
  <c r="H3" i="7"/>
  <c r="G3" i="7"/>
  <c r="F3" i="7"/>
  <c r="D3" i="7"/>
  <c r="C3" i="7"/>
  <c r="B3"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E2" i="7"/>
  <c r="AD2" i="7"/>
  <c r="AC2" i="7"/>
  <c r="AB2" i="7"/>
  <c r="AA2" i="7"/>
  <c r="Z2" i="7"/>
  <c r="Y2" i="7"/>
  <c r="X2" i="7"/>
  <c r="W2" i="7"/>
  <c r="V2" i="7"/>
  <c r="U2" i="7"/>
  <c r="T2" i="7"/>
  <c r="S2" i="7"/>
  <c r="R2" i="7"/>
  <c r="Q2" i="7"/>
  <c r="P2" i="7"/>
  <c r="O2" i="7"/>
  <c r="N2" i="7"/>
  <c r="M2" i="7"/>
  <c r="L2" i="7"/>
  <c r="K2" i="7"/>
  <c r="J2" i="7"/>
  <c r="I2" i="7"/>
  <c r="H2" i="7"/>
  <c r="G2" i="7"/>
  <c r="F2" i="7"/>
  <c r="D2" i="7"/>
  <c r="C2" i="7"/>
  <c r="B2" i="7"/>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AF117" i="6"/>
  <c r="AE117" i="6"/>
  <c r="AD117" i="6"/>
  <c r="AC117" i="6"/>
  <c r="AB117" i="6"/>
  <c r="AA117" i="6"/>
  <c r="Z117" i="6"/>
  <c r="Y117" i="6"/>
  <c r="X117" i="6"/>
  <c r="W117" i="6"/>
  <c r="V117" i="6"/>
  <c r="U117" i="6"/>
  <c r="T117" i="6"/>
  <c r="S117" i="6"/>
  <c r="R117" i="6"/>
  <c r="Q117" i="6"/>
  <c r="P117" i="6"/>
  <c r="O117" i="6"/>
  <c r="N117" i="6"/>
  <c r="M117" i="6"/>
  <c r="L117" i="6"/>
  <c r="K117" i="6"/>
  <c r="J117" i="6"/>
  <c r="I117" i="6"/>
  <c r="H117" i="6"/>
  <c r="AF116" i="6"/>
  <c r="AE116" i="6"/>
  <c r="AD116" i="6"/>
  <c r="AC116" i="6"/>
  <c r="AB116" i="6"/>
  <c r="AA116" i="6"/>
  <c r="Z116" i="6"/>
  <c r="Y116" i="6"/>
  <c r="X116" i="6"/>
  <c r="W116" i="6"/>
  <c r="V116" i="6"/>
  <c r="U116" i="6"/>
  <c r="T116" i="6"/>
  <c r="S116" i="6"/>
  <c r="R116" i="6"/>
  <c r="Q116" i="6"/>
  <c r="P116" i="6"/>
  <c r="O116" i="6"/>
  <c r="N116" i="6"/>
  <c r="M116" i="6"/>
  <c r="L116" i="6"/>
  <c r="K116" i="6"/>
  <c r="J116" i="6"/>
  <c r="I116" i="6"/>
  <c r="H116" i="6"/>
  <c r="AF115" i="6"/>
  <c r="AE115" i="6"/>
  <c r="AD115" i="6"/>
  <c r="AC115" i="6"/>
  <c r="AB115" i="6"/>
  <c r="AA115" i="6"/>
  <c r="Z115" i="6"/>
  <c r="Y115" i="6"/>
  <c r="X115" i="6"/>
  <c r="W115" i="6"/>
  <c r="V115" i="6"/>
  <c r="U115" i="6"/>
  <c r="T115" i="6"/>
  <c r="S115" i="6"/>
  <c r="R115" i="6"/>
  <c r="Q115" i="6"/>
  <c r="P115" i="6"/>
  <c r="O115" i="6"/>
  <c r="N115" i="6"/>
  <c r="M115" i="6"/>
  <c r="L115" i="6"/>
  <c r="K115" i="6"/>
  <c r="J115" i="6"/>
  <c r="I115" i="6"/>
  <c r="H115" i="6"/>
  <c r="AF114" i="6"/>
  <c r="AE114" i="6"/>
  <c r="AD114" i="6"/>
  <c r="AC114" i="6"/>
  <c r="AB114" i="6"/>
  <c r="AA114" i="6"/>
  <c r="Z114" i="6"/>
  <c r="Y114" i="6"/>
  <c r="X114" i="6"/>
  <c r="W114" i="6"/>
  <c r="V114" i="6"/>
  <c r="U114" i="6"/>
  <c r="T114" i="6"/>
  <c r="S114" i="6"/>
  <c r="R114" i="6"/>
  <c r="Q114" i="6"/>
  <c r="P114" i="6"/>
  <c r="O114" i="6"/>
  <c r="N114" i="6"/>
  <c r="M114" i="6"/>
  <c r="L114" i="6"/>
  <c r="K114" i="6"/>
  <c r="J114" i="6"/>
  <c r="I114" i="6"/>
  <c r="H114" i="6"/>
  <c r="AF113" i="6"/>
  <c r="AE113" i="6"/>
  <c r="AD113" i="6"/>
  <c r="AC113" i="6"/>
  <c r="AB113" i="6"/>
  <c r="AA113" i="6"/>
  <c r="Z113" i="6"/>
  <c r="Y113" i="6"/>
  <c r="X113" i="6"/>
  <c r="W113" i="6"/>
  <c r="V113" i="6"/>
  <c r="U113" i="6"/>
  <c r="T113" i="6"/>
  <c r="S113" i="6"/>
  <c r="R113" i="6"/>
  <c r="Q113" i="6"/>
  <c r="P113" i="6"/>
  <c r="O113" i="6"/>
  <c r="N113" i="6"/>
  <c r="M113" i="6"/>
  <c r="L113" i="6"/>
  <c r="K113" i="6"/>
  <c r="J113" i="6"/>
  <c r="I113" i="6"/>
  <c r="H113"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AF110" i="6"/>
  <c r="AE110" i="6"/>
  <c r="AD110" i="6"/>
  <c r="AC110" i="6"/>
  <c r="AB110" i="6"/>
  <c r="AA110" i="6"/>
  <c r="Z110" i="6"/>
  <c r="Y110" i="6"/>
  <c r="X110" i="6"/>
  <c r="W110" i="6"/>
  <c r="V110" i="6"/>
  <c r="U110" i="6"/>
  <c r="T110" i="6"/>
  <c r="S110" i="6"/>
  <c r="R110" i="6"/>
  <c r="Q110" i="6"/>
  <c r="P110" i="6"/>
  <c r="O110" i="6"/>
  <c r="N110" i="6"/>
  <c r="M110" i="6"/>
  <c r="L110" i="6"/>
  <c r="K110" i="6"/>
  <c r="J110" i="6"/>
  <c r="I110" i="6"/>
  <c r="H110" i="6"/>
  <c r="AF109" i="6"/>
  <c r="AE109" i="6"/>
  <c r="AD109" i="6"/>
  <c r="AC109" i="6"/>
  <c r="AB109" i="6"/>
  <c r="AA109" i="6"/>
  <c r="Z109" i="6"/>
  <c r="Y109" i="6"/>
  <c r="X109" i="6"/>
  <c r="W109" i="6"/>
  <c r="V109" i="6"/>
  <c r="U109" i="6"/>
  <c r="T109" i="6"/>
  <c r="S109" i="6"/>
  <c r="R109" i="6"/>
  <c r="Q109" i="6"/>
  <c r="P109" i="6"/>
  <c r="O109" i="6"/>
  <c r="N109" i="6"/>
  <c r="M109" i="6"/>
  <c r="L109" i="6"/>
  <c r="K109" i="6"/>
  <c r="J109" i="6"/>
  <c r="I109" i="6"/>
  <c r="H109" i="6"/>
  <c r="AF108" i="6"/>
  <c r="AE108" i="6"/>
  <c r="AD108" i="6"/>
  <c r="AC108" i="6"/>
  <c r="AB108" i="6"/>
  <c r="AA108" i="6"/>
  <c r="Z108" i="6"/>
  <c r="Y108" i="6"/>
  <c r="X108" i="6"/>
  <c r="W108" i="6"/>
  <c r="V108" i="6"/>
  <c r="U108" i="6"/>
  <c r="T108" i="6"/>
  <c r="S108" i="6"/>
  <c r="R108" i="6"/>
  <c r="Q108" i="6"/>
  <c r="P108" i="6"/>
  <c r="O108" i="6"/>
  <c r="N108" i="6"/>
  <c r="M108" i="6"/>
  <c r="L108" i="6"/>
  <c r="K108" i="6"/>
  <c r="J108" i="6"/>
  <c r="I108" i="6"/>
  <c r="H108" i="6"/>
  <c r="AF107" i="6"/>
  <c r="AE107" i="6"/>
  <c r="AD107" i="6"/>
  <c r="AC107" i="6"/>
  <c r="AB107" i="6"/>
  <c r="AA107" i="6"/>
  <c r="Z107" i="6"/>
  <c r="Y107" i="6"/>
  <c r="X107" i="6"/>
  <c r="W107" i="6"/>
  <c r="V107" i="6"/>
  <c r="U107" i="6"/>
  <c r="T107" i="6"/>
  <c r="S107" i="6"/>
  <c r="R107" i="6"/>
  <c r="Q107" i="6"/>
  <c r="P107" i="6"/>
  <c r="O107" i="6"/>
  <c r="N107" i="6"/>
  <c r="M107" i="6"/>
  <c r="L107" i="6"/>
  <c r="K107" i="6"/>
  <c r="J107" i="6"/>
  <c r="I107" i="6"/>
  <c r="H107" i="6"/>
  <c r="AF106" i="6"/>
  <c r="AE106" i="6"/>
  <c r="AD106" i="6"/>
  <c r="AC106" i="6"/>
  <c r="AB106" i="6"/>
  <c r="AA106" i="6"/>
  <c r="Z106" i="6"/>
  <c r="Y106" i="6"/>
  <c r="X106" i="6"/>
  <c r="W106" i="6"/>
  <c r="V106" i="6"/>
  <c r="U106" i="6"/>
  <c r="T106" i="6"/>
  <c r="S106" i="6"/>
  <c r="R106" i="6"/>
  <c r="Q106" i="6"/>
  <c r="P106" i="6"/>
  <c r="O106" i="6"/>
  <c r="N106" i="6"/>
  <c r="M106" i="6"/>
  <c r="L106" i="6"/>
  <c r="K106" i="6"/>
  <c r="J106" i="6"/>
  <c r="I106" i="6"/>
  <c r="H106" i="6"/>
  <c r="AF105" i="6"/>
  <c r="AE105" i="6"/>
  <c r="AD105" i="6"/>
  <c r="AC105" i="6"/>
  <c r="AB105" i="6"/>
  <c r="AA105" i="6"/>
  <c r="Z105" i="6"/>
  <c r="Y105" i="6"/>
  <c r="X105" i="6"/>
  <c r="W105" i="6"/>
  <c r="V105" i="6"/>
  <c r="U105" i="6"/>
  <c r="T105" i="6"/>
  <c r="S105" i="6"/>
  <c r="R105" i="6"/>
  <c r="Q105" i="6"/>
  <c r="P105" i="6"/>
  <c r="O105" i="6"/>
  <c r="N105" i="6"/>
  <c r="M105" i="6"/>
  <c r="L105" i="6"/>
  <c r="K105" i="6"/>
  <c r="J105" i="6"/>
  <c r="I105" i="6"/>
  <c r="H105"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AF103" i="6"/>
  <c r="AE103" i="6"/>
  <c r="AD103" i="6"/>
  <c r="AC103" i="6"/>
  <c r="AB103" i="6"/>
  <c r="AA103" i="6"/>
  <c r="Z103" i="6"/>
  <c r="Y103" i="6"/>
  <c r="X103" i="6"/>
  <c r="W103" i="6"/>
  <c r="V103" i="6"/>
  <c r="U103" i="6"/>
  <c r="T103" i="6"/>
  <c r="S103" i="6"/>
  <c r="R103" i="6"/>
  <c r="Q103" i="6"/>
  <c r="P103" i="6"/>
  <c r="O103" i="6"/>
  <c r="N103" i="6"/>
  <c r="M103" i="6"/>
  <c r="L103" i="6"/>
  <c r="K103" i="6"/>
  <c r="J103" i="6"/>
  <c r="I103" i="6"/>
  <c r="H103" i="6"/>
  <c r="AF102" i="6"/>
  <c r="AE102" i="6"/>
  <c r="AD102" i="6"/>
  <c r="AC102" i="6"/>
  <c r="AB102" i="6"/>
  <c r="AA102" i="6"/>
  <c r="Z102" i="6"/>
  <c r="Y102" i="6"/>
  <c r="X102" i="6"/>
  <c r="W102" i="6"/>
  <c r="V102" i="6"/>
  <c r="U102" i="6"/>
  <c r="T102" i="6"/>
  <c r="S102" i="6"/>
  <c r="R102" i="6"/>
  <c r="Q102" i="6"/>
  <c r="P102" i="6"/>
  <c r="O102" i="6"/>
  <c r="N102" i="6"/>
  <c r="M102" i="6"/>
  <c r="L102" i="6"/>
  <c r="K102" i="6"/>
  <c r="J102" i="6"/>
  <c r="I102" i="6"/>
  <c r="H102"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AF99" i="6"/>
  <c r="AE99" i="6"/>
  <c r="AD99" i="6"/>
  <c r="AC99" i="6"/>
  <c r="AB99" i="6"/>
  <c r="AA99" i="6"/>
  <c r="Z99" i="6"/>
  <c r="Y99" i="6"/>
  <c r="X99" i="6"/>
  <c r="W99" i="6"/>
  <c r="V99" i="6"/>
  <c r="U99" i="6"/>
  <c r="T99" i="6"/>
  <c r="S99" i="6"/>
  <c r="R99" i="6"/>
  <c r="Q99" i="6"/>
  <c r="P99" i="6"/>
  <c r="O99" i="6"/>
  <c r="N99" i="6"/>
  <c r="M99" i="6"/>
  <c r="L99" i="6"/>
  <c r="K99" i="6"/>
  <c r="J99" i="6"/>
  <c r="I99" i="6"/>
  <c r="H99" i="6"/>
  <c r="AF98" i="6"/>
  <c r="AE98" i="6"/>
  <c r="AD98" i="6"/>
  <c r="AC98" i="6"/>
  <c r="AB98" i="6"/>
  <c r="AA98" i="6"/>
  <c r="Z98" i="6"/>
  <c r="Y98" i="6"/>
  <c r="X98" i="6"/>
  <c r="W98" i="6"/>
  <c r="V98" i="6"/>
  <c r="U98" i="6"/>
  <c r="T98" i="6"/>
  <c r="S98" i="6"/>
  <c r="R98" i="6"/>
  <c r="Q98" i="6"/>
  <c r="P98" i="6"/>
  <c r="O98" i="6"/>
  <c r="N98" i="6"/>
  <c r="M98" i="6"/>
  <c r="L98" i="6"/>
  <c r="K98" i="6"/>
  <c r="J98" i="6"/>
  <c r="I98" i="6"/>
  <c r="H98" i="6"/>
  <c r="AF97" i="6"/>
  <c r="AE97" i="6"/>
  <c r="AD97" i="6"/>
  <c r="AC97" i="6"/>
  <c r="AB97" i="6"/>
  <c r="AA97" i="6"/>
  <c r="Z97" i="6"/>
  <c r="Y97" i="6"/>
  <c r="X97" i="6"/>
  <c r="W97" i="6"/>
  <c r="V97" i="6"/>
  <c r="U97" i="6"/>
  <c r="T97" i="6"/>
  <c r="S97" i="6"/>
  <c r="R97" i="6"/>
  <c r="Q97" i="6"/>
  <c r="P97" i="6"/>
  <c r="O97" i="6"/>
  <c r="N97" i="6"/>
  <c r="M97" i="6"/>
  <c r="L97" i="6"/>
  <c r="K97" i="6"/>
  <c r="J97" i="6"/>
  <c r="I97" i="6"/>
  <c r="H97" i="6"/>
  <c r="AF96" i="6"/>
  <c r="AE96" i="6"/>
  <c r="AD96" i="6"/>
  <c r="AC96" i="6"/>
  <c r="AB96" i="6"/>
  <c r="AA96" i="6"/>
  <c r="Z96" i="6"/>
  <c r="Y96" i="6"/>
  <c r="X96" i="6"/>
  <c r="W96" i="6"/>
  <c r="V96" i="6"/>
  <c r="U96" i="6"/>
  <c r="T96" i="6"/>
  <c r="S96" i="6"/>
  <c r="R96" i="6"/>
  <c r="Q96" i="6"/>
  <c r="P96" i="6"/>
  <c r="O96" i="6"/>
  <c r="N96" i="6"/>
  <c r="M96" i="6"/>
  <c r="L96" i="6"/>
  <c r="K96" i="6"/>
  <c r="J96" i="6"/>
  <c r="I96" i="6"/>
  <c r="H96" i="6"/>
  <c r="AF95" i="6"/>
  <c r="AE95" i="6"/>
  <c r="AD95" i="6"/>
  <c r="AC95" i="6"/>
  <c r="AB95" i="6"/>
  <c r="AA95" i="6"/>
  <c r="Z95" i="6"/>
  <c r="Y95" i="6"/>
  <c r="X95" i="6"/>
  <c r="W95" i="6"/>
  <c r="V95" i="6"/>
  <c r="U95" i="6"/>
  <c r="T95" i="6"/>
  <c r="S95" i="6"/>
  <c r="R95" i="6"/>
  <c r="Q95" i="6"/>
  <c r="P95" i="6"/>
  <c r="O95" i="6"/>
  <c r="N95" i="6"/>
  <c r="M95" i="6"/>
  <c r="L95" i="6"/>
  <c r="K95" i="6"/>
  <c r="J95" i="6"/>
  <c r="I95" i="6"/>
  <c r="H95" i="6"/>
  <c r="AF94" i="6"/>
  <c r="AE94" i="6"/>
  <c r="AD94" i="6"/>
  <c r="AC94" i="6"/>
  <c r="AB94" i="6"/>
  <c r="AA94" i="6"/>
  <c r="Z94" i="6"/>
  <c r="Y94" i="6"/>
  <c r="X94" i="6"/>
  <c r="W94" i="6"/>
  <c r="V94" i="6"/>
  <c r="U94" i="6"/>
  <c r="T94" i="6"/>
  <c r="S94" i="6"/>
  <c r="R94" i="6"/>
  <c r="Q94" i="6"/>
  <c r="P94" i="6"/>
  <c r="O94" i="6"/>
  <c r="N94" i="6"/>
  <c r="M94" i="6"/>
  <c r="L94" i="6"/>
  <c r="K94" i="6"/>
  <c r="J94" i="6"/>
  <c r="I94" i="6"/>
  <c r="H94" i="6"/>
  <c r="AF93" i="6"/>
  <c r="AE93" i="6"/>
  <c r="AD93" i="6"/>
  <c r="AC93" i="6"/>
  <c r="AB93" i="6"/>
  <c r="AA93" i="6"/>
  <c r="Z93" i="6"/>
  <c r="Y93" i="6"/>
  <c r="X93" i="6"/>
  <c r="W93" i="6"/>
  <c r="V93" i="6"/>
  <c r="U93" i="6"/>
  <c r="T93" i="6"/>
  <c r="S93" i="6"/>
  <c r="R93" i="6"/>
  <c r="Q93" i="6"/>
  <c r="P93" i="6"/>
  <c r="O93" i="6"/>
  <c r="N93" i="6"/>
  <c r="M93" i="6"/>
  <c r="L93" i="6"/>
  <c r="K93" i="6"/>
  <c r="J93" i="6"/>
  <c r="I93" i="6"/>
  <c r="H93" i="6"/>
  <c r="AF92" i="6"/>
  <c r="AE92" i="6"/>
  <c r="AD92" i="6"/>
  <c r="AC92" i="6"/>
  <c r="AB92" i="6"/>
  <c r="AA92" i="6"/>
  <c r="Z92" i="6"/>
  <c r="Y92" i="6"/>
  <c r="X92" i="6"/>
  <c r="W92" i="6"/>
  <c r="V92" i="6"/>
  <c r="U92" i="6"/>
  <c r="T92" i="6"/>
  <c r="S92" i="6"/>
  <c r="R92" i="6"/>
  <c r="Q92" i="6"/>
  <c r="P92" i="6"/>
  <c r="O92" i="6"/>
  <c r="N92" i="6"/>
  <c r="M92" i="6"/>
  <c r="L92" i="6"/>
  <c r="K92" i="6"/>
  <c r="J92" i="6"/>
  <c r="I92" i="6"/>
  <c r="H92" i="6"/>
  <c r="AF91" i="6"/>
  <c r="AE91" i="6"/>
  <c r="AD91" i="6"/>
  <c r="AC91" i="6"/>
  <c r="AB91" i="6"/>
  <c r="AA91" i="6"/>
  <c r="Z91" i="6"/>
  <c r="Y91" i="6"/>
  <c r="X91" i="6"/>
  <c r="W91" i="6"/>
  <c r="V91" i="6"/>
  <c r="U91" i="6"/>
  <c r="T91" i="6"/>
  <c r="S91" i="6"/>
  <c r="R91" i="6"/>
  <c r="Q91" i="6"/>
  <c r="P91" i="6"/>
  <c r="O91" i="6"/>
  <c r="N91" i="6"/>
  <c r="M91" i="6"/>
  <c r="L91" i="6"/>
  <c r="K91" i="6"/>
  <c r="J91" i="6"/>
  <c r="I91" i="6"/>
  <c r="H91" i="6"/>
  <c r="AF90" i="6"/>
  <c r="AE90" i="6"/>
  <c r="AD90" i="6"/>
  <c r="AC90" i="6"/>
  <c r="AB90" i="6"/>
  <c r="AA90" i="6"/>
  <c r="Z90" i="6"/>
  <c r="Y90" i="6"/>
  <c r="X90" i="6"/>
  <c r="W90" i="6"/>
  <c r="V90" i="6"/>
  <c r="U90" i="6"/>
  <c r="T90" i="6"/>
  <c r="S90" i="6"/>
  <c r="R90" i="6"/>
  <c r="Q90" i="6"/>
  <c r="P90" i="6"/>
  <c r="O90" i="6"/>
  <c r="N90" i="6"/>
  <c r="M90" i="6"/>
  <c r="L90" i="6"/>
  <c r="K90" i="6"/>
  <c r="J90" i="6"/>
  <c r="I90" i="6"/>
  <c r="H90" i="6"/>
  <c r="AF89" i="6"/>
  <c r="AE89" i="6"/>
  <c r="AD89" i="6"/>
  <c r="AC89" i="6"/>
  <c r="AB89" i="6"/>
  <c r="AA89" i="6"/>
  <c r="Z89" i="6"/>
  <c r="Y89" i="6"/>
  <c r="X89" i="6"/>
  <c r="W89" i="6"/>
  <c r="V89" i="6"/>
  <c r="U89" i="6"/>
  <c r="T89" i="6"/>
  <c r="S89" i="6"/>
  <c r="R89" i="6"/>
  <c r="Q89" i="6"/>
  <c r="P89" i="6"/>
  <c r="O89" i="6"/>
  <c r="N89" i="6"/>
  <c r="M89" i="6"/>
  <c r="L89" i="6"/>
  <c r="K89" i="6"/>
  <c r="J89" i="6"/>
  <c r="I89" i="6"/>
  <c r="H89" i="6"/>
  <c r="AF88" i="6"/>
  <c r="AE88" i="6"/>
  <c r="AD88" i="6"/>
  <c r="AC88" i="6"/>
  <c r="AB88" i="6"/>
  <c r="AA88" i="6"/>
  <c r="Z88" i="6"/>
  <c r="Y88" i="6"/>
  <c r="X88" i="6"/>
  <c r="W88" i="6"/>
  <c r="V88" i="6"/>
  <c r="U88" i="6"/>
  <c r="T88" i="6"/>
  <c r="S88" i="6"/>
  <c r="R88" i="6"/>
  <c r="Q88" i="6"/>
  <c r="P88" i="6"/>
  <c r="O88" i="6"/>
  <c r="N88" i="6"/>
  <c r="M88" i="6"/>
  <c r="L88" i="6"/>
  <c r="K88" i="6"/>
  <c r="J88" i="6"/>
  <c r="I88" i="6"/>
  <c r="H88" i="6"/>
  <c r="AF87" i="6"/>
  <c r="AE87" i="6"/>
  <c r="AD87" i="6"/>
  <c r="AC87" i="6"/>
  <c r="AB87" i="6"/>
  <c r="AA87" i="6"/>
  <c r="Z87" i="6"/>
  <c r="Y87" i="6"/>
  <c r="X87" i="6"/>
  <c r="W87" i="6"/>
  <c r="V87" i="6"/>
  <c r="U87" i="6"/>
  <c r="T87" i="6"/>
  <c r="S87" i="6"/>
  <c r="R87" i="6"/>
  <c r="Q87" i="6"/>
  <c r="P87" i="6"/>
  <c r="O87" i="6"/>
  <c r="N87" i="6"/>
  <c r="M87" i="6"/>
  <c r="L87" i="6"/>
  <c r="K87" i="6"/>
  <c r="J87" i="6"/>
  <c r="I87" i="6"/>
  <c r="H87" i="6"/>
  <c r="AF86" i="6"/>
  <c r="AE86" i="6"/>
  <c r="AD86" i="6"/>
  <c r="AC86" i="6"/>
  <c r="AB86" i="6"/>
  <c r="AA86" i="6"/>
  <c r="Z86" i="6"/>
  <c r="Y86" i="6"/>
  <c r="X86" i="6"/>
  <c r="W86" i="6"/>
  <c r="V86" i="6"/>
  <c r="U86" i="6"/>
  <c r="T86" i="6"/>
  <c r="S86" i="6"/>
  <c r="R86" i="6"/>
  <c r="Q86" i="6"/>
  <c r="P86" i="6"/>
  <c r="O86" i="6"/>
  <c r="N86" i="6"/>
  <c r="M86" i="6"/>
  <c r="L86" i="6"/>
  <c r="K86" i="6"/>
  <c r="J86" i="6"/>
  <c r="I86" i="6"/>
  <c r="H86" i="6"/>
  <c r="AF85" i="6"/>
  <c r="AE85" i="6"/>
  <c r="AD85" i="6"/>
  <c r="AC85" i="6"/>
  <c r="AB85" i="6"/>
  <c r="AA85" i="6"/>
  <c r="Z85" i="6"/>
  <c r="Y85" i="6"/>
  <c r="X85" i="6"/>
  <c r="W85" i="6"/>
  <c r="V85" i="6"/>
  <c r="U85" i="6"/>
  <c r="T85" i="6"/>
  <c r="S85" i="6"/>
  <c r="R85" i="6"/>
  <c r="Q85" i="6"/>
  <c r="P85" i="6"/>
  <c r="O85" i="6"/>
  <c r="N85" i="6"/>
  <c r="M85" i="6"/>
  <c r="L85" i="6"/>
  <c r="K85" i="6"/>
  <c r="J85" i="6"/>
  <c r="I85" i="6"/>
  <c r="H85" i="6"/>
  <c r="AF84" i="6"/>
  <c r="AE84" i="6"/>
  <c r="AD84" i="6"/>
  <c r="AC84" i="6"/>
  <c r="AB84" i="6"/>
  <c r="AA84" i="6"/>
  <c r="Z84" i="6"/>
  <c r="Y84" i="6"/>
  <c r="X84" i="6"/>
  <c r="W84" i="6"/>
  <c r="V84" i="6"/>
  <c r="U84" i="6"/>
  <c r="T84" i="6"/>
  <c r="S84" i="6"/>
  <c r="R84" i="6"/>
  <c r="Q84" i="6"/>
  <c r="P84" i="6"/>
  <c r="O84" i="6"/>
  <c r="N84" i="6"/>
  <c r="M84" i="6"/>
  <c r="L84" i="6"/>
  <c r="K84" i="6"/>
  <c r="J84" i="6"/>
  <c r="I84" i="6"/>
  <c r="H84" i="6"/>
  <c r="AF83" i="6"/>
  <c r="AE83" i="6"/>
  <c r="AD83" i="6"/>
  <c r="AC83" i="6"/>
  <c r="AB83" i="6"/>
  <c r="AA83" i="6"/>
  <c r="Z83" i="6"/>
  <c r="Y83" i="6"/>
  <c r="X83" i="6"/>
  <c r="W83" i="6"/>
  <c r="V83" i="6"/>
  <c r="U83" i="6"/>
  <c r="T83" i="6"/>
  <c r="S83" i="6"/>
  <c r="R83" i="6"/>
  <c r="Q83" i="6"/>
  <c r="P83" i="6"/>
  <c r="O83" i="6"/>
  <c r="N83" i="6"/>
  <c r="M83" i="6"/>
  <c r="L83" i="6"/>
  <c r="K83" i="6"/>
  <c r="J83" i="6"/>
  <c r="I83" i="6"/>
  <c r="H83" i="6"/>
  <c r="AF82" i="6"/>
  <c r="AE82" i="6"/>
  <c r="AD82" i="6"/>
  <c r="AC82" i="6"/>
  <c r="AB82" i="6"/>
  <c r="AA82" i="6"/>
  <c r="Z82" i="6"/>
  <c r="Y82" i="6"/>
  <c r="X82" i="6"/>
  <c r="W82" i="6"/>
  <c r="V82" i="6"/>
  <c r="U82" i="6"/>
  <c r="T82" i="6"/>
  <c r="S82" i="6"/>
  <c r="R82" i="6"/>
  <c r="Q82" i="6"/>
  <c r="P82" i="6"/>
  <c r="O82" i="6"/>
  <c r="N82" i="6"/>
  <c r="M82" i="6"/>
  <c r="L82" i="6"/>
  <c r="K82" i="6"/>
  <c r="J82" i="6"/>
  <c r="I82" i="6"/>
  <c r="H82" i="6"/>
  <c r="AF81" i="6"/>
  <c r="AE81" i="6"/>
  <c r="AD81" i="6"/>
  <c r="AC81" i="6"/>
  <c r="AB81" i="6"/>
  <c r="AA81" i="6"/>
  <c r="Z81" i="6"/>
  <c r="Y81" i="6"/>
  <c r="X81" i="6"/>
  <c r="W81" i="6"/>
  <c r="V81" i="6"/>
  <c r="U81" i="6"/>
  <c r="T81" i="6"/>
  <c r="S81" i="6"/>
  <c r="R81" i="6"/>
  <c r="Q81" i="6"/>
  <c r="P81" i="6"/>
  <c r="O81" i="6"/>
  <c r="N81" i="6"/>
  <c r="M81" i="6"/>
  <c r="L81" i="6"/>
  <c r="K81" i="6"/>
  <c r="J81" i="6"/>
  <c r="I81" i="6"/>
  <c r="H81" i="6"/>
  <c r="AF80" i="6"/>
  <c r="AE80" i="6"/>
  <c r="AD80" i="6"/>
  <c r="AC80" i="6"/>
  <c r="AB80" i="6"/>
  <c r="AA80" i="6"/>
  <c r="Z80" i="6"/>
  <c r="Y80" i="6"/>
  <c r="X80" i="6"/>
  <c r="W80" i="6"/>
  <c r="V80" i="6"/>
  <c r="U80" i="6"/>
  <c r="T80" i="6"/>
  <c r="S80" i="6"/>
  <c r="R80" i="6"/>
  <c r="Q80" i="6"/>
  <c r="P80" i="6"/>
  <c r="O80" i="6"/>
  <c r="N80" i="6"/>
  <c r="M80" i="6"/>
  <c r="L80" i="6"/>
  <c r="K80" i="6"/>
  <c r="J80" i="6"/>
  <c r="I80" i="6"/>
  <c r="H80" i="6"/>
  <c r="AF79" i="6"/>
  <c r="AE79" i="6"/>
  <c r="AD79" i="6"/>
  <c r="AC79" i="6"/>
  <c r="AB79" i="6"/>
  <c r="AA79" i="6"/>
  <c r="Z79" i="6"/>
  <c r="Y79" i="6"/>
  <c r="X79" i="6"/>
  <c r="W79" i="6"/>
  <c r="V79" i="6"/>
  <c r="U79" i="6"/>
  <c r="T79" i="6"/>
  <c r="S79" i="6"/>
  <c r="R79" i="6"/>
  <c r="Q79" i="6"/>
  <c r="P79" i="6"/>
  <c r="O79" i="6"/>
  <c r="N79" i="6"/>
  <c r="M79" i="6"/>
  <c r="L79" i="6"/>
  <c r="K79" i="6"/>
  <c r="J79" i="6"/>
  <c r="I79" i="6"/>
  <c r="H79" i="6"/>
  <c r="AF78" i="6"/>
  <c r="AE78" i="6"/>
  <c r="AD78" i="6"/>
  <c r="AC78" i="6"/>
  <c r="AB78" i="6"/>
  <c r="AA78" i="6"/>
  <c r="Z78" i="6"/>
  <c r="Y78" i="6"/>
  <c r="X78" i="6"/>
  <c r="W78" i="6"/>
  <c r="V78" i="6"/>
  <c r="U78" i="6"/>
  <c r="T78" i="6"/>
  <c r="S78" i="6"/>
  <c r="R78" i="6"/>
  <c r="Q78" i="6"/>
  <c r="P78" i="6"/>
  <c r="O78" i="6"/>
  <c r="N78" i="6"/>
  <c r="M78" i="6"/>
  <c r="L78" i="6"/>
  <c r="K78" i="6"/>
  <c r="J78" i="6"/>
  <c r="I78" i="6"/>
  <c r="H78" i="6"/>
  <c r="AF77" i="6"/>
  <c r="AE77" i="6"/>
  <c r="AD77" i="6"/>
  <c r="AC77" i="6"/>
  <c r="AB77" i="6"/>
  <c r="AA77" i="6"/>
  <c r="Z77" i="6"/>
  <c r="Y77" i="6"/>
  <c r="X77" i="6"/>
  <c r="W77" i="6"/>
  <c r="V77" i="6"/>
  <c r="U77" i="6"/>
  <c r="T77" i="6"/>
  <c r="S77" i="6"/>
  <c r="R77" i="6"/>
  <c r="Q77" i="6"/>
  <c r="P77" i="6"/>
  <c r="O77" i="6"/>
  <c r="N77" i="6"/>
  <c r="M77" i="6"/>
  <c r="L77" i="6"/>
  <c r="K77" i="6"/>
  <c r="J77" i="6"/>
  <c r="I77" i="6"/>
  <c r="H77" i="6"/>
  <c r="AF76" i="6"/>
  <c r="AE76" i="6"/>
  <c r="AD76" i="6"/>
  <c r="AC76" i="6"/>
  <c r="AB76" i="6"/>
  <c r="AA76" i="6"/>
  <c r="Z76" i="6"/>
  <c r="Y76" i="6"/>
  <c r="X76" i="6"/>
  <c r="W76" i="6"/>
  <c r="V76" i="6"/>
  <c r="U76" i="6"/>
  <c r="T76" i="6"/>
  <c r="S76" i="6"/>
  <c r="R76" i="6"/>
  <c r="Q76" i="6"/>
  <c r="P76" i="6"/>
  <c r="O76" i="6"/>
  <c r="N76" i="6"/>
  <c r="M76" i="6"/>
  <c r="L76" i="6"/>
  <c r="K76" i="6"/>
  <c r="J76" i="6"/>
  <c r="I76" i="6"/>
  <c r="H76" i="6"/>
  <c r="AF75" i="6"/>
  <c r="AE75" i="6"/>
  <c r="AD75" i="6"/>
  <c r="AC75" i="6"/>
  <c r="AB75" i="6"/>
  <c r="AA75" i="6"/>
  <c r="Z75" i="6"/>
  <c r="Y75" i="6"/>
  <c r="X75" i="6"/>
  <c r="W75" i="6"/>
  <c r="V75" i="6"/>
  <c r="U75" i="6"/>
  <c r="T75" i="6"/>
  <c r="S75" i="6"/>
  <c r="R75" i="6"/>
  <c r="Q75" i="6"/>
  <c r="P75" i="6"/>
  <c r="O75" i="6"/>
  <c r="N75" i="6"/>
  <c r="M75" i="6"/>
  <c r="L75" i="6"/>
  <c r="K75" i="6"/>
  <c r="J75" i="6"/>
  <c r="I75" i="6"/>
  <c r="H75" i="6"/>
  <c r="AF74" i="6"/>
  <c r="AE74" i="6"/>
  <c r="AD74" i="6"/>
  <c r="AC74" i="6"/>
  <c r="AB74" i="6"/>
  <c r="AA74" i="6"/>
  <c r="Z74" i="6"/>
  <c r="Y74" i="6"/>
  <c r="X74" i="6"/>
  <c r="W74" i="6"/>
  <c r="V74" i="6"/>
  <c r="U74" i="6"/>
  <c r="T74" i="6"/>
  <c r="S74" i="6"/>
  <c r="R74" i="6"/>
  <c r="Q74" i="6"/>
  <c r="P74" i="6"/>
  <c r="O74" i="6"/>
  <c r="N74" i="6"/>
  <c r="M74" i="6"/>
  <c r="L74" i="6"/>
  <c r="K74" i="6"/>
  <c r="J74" i="6"/>
  <c r="I74" i="6"/>
  <c r="H74" i="6"/>
  <c r="AF73" i="6"/>
  <c r="AE73" i="6"/>
  <c r="AD73" i="6"/>
  <c r="AC73" i="6"/>
  <c r="AB73" i="6"/>
  <c r="AA73" i="6"/>
  <c r="Z73" i="6"/>
  <c r="Y73" i="6"/>
  <c r="X73" i="6"/>
  <c r="W73" i="6"/>
  <c r="V73" i="6"/>
  <c r="U73" i="6"/>
  <c r="T73" i="6"/>
  <c r="S73" i="6"/>
  <c r="R73" i="6"/>
  <c r="Q73" i="6"/>
  <c r="P73" i="6"/>
  <c r="O73" i="6"/>
  <c r="N73" i="6"/>
  <c r="M73" i="6"/>
  <c r="L73" i="6"/>
  <c r="K73" i="6"/>
  <c r="J73" i="6"/>
  <c r="I73" i="6"/>
  <c r="H73" i="6"/>
  <c r="AF72" i="6"/>
  <c r="AE72" i="6"/>
  <c r="AD72" i="6"/>
  <c r="AC72" i="6"/>
  <c r="AB72" i="6"/>
  <c r="AA72" i="6"/>
  <c r="Z72" i="6"/>
  <c r="Y72" i="6"/>
  <c r="X72" i="6"/>
  <c r="W72" i="6"/>
  <c r="V72" i="6"/>
  <c r="U72" i="6"/>
  <c r="T72" i="6"/>
  <c r="S72" i="6"/>
  <c r="R72" i="6"/>
  <c r="Q72" i="6"/>
  <c r="P72" i="6"/>
  <c r="O72" i="6"/>
  <c r="N72" i="6"/>
  <c r="M72" i="6"/>
  <c r="L72" i="6"/>
  <c r="K72" i="6"/>
  <c r="J72" i="6"/>
  <c r="I72" i="6"/>
  <c r="H72" i="6"/>
  <c r="AF71" i="6"/>
  <c r="AE71" i="6"/>
  <c r="AD71" i="6"/>
  <c r="AC71" i="6"/>
  <c r="AB71" i="6"/>
  <c r="AA71" i="6"/>
  <c r="Z71" i="6"/>
  <c r="Y71" i="6"/>
  <c r="X71" i="6"/>
  <c r="W71" i="6"/>
  <c r="V71" i="6"/>
  <c r="U71" i="6"/>
  <c r="T71" i="6"/>
  <c r="S71" i="6"/>
  <c r="R71" i="6"/>
  <c r="Q71" i="6"/>
  <c r="P71" i="6"/>
  <c r="O71" i="6"/>
  <c r="N71" i="6"/>
  <c r="M71" i="6"/>
  <c r="L71" i="6"/>
  <c r="K71" i="6"/>
  <c r="J71" i="6"/>
  <c r="I71" i="6"/>
  <c r="H71" i="6"/>
  <c r="AF70" i="6"/>
  <c r="AE70" i="6"/>
  <c r="AD70" i="6"/>
  <c r="AC70" i="6"/>
  <c r="AB70" i="6"/>
  <c r="AA70" i="6"/>
  <c r="Z70" i="6"/>
  <c r="Y70" i="6"/>
  <c r="X70" i="6"/>
  <c r="W70" i="6"/>
  <c r="V70" i="6"/>
  <c r="U70" i="6"/>
  <c r="T70" i="6"/>
  <c r="S70" i="6"/>
  <c r="R70" i="6"/>
  <c r="Q70" i="6"/>
  <c r="P70" i="6"/>
  <c r="O70" i="6"/>
  <c r="N70" i="6"/>
  <c r="M70" i="6"/>
  <c r="L70" i="6"/>
  <c r="K70" i="6"/>
  <c r="J70" i="6"/>
  <c r="I70" i="6"/>
  <c r="H70" i="6"/>
  <c r="AF69" i="6"/>
  <c r="AE69" i="6"/>
  <c r="AD69" i="6"/>
  <c r="AC69" i="6"/>
  <c r="AB69" i="6"/>
  <c r="AA69" i="6"/>
  <c r="Z69" i="6"/>
  <c r="Y69" i="6"/>
  <c r="X69" i="6"/>
  <c r="W69" i="6"/>
  <c r="V69" i="6"/>
  <c r="U69" i="6"/>
  <c r="T69" i="6"/>
  <c r="S69" i="6"/>
  <c r="R69" i="6"/>
  <c r="Q69" i="6"/>
  <c r="P69" i="6"/>
  <c r="O69" i="6"/>
  <c r="N69" i="6"/>
  <c r="M69" i="6"/>
  <c r="L69" i="6"/>
  <c r="K69" i="6"/>
  <c r="J69" i="6"/>
  <c r="I69" i="6"/>
  <c r="H69" i="6"/>
  <c r="AF68" i="6"/>
  <c r="AE68" i="6"/>
  <c r="AD68" i="6"/>
  <c r="AC68" i="6"/>
  <c r="AB68" i="6"/>
  <c r="AA68" i="6"/>
  <c r="Z68" i="6"/>
  <c r="Y68" i="6"/>
  <c r="X68" i="6"/>
  <c r="W68" i="6"/>
  <c r="V68" i="6"/>
  <c r="U68" i="6"/>
  <c r="T68" i="6"/>
  <c r="S68" i="6"/>
  <c r="R68" i="6"/>
  <c r="Q68" i="6"/>
  <c r="P68" i="6"/>
  <c r="O68" i="6"/>
  <c r="N68" i="6"/>
  <c r="M68" i="6"/>
  <c r="L68" i="6"/>
  <c r="K68" i="6"/>
  <c r="J68" i="6"/>
  <c r="I68" i="6"/>
  <c r="H68" i="6"/>
  <c r="AF67" i="6"/>
  <c r="AE67" i="6"/>
  <c r="AD67" i="6"/>
  <c r="AC67" i="6"/>
  <c r="AB67" i="6"/>
  <c r="AA67" i="6"/>
  <c r="Z67" i="6"/>
  <c r="Y67" i="6"/>
  <c r="X67" i="6"/>
  <c r="W67" i="6"/>
  <c r="V67" i="6"/>
  <c r="U67" i="6"/>
  <c r="T67" i="6"/>
  <c r="S67" i="6"/>
  <c r="R67" i="6"/>
  <c r="Q67" i="6"/>
  <c r="P67" i="6"/>
  <c r="O67" i="6"/>
  <c r="N67" i="6"/>
  <c r="M67" i="6"/>
  <c r="L67" i="6"/>
  <c r="K67" i="6"/>
  <c r="J67" i="6"/>
  <c r="I67" i="6"/>
  <c r="H67" i="6"/>
  <c r="AF66" i="6"/>
  <c r="AE66" i="6"/>
  <c r="AD66" i="6"/>
  <c r="AC66" i="6"/>
  <c r="AB66" i="6"/>
  <c r="AA66" i="6"/>
  <c r="Z66" i="6"/>
  <c r="Y66" i="6"/>
  <c r="X66" i="6"/>
  <c r="W66" i="6"/>
  <c r="V66" i="6"/>
  <c r="U66" i="6"/>
  <c r="T66" i="6"/>
  <c r="S66" i="6"/>
  <c r="R66" i="6"/>
  <c r="Q66" i="6"/>
  <c r="P66" i="6"/>
  <c r="O66" i="6"/>
  <c r="N66" i="6"/>
  <c r="M66" i="6"/>
  <c r="L66" i="6"/>
  <c r="K66" i="6"/>
  <c r="J66" i="6"/>
  <c r="I66" i="6"/>
  <c r="H66" i="6"/>
  <c r="AF65" i="6"/>
  <c r="AE65" i="6"/>
  <c r="AD65" i="6"/>
  <c r="AC65" i="6"/>
  <c r="AB65" i="6"/>
  <c r="AA65" i="6"/>
  <c r="Z65" i="6"/>
  <c r="Y65" i="6"/>
  <c r="X65" i="6"/>
  <c r="W65" i="6"/>
  <c r="V65" i="6"/>
  <c r="U65" i="6"/>
  <c r="T65" i="6"/>
  <c r="S65" i="6"/>
  <c r="R65" i="6"/>
  <c r="Q65" i="6"/>
  <c r="P65" i="6"/>
  <c r="O65" i="6"/>
  <c r="N65" i="6"/>
  <c r="M65" i="6"/>
  <c r="L65" i="6"/>
  <c r="K65" i="6"/>
  <c r="J65" i="6"/>
  <c r="I65" i="6"/>
  <c r="H65" i="6"/>
  <c r="AF64" i="6"/>
  <c r="AE64" i="6"/>
  <c r="AD64" i="6"/>
  <c r="AC64" i="6"/>
  <c r="AB64" i="6"/>
  <c r="AA64" i="6"/>
  <c r="Z64" i="6"/>
  <c r="Y64" i="6"/>
  <c r="X64" i="6"/>
  <c r="W64" i="6"/>
  <c r="V64" i="6"/>
  <c r="U64" i="6"/>
  <c r="T64" i="6"/>
  <c r="S64" i="6"/>
  <c r="R64" i="6"/>
  <c r="Q64" i="6"/>
  <c r="P64" i="6"/>
  <c r="O64" i="6"/>
  <c r="N64" i="6"/>
  <c r="M64" i="6"/>
  <c r="L64" i="6"/>
  <c r="K64" i="6"/>
  <c r="J64" i="6"/>
  <c r="I64" i="6"/>
  <c r="H64" i="6"/>
  <c r="AF63" i="6"/>
  <c r="AE63" i="6"/>
  <c r="AD63" i="6"/>
  <c r="AC63" i="6"/>
  <c r="AB63" i="6"/>
  <c r="AA63" i="6"/>
  <c r="Z63" i="6"/>
  <c r="Y63" i="6"/>
  <c r="X63" i="6"/>
  <c r="W63" i="6"/>
  <c r="V63" i="6"/>
  <c r="U63" i="6"/>
  <c r="T63" i="6"/>
  <c r="S63" i="6"/>
  <c r="R63" i="6"/>
  <c r="Q63" i="6"/>
  <c r="P63" i="6"/>
  <c r="O63" i="6"/>
  <c r="N63" i="6"/>
  <c r="M63" i="6"/>
  <c r="L63" i="6"/>
  <c r="K63" i="6"/>
  <c r="J63" i="6"/>
  <c r="I63" i="6"/>
  <c r="H63" i="6"/>
  <c r="AF62" i="6"/>
  <c r="AE62" i="6"/>
  <c r="AD62" i="6"/>
  <c r="AC62" i="6"/>
  <c r="AB62" i="6"/>
  <c r="AA62" i="6"/>
  <c r="Z62" i="6"/>
  <c r="Y62" i="6"/>
  <c r="X62" i="6"/>
  <c r="W62" i="6"/>
  <c r="V62" i="6"/>
  <c r="U62" i="6"/>
  <c r="T62" i="6"/>
  <c r="S62" i="6"/>
  <c r="R62" i="6"/>
  <c r="Q62" i="6"/>
  <c r="P62" i="6"/>
  <c r="O62" i="6"/>
  <c r="N62" i="6"/>
  <c r="M62" i="6"/>
  <c r="L62" i="6"/>
  <c r="K62" i="6"/>
  <c r="J62" i="6"/>
  <c r="I62" i="6"/>
  <c r="H62" i="6"/>
  <c r="AF61" i="6"/>
  <c r="AE61" i="6"/>
  <c r="AD61" i="6"/>
  <c r="AC61" i="6"/>
  <c r="AB61" i="6"/>
  <c r="AA61" i="6"/>
  <c r="Z61" i="6"/>
  <c r="Y61" i="6"/>
  <c r="X61" i="6"/>
  <c r="W61" i="6"/>
  <c r="V61" i="6"/>
  <c r="U61" i="6"/>
  <c r="T61" i="6"/>
  <c r="S61" i="6"/>
  <c r="R61" i="6"/>
  <c r="Q61" i="6"/>
  <c r="P61" i="6"/>
  <c r="O61" i="6"/>
  <c r="N61" i="6"/>
  <c r="M61" i="6"/>
  <c r="L61" i="6"/>
  <c r="K61" i="6"/>
  <c r="J61" i="6"/>
  <c r="I61" i="6"/>
  <c r="H61" i="6"/>
  <c r="AF60" i="6"/>
  <c r="AE60" i="6"/>
  <c r="AD60" i="6"/>
  <c r="AC60" i="6"/>
  <c r="AB60" i="6"/>
  <c r="AA60" i="6"/>
  <c r="Z60" i="6"/>
  <c r="Y60" i="6"/>
  <c r="X60" i="6"/>
  <c r="W60" i="6"/>
  <c r="V60" i="6"/>
  <c r="U60" i="6"/>
  <c r="T60" i="6"/>
  <c r="S60" i="6"/>
  <c r="R60" i="6"/>
  <c r="Q60" i="6"/>
  <c r="P60" i="6"/>
  <c r="O60" i="6"/>
  <c r="N60" i="6"/>
  <c r="M60" i="6"/>
  <c r="L60" i="6"/>
  <c r="K60" i="6"/>
  <c r="J60" i="6"/>
  <c r="I60" i="6"/>
  <c r="H60" i="6"/>
  <c r="AF59" i="6"/>
  <c r="AE59" i="6"/>
  <c r="AD59" i="6"/>
  <c r="AC59" i="6"/>
  <c r="AB59" i="6"/>
  <c r="AA59" i="6"/>
  <c r="Z59" i="6"/>
  <c r="Y59" i="6"/>
  <c r="X59" i="6"/>
  <c r="W59" i="6"/>
  <c r="V59" i="6"/>
  <c r="U59" i="6"/>
  <c r="T59" i="6"/>
  <c r="S59" i="6"/>
  <c r="R59" i="6"/>
  <c r="Q59" i="6"/>
  <c r="P59" i="6"/>
  <c r="O59" i="6"/>
  <c r="N59" i="6"/>
  <c r="M59" i="6"/>
  <c r="L59" i="6"/>
  <c r="K59" i="6"/>
  <c r="J59" i="6"/>
  <c r="I59" i="6"/>
  <c r="H59" i="6"/>
  <c r="AF58" i="6"/>
  <c r="AE58" i="6"/>
  <c r="AD58" i="6"/>
  <c r="AC58" i="6"/>
  <c r="AB58" i="6"/>
  <c r="AA58" i="6"/>
  <c r="Z58" i="6"/>
  <c r="Y58" i="6"/>
  <c r="X58" i="6"/>
  <c r="W58" i="6"/>
  <c r="V58" i="6"/>
  <c r="U58" i="6"/>
  <c r="T58" i="6"/>
  <c r="S58" i="6"/>
  <c r="R58" i="6"/>
  <c r="Q58" i="6"/>
  <c r="P58" i="6"/>
  <c r="O58" i="6"/>
  <c r="N58" i="6"/>
  <c r="M58" i="6"/>
  <c r="L58" i="6"/>
  <c r="K58" i="6"/>
  <c r="J58" i="6"/>
  <c r="I58" i="6"/>
  <c r="H58" i="6"/>
  <c r="AF57" i="6"/>
  <c r="AE57" i="6"/>
  <c r="AD57" i="6"/>
  <c r="AC57" i="6"/>
  <c r="AB57" i="6"/>
  <c r="AA57" i="6"/>
  <c r="Z57" i="6"/>
  <c r="Y57" i="6"/>
  <c r="X57" i="6"/>
  <c r="W57" i="6"/>
  <c r="V57" i="6"/>
  <c r="U57" i="6"/>
  <c r="T57" i="6"/>
  <c r="S57" i="6"/>
  <c r="R57" i="6"/>
  <c r="Q57" i="6"/>
  <c r="P57" i="6"/>
  <c r="O57" i="6"/>
  <c r="N57" i="6"/>
  <c r="M57" i="6"/>
  <c r="L57" i="6"/>
  <c r="K57" i="6"/>
  <c r="J57" i="6"/>
  <c r="I57" i="6"/>
  <c r="H57" i="6"/>
  <c r="AF56" i="6"/>
  <c r="AE56" i="6"/>
  <c r="AD56" i="6"/>
  <c r="AC56" i="6"/>
  <c r="AB56" i="6"/>
  <c r="AA56" i="6"/>
  <c r="Z56" i="6"/>
  <c r="Y56" i="6"/>
  <c r="X56" i="6"/>
  <c r="W56" i="6"/>
  <c r="V56" i="6"/>
  <c r="U56" i="6"/>
  <c r="T56" i="6"/>
  <c r="S56" i="6"/>
  <c r="R56" i="6"/>
  <c r="Q56" i="6"/>
  <c r="P56" i="6"/>
  <c r="O56" i="6"/>
  <c r="N56" i="6"/>
  <c r="M56" i="6"/>
  <c r="L56" i="6"/>
  <c r="K56" i="6"/>
  <c r="J56" i="6"/>
  <c r="I56" i="6"/>
  <c r="H56" i="6"/>
  <c r="AF55" i="6"/>
  <c r="AE55" i="6"/>
  <c r="AD55" i="6"/>
  <c r="AC55" i="6"/>
  <c r="AB55" i="6"/>
  <c r="AA55" i="6"/>
  <c r="Z55" i="6"/>
  <c r="Y55" i="6"/>
  <c r="X55" i="6"/>
  <c r="W55" i="6"/>
  <c r="V55" i="6"/>
  <c r="U55" i="6"/>
  <c r="T55" i="6"/>
  <c r="S55" i="6"/>
  <c r="R55" i="6"/>
  <c r="Q55" i="6"/>
  <c r="P55" i="6"/>
  <c r="O55" i="6"/>
  <c r="N55" i="6"/>
  <c r="M55" i="6"/>
  <c r="L55" i="6"/>
  <c r="K55" i="6"/>
  <c r="J55" i="6"/>
  <c r="I55" i="6"/>
  <c r="H55" i="6"/>
  <c r="AF54" i="6"/>
  <c r="AE54" i="6"/>
  <c r="AD54" i="6"/>
  <c r="AC54" i="6"/>
  <c r="AB54" i="6"/>
  <c r="AA54" i="6"/>
  <c r="Z54" i="6"/>
  <c r="Y54" i="6"/>
  <c r="X54" i="6"/>
  <c r="W54" i="6"/>
  <c r="V54" i="6"/>
  <c r="U54" i="6"/>
  <c r="T54" i="6"/>
  <c r="S54" i="6"/>
  <c r="R54" i="6"/>
  <c r="Q54" i="6"/>
  <c r="P54" i="6"/>
  <c r="O54" i="6"/>
  <c r="N54" i="6"/>
  <c r="M54" i="6"/>
  <c r="L54" i="6"/>
  <c r="K54" i="6"/>
  <c r="J54" i="6"/>
  <c r="I54" i="6"/>
  <c r="H54" i="6"/>
  <c r="AF53" i="6"/>
  <c r="AE53" i="6"/>
  <c r="AD53" i="6"/>
  <c r="AC53" i="6"/>
  <c r="AB53" i="6"/>
  <c r="AA53" i="6"/>
  <c r="Z53" i="6"/>
  <c r="Y53" i="6"/>
  <c r="X53" i="6"/>
  <c r="W53" i="6"/>
  <c r="V53" i="6"/>
  <c r="U53" i="6"/>
  <c r="T53" i="6"/>
  <c r="S53" i="6"/>
  <c r="R53" i="6"/>
  <c r="Q53" i="6"/>
  <c r="P53" i="6"/>
  <c r="O53" i="6"/>
  <c r="N53" i="6"/>
  <c r="M53" i="6"/>
  <c r="L53" i="6"/>
  <c r="K53" i="6"/>
  <c r="J53" i="6"/>
  <c r="I53" i="6"/>
  <c r="H53" i="6"/>
  <c r="AF52" i="6"/>
  <c r="AE52" i="6"/>
  <c r="AD52" i="6"/>
  <c r="AC52" i="6"/>
  <c r="AB52" i="6"/>
  <c r="AA52" i="6"/>
  <c r="Z52" i="6"/>
  <c r="Y52" i="6"/>
  <c r="X52" i="6"/>
  <c r="W52" i="6"/>
  <c r="V52" i="6"/>
  <c r="U52" i="6"/>
  <c r="T52" i="6"/>
  <c r="S52" i="6"/>
  <c r="R52" i="6"/>
  <c r="Q52" i="6"/>
  <c r="P52" i="6"/>
  <c r="O52" i="6"/>
  <c r="N52" i="6"/>
  <c r="M52" i="6"/>
  <c r="L52" i="6"/>
  <c r="K52" i="6"/>
  <c r="J52" i="6"/>
  <c r="I52" i="6"/>
  <c r="H52" i="6"/>
  <c r="AF51" i="6"/>
  <c r="AE51" i="6"/>
  <c r="AD51" i="6"/>
  <c r="AC51" i="6"/>
  <c r="AB51" i="6"/>
  <c r="AA51" i="6"/>
  <c r="Z51" i="6"/>
  <c r="Y51" i="6"/>
  <c r="X51" i="6"/>
  <c r="W51" i="6"/>
  <c r="V51" i="6"/>
  <c r="U51" i="6"/>
  <c r="T51" i="6"/>
  <c r="S51" i="6"/>
  <c r="R51" i="6"/>
  <c r="Q51" i="6"/>
  <c r="P51" i="6"/>
  <c r="O51" i="6"/>
  <c r="N51" i="6"/>
  <c r="M51" i="6"/>
  <c r="L51" i="6"/>
  <c r="K51" i="6"/>
  <c r="J51" i="6"/>
  <c r="I51" i="6"/>
  <c r="H51" i="6"/>
  <c r="AF50" i="6"/>
  <c r="AE50" i="6"/>
  <c r="AD50" i="6"/>
  <c r="AC50" i="6"/>
  <c r="AB50" i="6"/>
  <c r="AA50" i="6"/>
  <c r="Z50" i="6"/>
  <c r="Y50" i="6"/>
  <c r="X50" i="6"/>
  <c r="W50" i="6"/>
  <c r="V50" i="6"/>
  <c r="U50" i="6"/>
  <c r="T50" i="6"/>
  <c r="S50" i="6"/>
  <c r="R50" i="6"/>
  <c r="Q50" i="6"/>
  <c r="P50" i="6"/>
  <c r="O50" i="6"/>
  <c r="N50" i="6"/>
  <c r="M50" i="6"/>
  <c r="L50" i="6"/>
  <c r="K50" i="6"/>
  <c r="J50" i="6"/>
  <c r="I50" i="6"/>
  <c r="H50" i="6"/>
  <c r="AF49" i="6"/>
  <c r="AE49" i="6"/>
  <c r="AD49" i="6"/>
  <c r="AC49" i="6"/>
  <c r="AB49" i="6"/>
  <c r="AA49" i="6"/>
  <c r="Z49" i="6"/>
  <c r="Y49" i="6"/>
  <c r="X49" i="6"/>
  <c r="W49" i="6"/>
  <c r="V49" i="6"/>
  <c r="U49" i="6"/>
  <c r="T49" i="6"/>
  <c r="S49" i="6"/>
  <c r="R49" i="6"/>
  <c r="Q49" i="6"/>
  <c r="P49" i="6"/>
  <c r="O49" i="6"/>
  <c r="N49" i="6"/>
  <c r="M49" i="6"/>
  <c r="L49" i="6"/>
  <c r="K49" i="6"/>
  <c r="J49" i="6"/>
  <c r="I49" i="6"/>
  <c r="H49" i="6"/>
  <c r="AF48" i="6"/>
  <c r="AE48" i="6"/>
  <c r="AD48" i="6"/>
  <c r="AC48" i="6"/>
  <c r="AB48" i="6"/>
  <c r="AA48" i="6"/>
  <c r="Z48" i="6"/>
  <c r="Y48" i="6"/>
  <c r="X48" i="6"/>
  <c r="W48" i="6"/>
  <c r="V48" i="6"/>
  <c r="U48" i="6"/>
  <c r="T48" i="6"/>
  <c r="S48" i="6"/>
  <c r="R48" i="6"/>
  <c r="Q48" i="6"/>
  <c r="P48" i="6"/>
  <c r="O48" i="6"/>
  <c r="N48" i="6"/>
  <c r="M48" i="6"/>
  <c r="L48" i="6"/>
  <c r="K48" i="6"/>
  <c r="J48" i="6"/>
  <c r="I48" i="6"/>
  <c r="H48" i="6"/>
  <c r="AF47" i="6"/>
  <c r="AE47" i="6"/>
  <c r="AD47" i="6"/>
  <c r="AC47" i="6"/>
  <c r="AB47" i="6"/>
  <c r="AA47" i="6"/>
  <c r="Z47" i="6"/>
  <c r="Y47" i="6"/>
  <c r="X47" i="6"/>
  <c r="W47" i="6"/>
  <c r="V47" i="6"/>
  <c r="U47" i="6"/>
  <c r="T47" i="6"/>
  <c r="S47" i="6"/>
  <c r="R47" i="6"/>
  <c r="Q47" i="6"/>
  <c r="P47" i="6"/>
  <c r="O47" i="6"/>
  <c r="N47" i="6"/>
  <c r="M47" i="6"/>
  <c r="L47" i="6"/>
  <c r="K47" i="6"/>
  <c r="J47" i="6"/>
  <c r="I47" i="6"/>
  <c r="H47" i="6"/>
  <c r="AF46" i="6"/>
  <c r="AE46" i="6"/>
  <c r="AD46" i="6"/>
  <c r="AC46" i="6"/>
  <c r="AB46" i="6"/>
  <c r="AA46" i="6"/>
  <c r="Z46" i="6"/>
  <c r="Y46" i="6"/>
  <c r="X46" i="6"/>
  <c r="W46" i="6"/>
  <c r="V46" i="6"/>
  <c r="U46" i="6"/>
  <c r="T46" i="6"/>
  <c r="S46" i="6"/>
  <c r="R46" i="6"/>
  <c r="Q46" i="6"/>
  <c r="P46" i="6"/>
  <c r="O46" i="6"/>
  <c r="N46" i="6"/>
  <c r="M46" i="6"/>
  <c r="L46" i="6"/>
  <c r="K46" i="6"/>
  <c r="J46" i="6"/>
  <c r="I46" i="6"/>
  <c r="H46" i="6"/>
  <c r="AF45" i="6"/>
  <c r="AE45" i="6"/>
  <c r="AD45" i="6"/>
  <c r="AC45" i="6"/>
  <c r="AB45" i="6"/>
  <c r="AA45" i="6"/>
  <c r="Z45" i="6"/>
  <c r="Y45" i="6"/>
  <c r="X45" i="6"/>
  <c r="W45" i="6"/>
  <c r="V45" i="6"/>
  <c r="U45" i="6"/>
  <c r="T45" i="6"/>
  <c r="S45" i="6"/>
  <c r="R45" i="6"/>
  <c r="Q45" i="6"/>
  <c r="P45" i="6"/>
  <c r="O45" i="6"/>
  <c r="N45" i="6"/>
  <c r="M45" i="6"/>
  <c r="L45" i="6"/>
  <c r="K45" i="6"/>
  <c r="J45" i="6"/>
  <c r="I45" i="6"/>
  <c r="H45" i="6"/>
  <c r="AF44" i="6"/>
  <c r="AE44" i="6"/>
  <c r="AD44" i="6"/>
  <c r="AC44" i="6"/>
  <c r="AB44" i="6"/>
  <c r="AA44" i="6"/>
  <c r="Z44" i="6"/>
  <c r="Y44" i="6"/>
  <c r="X44" i="6"/>
  <c r="W44" i="6"/>
  <c r="V44" i="6"/>
  <c r="U44" i="6"/>
  <c r="T44" i="6"/>
  <c r="S44" i="6"/>
  <c r="R44" i="6"/>
  <c r="Q44" i="6"/>
  <c r="P44" i="6"/>
  <c r="O44" i="6"/>
  <c r="N44" i="6"/>
  <c r="M44" i="6"/>
  <c r="L44" i="6"/>
  <c r="K44" i="6"/>
  <c r="J44" i="6"/>
  <c r="I44" i="6"/>
  <c r="H44" i="6"/>
  <c r="AF43" i="6"/>
  <c r="AE43" i="6"/>
  <c r="AD43" i="6"/>
  <c r="AC43" i="6"/>
  <c r="AB43" i="6"/>
  <c r="AA43" i="6"/>
  <c r="Z43" i="6"/>
  <c r="Y43" i="6"/>
  <c r="X43" i="6"/>
  <c r="W43" i="6"/>
  <c r="V43" i="6"/>
  <c r="U43" i="6"/>
  <c r="T43" i="6"/>
  <c r="S43" i="6"/>
  <c r="R43" i="6"/>
  <c r="Q43" i="6"/>
  <c r="P43" i="6"/>
  <c r="O43" i="6"/>
  <c r="N43" i="6"/>
  <c r="M43" i="6"/>
  <c r="L43" i="6"/>
  <c r="K43" i="6"/>
  <c r="J43" i="6"/>
  <c r="I43" i="6"/>
  <c r="H43" i="6"/>
  <c r="AF42" i="6"/>
  <c r="AE42" i="6"/>
  <c r="AD42" i="6"/>
  <c r="AC42" i="6"/>
  <c r="AB42" i="6"/>
  <c r="AA42" i="6"/>
  <c r="Z42" i="6"/>
  <c r="Y42" i="6"/>
  <c r="X42" i="6"/>
  <c r="W42" i="6"/>
  <c r="V42" i="6"/>
  <c r="U42" i="6"/>
  <c r="T42" i="6"/>
  <c r="S42" i="6"/>
  <c r="R42" i="6"/>
  <c r="Q42" i="6"/>
  <c r="P42" i="6"/>
  <c r="O42" i="6"/>
  <c r="N42" i="6"/>
  <c r="M42" i="6"/>
  <c r="L42" i="6"/>
  <c r="K42" i="6"/>
  <c r="J42" i="6"/>
  <c r="I42" i="6"/>
  <c r="H42" i="6"/>
  <c r="AF41" i="6"/>
  <c r="AE41" i="6"/>
  <c r="AD41" i="6"/>
  <c r="AC41" i="6"/>
  <c r="AB41" i="6"/>
  <c r="AA41" i="6"/>
  <c r="Z41" i="6"/>
  <c r="Y41" i="6"/>
  <c r="X41" i="6"/>
  <c r="W41" i="6"/>
  <c r="V41" i="6"/>
  <c r="U41" i="6"/>
  <c r="T41" i="6"/>
  <c r="S41" i="6"/>
  <c r="R41" i="6"/>
  <c r="Q41" i="6"/>
  <c r="P41" i="6"/>
  <c r="O41" i="6"/>
  <c r="N41" i="6"/>
  <c r="M41" i="6"/>
  <c r="L41" i="6"/>
  <c r="K41" i="6"/>
  <c r="J41" i="6"/>
  <c r="I41" i="6"/>
  <c r="H41" i="6"/>
  <c r="AF40" i="6"/>
  <c r="AE40" i="6"/>
  <c r="AD40" i="6"/>
  <c r="AC40" i="6"/>
  <c r="AB40" i="6"/>
  <c r="AA40" i="6"/>
  <c r="Z40" i="6"/>
  <c r="Y40" i="6"/>
  <c r="X40" i="6"/>
  <c r="W40" i="6"/>
  <c r="V40" i="6"/>
  <c r="U40" i="6"/>
  <c r="T40" i="6"/>
  <c r="S40" i="6"/>
  <c r="R40" i="6"/>
  <c r="Q40" i="6"/>
  <c r="P40" i="6"/>
  <c r="O40" i="6"/>
  <c r="N40" i="6"/>
  <c r="M40" i="6"/>
  <c r="L40" i="6"/>
  <c r="K40" i="6"/>
  <c r="J40" i="6"/>
  <c r="I40" i="6"/>
  <c r="H40" i="6"/>
  <c r="AF39" i="6"/>
  <c r="AE39" i="6"/>
  <c r="AD39" i="6"/>
  <c r="AC39" i="6"/>
  <c r="AB39" i="6"/>
  <c r="AA39" i="6"/>
  <c r="Z39" i="6"/>
  <c r="Y39" i="6"/>
  <c r="X39" i="6"/>
  <c r="W39" i="6"/>
  <c r="V39" i="6"/>
  <c r="U39" i="6"/>
  <c r="T39" i="6"/>
  <c r="S39" i="6"/>
  <c r="R39" i="6"/>
  <c r="Q39" i="6"/>
  <c r="P39" i="6"/>
  <c r="O39" i="6"/>
  <c r="N39" i="6"/>
  <c r="M39" i="6"/>
  <c r="L39" i="6"/>
  <c r="K39" i="6"/>
  <c r="J39" i="6"/>
  <c r="I39" i="6"/>
  <c r="H39" i="6"/>
  <c r="AF38" i="6"/>
  <c r="AE38" i="6"/>
  <c r="AD38" i="6"/>
  <c r="AC38" i="6"/>
  <c r="AB38" i="6"/>
  <c r="AA38" i="6"/>
  <c r="Z38" i="6"/>
  <c r="Y38" i="6"/>
  <c r="X38" i="6"/>
  <c r="W38" i="6"/>
  <c r="V38" i="6"/>
  <c r="U38" i="6"/>
  <c r="T38" i="6"/>
  <c r="S38" i="6"/>
  <c r="R38" i="6"/>
  <c r="Q38" i="6"/>
  <c r="P38" i="6"/>
  <c r="O38" i="6"/>
  <c r="N38" i="6"/>
  <c r="M38" i="6"/>
  <c r="L38" i="6"/>
  <c r="K38" i="6"/>
  <c r="J38" i="6"/>
  <c r="I38" i="6"/>
  <c r="H38" i="6"/>
  <c r="AF37" i="6"/>
  <c r="AE37" i="6"/>
  <c r="AD37" i="6"/>
  <c r="AC37" i="6"/>
  <c r="AB37" i="6"/>
  <c r="AA37" i="6"/>
  <c r="Z37" i="6"/>
  <c r="Y37" i="6"/>
  <c r="X37" i="6"/>
  <c r="W37" i="6"/>
  <c r="V37" i="6"/>
  <c r="U37" i="6"/>
  <c r="T37" i="6"/>
  <c r="S37" i="6"/>
  <c r="R37" i="6"/>
  <c r="Q37" i="6"/>
  <c r="P37" i="6"/>
  <c r="O37" i="6"/>
  <c r="N37" i="6"/>
  <c r="M37" i="6"/>
  <c r="L37" i="6"/>
  <c r="K37" i="6"/>
  <c r="J37" i="6"/>
  <c r="I37" i="6"/>
  <c r="H37" i="6"/>
  <c r="AF36" i="6"/>
  <c r="AE36" i="6"/>
  <c r="AD36" i="6"/>
  <c r="AC36" i="6"/>
  <c r="AB36" i="6"/>
  <c r="AA36" i="6"/>
  <c r="Z36" i="6"/>
  <c r="Y36" i="6"/>
  <c r="X36" i="6"/>
  <c r="W36" i="6"/>
  <c r="V36" i="6"/>
  <c r="U36" i="6"/>
  <c r="T36" i="6"/>
  <c r="S36" i="6"/>
  <c r="R36" i="6"/>
  <c r="Q36" i="6"/>
  <c r="P36" i="6"/>
  <c r="O36" i="6"/>
  <c r="N36" i="6"/>
  <c r="M36" i="6"/>
  <c r="L36" i="6"/>
  <c r="K36" i="6"/>
  <c r="J36" i="6"/>
  <c r="I36" i="6"/>
  <c r="H36" i="6"/>
  <c r="AF35" i="6"/>
  <c r="AE35" i="6"/>
  <c r="AD35" i="6"/>
  <c r="AC35" i="6"/>
  <c r="AB35" i="6"/>
  <c r="AA35" i="6"/>
  <c r="Z35" i="6"/>
  <c r="Y35" i="6"/>
  <c r="X35" i="6"/>
  <c r="W35" i="6"/>
  <c r="V35" i="6"/>
  <c r="U35" i="6"/>
  <c r="T35" i="6"/>
  <c r="S35" i="6"/>
  <c r="R35" i="6"/>
  <c r="Q35" i="6"/>
  <c r="P35" i="6"/>
  <c r="O35" i="6"/>
  <c r="N35" i="6"/>
  <c r="M35" i="6"/>
  <c r="L35" i="6"/>
  <c r="K35" i="6"/>
  <c r="J35" i="6"/>
  <c r="I35" i="6"/>
  <c r="H35" i="6"/>
  <c r="AF34" i="6"/>
  <c r="AE34" i="6"/>
  <c r="AD34" i="6"/>
  <c r="AC34" i="6"/>
  <c r="AB34" i="6"/>
  <c r="AA34" i="6"/>
  <c r="Z34" i="6"/>
  <c r="Y34" i="6"/>
  <c r="X34" i="6"/>
  <c r="W34" i="6"/>
  <c r="V34" i="6"/>
  <c r="U34" i="6"/>
  <c r="T34" i="6"/>
  <c r="S34" i="6"/>
  <c r="R34" i="6"/>
  <c r="Q34" i="6"/>
  <c r="P34" i="6"/>
  <c r="O34" i="6"/>
  <c r="N34" i="6"/>
  <c r="M34" i="6"/>
  <c r="L34" i="6"/>
  <c r="K34" i="6"/>
  <c r="J34" i="6"/>
  <c r="I34" i="6"/>
  <c r="H34" i="6"/>
  <c r="AF33" i="6"/>
  <c r="AE33" i="6"/>
  <c r="AD33" i="6"/>
  <c r="AC33" i="6"/>
  <c r="AB33" i="6"/>
  <c r="AA33" i="6"/>
  <c r="Z33" i="6"/>
  <c r="Y33" i="6"/>
  <c r="X33" i="6"/>
  <c r="W33" i="6"/>
  <c r="V33" i="6"/>
  <c r="U33" i="6"/>
  <c r="T33" i="6"/>
  <c r="S33" i="6"/>
  <c r="R33" i="6"/>
  <c r="Q33" i="6"/>
  <c r="P33" i="6"/>
  <c r="O33" i="6"/>
  <c r="N33" i="6"/>
  <c r="M33" i="6"/>
  <c r="L33" i="6"/>
  <c r="K33" i="6"/>
  <c r="J33" i="6"/>
  <c r="I33" i="6"/>
  <c r="H33" i="6"/>
  <c r="AF32" i="6"/>
  <c r="AE32" i="6"/>
  <c r="AD32" i="6"/>
  <c r="AC32" i="6"/>
  <c r="AB32" i="6"/>
  <c r="AA32" i="6"/>
  <c r="Z32" i="6"/>
  <c r="Y32" i="6"/>
  <c r="X32" i="6"/>
  <c r="W32" i="6"/>
  <c r="V32" i="6"/>
  <c r="U32" i="6"/>
  <c r="T32" i="6"/>
  <c r="S32" i="6"/>
  <c r="R32" i="6"/>
  <c r="Q32" i="6"/>
  <c r="P32" i="6"/>
  <c r="O32" i="6"/>
  <c r="N32" i="6"/>
  <c r="M32" i="6"/>
  <c r="L32" i="6"/>
  <c r="K32" i="6"/>
  <c r="J32" i="6"/>
  <c r="I32" i="6"/>
  <c r="H32" i="6"/>
  <c r="AF31" i="6"/>
  <c r="AE31" i="6"/>
  <c r="AD31" i="6"/>
  <c r="AC31" i="6"/>
  <c r="AB31" i="6"/>
  <c r="AA31" i="6"/>
  <c r="Z31" i="6"/>
  <c r="Y31" i="6"/>
  <c r="X31" i="6"/>
  <c r="W31" i="6"/>
  <c r="V31" i="6"/>
  <c r="U31" i="6"/>
  <c r="T31" i="6"/>
  <c r="S31" i="6"/>
  <c r="R31" i="6"/>
  <c r="Q31" i="6"/>
  <c r="P31" i="6"/>
  <c r="O31" i="6"/>
  <c r="N31" i="6"/>
  <c r="M31" i="6"/>
  <c r="L31" i="6"/>
  <c r="K31" i="6"/>
  <c r="J31" i="6"/>
  <c r="I31" i="6"/>
  <c r="H31" i="6"/>
  <c r="AF30" i="6"/>
  <c r="AE30" i="6"/>
  <c r="AD30" i="6"/>
  <c r="AC30" i="6"/>
  <c r="AB30" i="6"/>
  <c r="AA30" i="6"/>
  <c r="Z30" i="6"/>
  <c r="Y30" i="6"/>
  <c r="X30" i="6"/>
  <c r="W30" i="6"/>
  <c r="V30" i="6"/>
  <c r="U30" i="6"/>
  <c r="T30" i="6"/>
  <c r="S30" i="6"/>
  <c r="R30" i="6"/>
  <c r="Q30" i="6"/>
  <c r="P30" i="6"/>
  <c r="O30" i="6"/>
  <c r="N30" i="6"/>
  <c r="M30" i="6"/>
  <c r="L30" i="6"/>
  <c r="K30" i="6"/>
  <c r="J30" i="6"/>
  <c r="I30" i="6"/>
  <c r="H30" i="6"/>
  <c r="AF29" i="6"/>
  <c r="AE29" i="6"/>
  <c r="AD29" i="6"/>
  <c r="AC29" i="6"/>
  <c r="AB29" i="6"/>
  <c r="AA29" i="6"/>
  <c r="Z29" i="6"/>
  <c r="Y29" i="6"/>
  <c r="X29" i="6"/>
  <c r="W29" i="6"/>
  <c r="V29" i="6"/>
  <c r="U29" i="6"/>
  <c r="T29" i="6"/>
  <c r="S29" i="6"/>
  <c r="R29" i="6"/>
  <c r="Q29" i="6"/>
  <c r="P29" i="6"/>
  <c r="O29" i="6"/>
  <c r="N29" i="6"/>
  <c r="M29" i="6"/>
  <c r="L29" i="6"/>
  <c r="K29" i="6"/>
  <c r="J29" i="6"/>
  <c r="I29" i="6"/>
  <c r="H29" i="6"/>
  <c r="AF28" i="6"/>
  <c r="AE28" i="6"/>
  <c r="AD28" i="6"/>
  <c r="AC28" i="6"/>
  <c r="AB28" i="6"/>
  <c r="AA28" i="6"/>
  <c r="Z28" i="6"/>
  <c r="Y28" i="6"/>
  <c r="X28" i="6"/>
  <c r="W28" i="6"/>
  <c r="V28" i="6"/>
  <c r="U28" i="6"/>
  <c r="T28" i="6"/>
  <c r="S28" i="6"/>
  <c r="R28" i="6"/>
  <c r="Q28" i="6"/>
  <c r="P28" i="6"/>
  <c r="O28" i="6"/>
  <c r="N28" i="6"/>
  <c r="M28" i="6"/>
  <c r="L28" i="6"/>
  <c r="K28" i="6"/>
  <c r="J28" i="6"/>
  <c r="I28" i="6"/>
  <c r="H28" i="6"/>
  <c r="AF27" i="6"/>
  <c r="AE27" i="6"/>
  <c r="AD27" i="6"/>
  <c r="AC27" i="6"/>
  <c r="AB27" i="6"/>
  <c r="AA27" i="6"/>
  <c r="Z27" i="6"/>
  <c r="Y27" i="6"/>
  <c r="X27" i="6"/>
  <c r="W27" i="6"/>
  <c r="V27" i="6"/>
  <c r="U27" i="6"/>
  <c r="T27" i="6"/>
  <c r="S27" i="6"/>
  <c r="R27" i="6"/>
  <c r="Q27" i="6"/>
  <c r="P27" i="6"/>
  <c r="O27" i="6"/>
  <c r="N27" i="6"/>
  <c r="M27" i="6"/>
  <c r="L27" i="6"/>
  <c r="K27" i="6"/>
  <c r="J27" i="6"/>
  <c r="I27" i="6"/>
  <c r="H27" i="6"/>
  <c r="AF26" i="6"/>
  <c r="AE26" i="6"/>
  <c r="AD26" i="6"/>
  <c r="AC26" i="6"/>
  <c r="AB26" i="6"/>
  <c r="AA26" i="6"/>
  <c r="Z26" i="6"/>
  <c r="Y26" i="6"/>
  <c r="X26" i="6"/>
  <c r="W26" i="6"/>
  <c r="V26" i="6"/>
  <c r="U26" i="6"/>
  <c r="T26" i="6"/>
  <c r="S26" i="6"/>
  <c r="R26" i="6"/>
  <c r="Q26" i="6"/>
  <c r="P26" i="6"/>
  <c r="O26" i="6"/>
  <c r="N26" i="6"/>
  <c r="M26" i="6"/>
  <c r="L26" i="6"/>
  <c r="K26" i="6"/>
  <c r="J26" i="6"/>
  <c r="I26" i="6"/>
  <c r="H26" i="6"/>
  <c r="AF25" i="6"/>
  <c r="AE25" i="6"/>
  <c r="AD25" i="6"/>
  <c r="AC25" i="6"/>
  <c r="AB25" i="6"/>
  <c r="AA25" i="6"/>
  <c r="Z25" i="6"/>
  <c r="Y25" i="6"/>
  <c r="X25" i="6"/>
  <c r="W25" i="6"/>
  <c r="V25" i="6"/>
  <c r="U25" i="6"/>
  <c r="T25" i="6"/>
  <c r="S25" i="6"/>
  <c r="R25" i="6"/>
  <c r="Q25" i="6"/>
  <c r="P25" i="6"/>
  <c r="O25" i="6"/>
  <c r="N25" i="6"/>
  <c r="M25" i="6"/>
  <c r="L25" i="6"/>
  <c r="K25" i="6"/>
  <c r="J25" i="6"/>
  <c r="I25" i="6"/>
  <c r="H25" i="6"/>
  <c r="AF24" i="6"/>
  <c r="AE24" i="6"/>
  <c r="AD24" i="6"/>
  <c r="AC24" i="6"/>
  <c r="AB24" i="6"/>
  <c r="AA24" i="6"/>
  <c r="Z24" i="6"/>
  <c r="Y24" i="6"/>
  <c r="X24" i="6"/>
  <c r="W24" i="6"/>
  <c r="V24" i="6"/>
  <c r="U24" i="6"/>
  <c r="T24" i="6"/>
  <c r="S24" i="6"/>
  <c r="R24" i="6"/>
  <c r="Q24" i="6"/>
  <c r="P24" i="6"/>
  <c r="O24" i="6"/>
  <c r="N24" i="6"/>
  <c r="M24" i="6"/>
  <c r="L24" i="6"/>
  <c r="K24" i="6"/>
  <c r="J24" i="6"/>
  <c r="I24" i="6"/>
  <c r="H24" i="6"/>
  <c r="AF23" i="6"/>
  <c r="AE23" i="6"/>
  <c r="AD23" i="6"/>
  <c r="AC23" i="6"/>
  <c r="AB23" i="6"/>
  <c r="AA23" i="6"/>
  <c r="Z23" i="6"/>
  <c r="Y23" i="6"/>
  <c r="X23" i="6"/>
  <c r="W23" i="6"/>
  <c r="V23" i="6"/>
  <c r="U23" i="6"/>
  <c r="T23" i="6"/>
  <c r="S23" i="6"/>
  <c r="R23" i="6"/>
  <c r="Q23" i="6"/>
  <c r="P23" i="6"/>
  <c r="O23" i="6"/>
  <c r="N23" i="6"/>
  <c r="M23" i="6"/>
  <c r="L23" i="6"/>
  <c r="K23" i="6"/>
  <c r="J23" i="6"/>
  <c r="I23" i="6"/>
  <c r="H23" i="6"/>
  <c r="AF22" i="6"/>
  <c r="AE22" i="6"/>
  <c r="AD22" i="6"/>
  <c r="AC22" i="6"/>
  <c r="AB22" i="6"/>
  <c r="AA22" i="6"/>
  <c r="Z22" i="6"/>
  <c r="Y22" i="6"/>
  <c r="X22" i="6"/>
  <c r="W22" i="6"/>
  <c r="V22" i="6"/>
  <c r="U22" i="6"/>
  <c r="T22" i="6"/>
  <c r="S22" i="6"/>
  <c r="R22" i="6"/>
  <c r="Q22" i="6"/>
  <c r="P22" i="6"/>
  <c r="O22" i="6"/>
  <c r="N22" i="6"/>
  <c r="M22" i="6"/>
  <c r="L22" i="6"/>
  <c r="K22" i="6"/>
  <c r="J22" i="6"/>
  <c r="I22" i="6"/>
  <c r="H22" i="6"/>
  <c r="AF21" i="6"/>
  <c r="AE21" i="6"/>
  <c r="AD21" i="6"/>
  <c r="AC21" i="6"/>
  <c r="AB21" i="6"/>
  <c r="AA21" i="6"/>
  <c r="Z21" i="6"/>
  <c r="Y21" i="6"/>
  <c r="X21" i="6"/>
  <c r="W21" i="6"/>
  <c r="V21" i="6"/>
  <c r="U21" i="6"/>
  <c r="T21" i="6"/>
  <c r="S21" i="6"/>
  <c r="R21" i="6"/>
  <c r="Q21" i="6"/>
  <c r="P21" i="6"/>
  <c r="O21" i="6"/>
  <c r="N21" i="6"/>
  <c r="M21" i="6"/>
  <c r="L21" i="6"/>
  <c r="K21" i="6"/>
  <c r="J21" i="6"/>
  <c r="I21" i="6"/>
  <c r="H21" i="6"/>
  <c r="AF20" i="6"/>
  <c r="AE20" i="6"/>
  <c r="AD20" i="6"/>
  <c r="AC20" i="6"/>
  <c r="AB20" i="6"/>
  <c r="AA20" i="6"/>
  <c r="Z20" i="6"/>
  <c r="Y20" i="6"/>
  <c r="X20" i="6"/>
  <c r="W20" i="6"/>
  <c r="V20" i="6"/>
  <c r="U20" i="6"/>
  <c r="T20" i="6"/>
  <c r="S20" i="6"/>
  <c r="R20" i="6"/>
  <c r="Q20" i="6"/>
  <c r="P20" i="6"/>
  <c r="O20" i="6"/>
  <c r="N20" i="6"/>
  <c r="M20" i="6"/>
  <c r="L20" i="6"/>
  <c r="K20" i="6"/>
  <c r="J20" i="6"/>
  <c r="I20" i="6"/>
  <c r="H20" i="6"/>
  <c r="AF19" i="6"/>
  <c r="AE19" i="6"/>
  <c r="AD19" i="6"/>
  <c r="AC19" i="6"/>
  <c r="AB19" i="6"/>
  <c r="AA19" i="6"/>
  <c r="Z19" i="6"/>
  <c r="Y19" i="6"/>
  <c r="X19" i="6"/>
  <c r="W19" i="6"/>
  <c r="V19" i="6"/>
  <c r="U19" i="6"/>
  <c r="T19" i="6"/>
  <c r="S19" i="6"/>
  <c r="R19" i="6"/>
  <c r="Q19" i="6"/>
  <c r="P19" i="6"/>
  <c r="O19" i="6"/>
  <c r="N19" i="6"/>
  <c r="M19" i="6"/>
  <c r="L19" i="6"/>
  <c r="K19" i="6"/>
  <c r="J19" i="6"/>
  <c r="I19" i="6"/>
  <c r="H19" i="6"/>
  <c r="AF18" i="6"/>
  <c r="AE18" i="6"/>
  <c r="AD18" i="6"/>
  <c r="AC18" i="6"/>
  <c r="AB18" i="6"/>
  <c r="AA18" i="6"/>
  <c r="Z18" i="6"/>
  <c r="Y18" i="6"/>
  <c r="X18" i="6"/>
  <c r="W18" i="6"/>
  <c r="V18" i="6"/>
  <c r="U18" i="6"/>
  <c r="T18" i="6"/>
  <c r="S18" i="6"/>
  <c r="R18" i="6"/>
  <c r="Q18" i="6"/>
  <c r="P18" i="6"/>
  <c r="O18" i="6"/>
  <c r="N18" i="6"/>
  <c r="M18" i="6"/>
  <c r="L18" i="6"/>
  <c r="K18" i="6"/>
  <c r="J18" i="6"/>
  <c r="I18" i="6"/>
  <c r="H18" i="6"/>
  <c r="AF17" i="6"/>
  <c r="AE17" i="6"/>
  <c r="AD17" i="6"/>
  <c r="AC17" i="6"/>
  <c r="AB17" i="6"/>
  <c r="AA17" i="6"/>
  <c r="Z17" i="6"/>
  <c r="Y17" i="6"/>
  <c r="X17" i="6"/>
  <c r="W17" i="6"/>
  <c r="V17" i="6"/>
  <c r="U17" i="6"/>
  <c r="T17" i="6"/>
  <c r="S17" i="6"/>
  <c r="R17" i="6"/>
  <c r="Q17" i="6"/>
  <c r="P17" i="6"/>
  <c r="O17" i="6"/>
  <c r="N17" i="6"/>
  <c r="M17" i="6"/>
  <c r="L17" i="6"/>
  <c r="K17" i="6"/>
  <c r="J17" i="6"/>
  <c r="I17" i="6"/>
  <c r="H17" i="6"/>
  <c r="AF16" i="6"/>
  <c r="AE16" i="6"/>
  <c r="AD16" i="6"/>
  <c r="AC16" i="6"/>
  <c r="AB16" i="6"/>
  <c r="AA16" i="6"/>
  <c r="Z16" i="6"/>
  <c r="Y16" i="6"/>
  <c r="X16" i="6"/>
  <c r="W16" i="6"/>
  <c r="V16" i="6"/>
  <c r="U16" i="6"/>
  <c r="T16" i="6"/>
  <c r="S16" i="6"/>
  <c r="R16" i="6"/>
  <c r="Q16" i="6"/>
  <c r="P16" i="6"/>
  <c r="O16" i="6"/>
  <c r="N16" i="6"/>
  <c r="M16" i="6"/>
  <c r="L16" i="6"/>
  <c r="K16" i="6"/>
  <c r="J16" i="6"/>
  <c r="I16" i="6"/>
  <c r="H16" i="6"/>
  <c r="AF15" i="6"/>
  <c r="AE15" i="6"/>
  <c r="AD15" i="6"/>
  <c r="AC15" i="6"/>
  <c r="AB15" i="6"/>
  <c r="AA15" i="6"/>
  <c r="Z15" i="6"/>
  <c r="Y15" i="6"/>
  <c r="X15" i="6"/>
  <c r="W15" i="6"/>
  <c r="V15" i="6"/>
  <c r="U15" i="6"/>
  <c r="T15" i="6"/>
  <c r="S15" i="6"/>
  <c r="R15" i="6"/>
  <c r="Q15" i="6"/>
  <c r="P15" i="6"/>
  <c r="O15" i="6"/>
  <c r="N15" i="6"/>
  <c r="M15" i="6"/>
  <c r="L15" i="6"/>
  <c r="K15" i="6"/>
  <c r="J15" i="6"/>
  <c r="I15" i="6"/>
  <c r="H15" i="6"/>
  <c r="AF14" i="6"/>
  <c r="AE14" i="6"/>
  <c r="AD14" i="6"/>
  <c r="AC14" i="6"/>
  <c r="AB14" i="6"/>
  <c r="AA14" i="6"/>
  <c r="Z14" i="6"/>
  <c r="Y14" i="6"/>
  <c r="X14" i="6"/>
  <c r="W14" i="6"/>
  <c r="V14" i="6"/>
  <c r="U14" i="6"/>
  <c r="T14" i="6"/>
  <c r="S14" i="6"/>
  <c r="R14" i="6"/>
  <c r="Q14" i="6"/>
  <c r="P14" i="6"/>
  <c r="O14" i="6"/>
  <c r="N14" i="6"/>
  <c r="M14" i="6"/>
  <c r="L14" i="6"/>
  <c r="K14" i="6"/>
  <c r="J14" i="6"/>
  <c r="I14" i="6"/>
  <c r="H14" i="6"/>
  <c r="AF13" i="6"/>
  <c r="AE13" i="6"/>
  <c r="AD13" i="6"/>
  <c r="AC13" i="6"/>
  <c r="AB13" i="6"/>
  <c r="AA13" i="6"/>
  <c r="Z13" i="6"/>
  <c r="Y13" i="6"/>
  <c r="X13" i="6"/>
  <c r="W13" i="6"/>
  <c r="V13" i="6"/>
  <c r="U13" i="6"/>
  <c r="T13" i="6"/>
  <c r="S13" i="6"/>
  <c r="R13" i="6"/>
  <c r="Q13" i="6"/>
  <c r="P13" i="6"/>
  <c r="O13" i="6"/>
  <c r="N13" i="6"/>
  <c r="M13" i="6"/>
  <c r="L13" i="6"/>
  <c r="K13" i="6"/>
  <c r="J13" i="6"/>
  <c r="I13" i="6"/>
  <c r="H13" i="6"/>
  <c r="AF3" i="6"/>
  <c r="AE3" i="6"/>
  <c r="AD3" i="6"/>
  <c r="AC3" i="6"/>
  <c r="AB3" i="6"/>
  <c r="AA3" i="6"/>
  <c r="Z3" i="6"/>
  <c r="Y3" i="6"/>
  <c r="X3" i="6"/>
  <c r="W3" i="6"/>
  <c r="V3" i="6"/>
  <c r="U3" i="6"/>
  <c r="T3" i="6"/>
  <c r="S3" i="6"/>
  <c r="R3" i="6"/>
  <c r="Q3" i="6"/>
  <c r="P3" i="6"/>
  <c r="O3" i="6"/>
  <c r="N3" i="6"/>
  <c r="M3" i="6"/>
  <c r="L3" i="6"/>
  <c r="K3" i="6"/>
  <c r="J3" i="6"/>
  <c r="I3" i="6"/>
  <c r="H3" i="6"/>
  <c r="AE14" i="5"/>
  <c r="AD14" i="5"/>
  <c r="AC14" i="5"/>
  <c r="AB14" i="5"/>
  <c r="AA13" i="5"/>
  <c r="AA12" i="5"/>
  <c r="AA11" i="5"/>
  <c r="AA10" i="5"/>
  <c r="G8" i="5"/>
  <c r="F8" i="5"/>
  <c r="E8" i="5"/>
  <c r="D8" i="5"/>
  <c r="C8" i="5"/>
  <c r="G7" i="5"/>
  <c r="F7" i="5"/>
  <c r="E7" i="5"/>
  <c r="D7" i="5"/>
  <c r="C7" i="5"/>
  <c r="G6" i="5"/>
  <c r="F6" i="5"/>
  <c r="E6" i="5"/>
  <c r="D6" i="5"/>
  <c r="C6" i="5"/>
  <c r="G5" i="5"/>
  <c r="F5" i="5"/>
  <c r="E5" i="5"/>
  <c r="D5" i="5"/>
  <c r="C5" i="5"/>
  <c r="W4" i="5"/>
  <c r="V4" i="5"/>
  <c r="U4" i="5"/>
  <c r="T4" i="5"/>
  <c r="S4" i="5"/>
  <c r="O4" i="5"/>
  <c r="N4" i="5"/>
  <c r="M4" i="5"/>
  <c r="L4" i="5"/>
  <c r="K4" i="5"/>
  <c r="G4" i="5"/>
  <c r="F4" i="5"/>
  <c r="E4" i="5"/>
  <c r="D4" i="5"/>
  <c r="C4" i="5"/>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A99" i="4"/>
  <c r="Z99" i="4"/>
  <c r="Y99" i="4"/>
  <c r="X99" i="4"/>
  <c r="W99" i="4"/>
  <c r="V99" i="4"/>
  <c r="U99" i="4"/>
  <c r="T99" i="4"/>
  <c r="S99" i="4"/>
  <c r="R99" i="4"/>
  <c r="Q99" i="4"/>
  <c r="P99" i="4"/>
  <c r="O99" i="4"/>
  <c r="N99" i="4"/>
  <c r="M99" i="4"/>
  <c r="L99" i="4"/>
  <c r="K99" i="4"/>
  <c r="J99" i="4"/>
  <c r="I99" i="4"/>
  <c r="H99" i="4"/>
  <c r="G99" i="4"/>
  <c r="F99" i="4"/>
  <c r="E99" i="4"/>
  <c r="D99" i="4"/>
  <c r="C99" i="4"/>
  <c r="AA98" i="4"/>
  <c r="Z98" i="4"/>
  <c r="Y98" i="4"/>
  <c r="X98" i="4"/>
  <c r="W98" i="4"/>
  <c r="V98" i="4"/>
  <c r="U98" i="4"/>
  <c r="T98" i="4"/>
  <c r="S98" i="4"/>
  <c r="R98" i="4"/>
  <c r="Q98" i="4"/>
  <c r="P98" i="4"/>
  <c r="O98" i="4"/>
  <c r="N98" i="4"/>
  <c r="M98" i="4"/>
  <c r="L98" i="4"/>
  <c r="K98" i="4"/>
  <c r="J98" i="4"/>
  <c r="I98" i="4"/>
  <c r="H98" i="4"/>
  <c r="G98" i="4"/>
  <c r="F98" i="4"/>
  <c r="E98" i="4"/>
  <c r="D98" i="4"/>
  <c r="C98" i="4"/>
  <c r="AA97" i="4"/>
  <c r="Z97" i="4"/>
  <c r="Y97" i="4"/>
  <c r="X97" i="4"/>
  <c r="W97" i="4"/>
  <c r="V97" i="4"/>
  <c r="U97" i="4"/>
  <c r="T97" i="4"/>
  <c r="S97" i="4"/>
  <c r="R97" i="4"/>
  <c r="Q97" i="4"/>
  <c r="P97" i="4"/>
  <c r="O97" i="4"/>
  <c r="N97" i="4"/>
  <c r="M97" i="4"/>
  <c r="L97" i="4"/>
  <c r="K97" i="4"/>
  <c r="J97" i="4"/>
  <c r="I97" i="4"/>
  <c r="H97" i="4"/>
  <c r="G97" i="4"/>
  <c r="F97" i="4"/>
  <c r="E97" i="4"/>
  <c r="D97" i="4"/>
  <c r="C97" i="4"/>
  <c r="AA96" i="4"/>
  <c r="Z96" i="4"/>
  <c r="Y96" i="4"/>
  <c r="X96" i="4"/>
  <c r="W96" i="4"/>
  <c r="V96" i="4"/>
  <c r="U96" i="4"/>
  <c r="T96" i="4"/>
  <c r="S96" i="4"/>
  <c r="R96" i="4"/>
  <c r="Q96" i="4"/>
  <c r="P96" i="4"/>
  <c r="O96" i="4"/>
  <c r="N96" i="4"/>
  <c r="M96" i="4"/>
  <c r="L96" i="4"/>
  <c r="K96" i="4"/>
  <c r="J96" i="4"/>
  <c r="I96" i="4"/>
  <c r="H96" i="4"/>
  <c r="G96" i="4"/>
  <c r="F96" i="4"/>
  <c r="E96" i="4"/>
  <c r="D96" i="4"/>
  <c r="C96" i="4"/>
  <c r="AA95" i="4"/>
  <c r="Z95" i="4"/>
  <c r="Y95" i="4"/>
  <c r="X95" i="4"/>
  <c r="W95" i="4"/>
  <c r="V95" i="4"/>
  <c r="U95" i="4"/>
  <c r="T95" i="4"/>
  <c r="S95" i="4"/>
  <c r="R95" i="4"/>
  <c r="Q95" i="4"/>
  <c r="P95" i="4"/>
  <c r="O95" i="4"/>
  <c r="N95" i="4"/>
  <c r="M95" i="4"/>
  <c r="L95" i="4"/>
  <c r="K95" i="4"/>
  <c r="J95" i="4"/>
  <c r="I95" i="4"/>
  <c r="H95" i="4"/>
  <c r="G95" i="4"/>
  <c r="F95" i="4"/>
  <c r="E95" i="4"/>
  <c r="D95" i="4"/>
  <c r="C95" i="4"/>
  <c r="AA94" i="4"/>
  <c r="Z94" i="4"/>
  <c r="Y94" i="4"/>
  <c r="X94" i="4"/>
  <c r="W94" i="4"/>
  <c r="V94" i="4"/>
  <c r="U94" i="4"/>
  <c r="T94" i="4"/>
  <c r="S94" i="4"/>
  <c r="R94" i="4"/>
  <c r="Q94" i="4"/>
  <c r="P94" i="4"/>
  <c r="O94" i="4"/>
  <c r="N94" i="4"/>
  <c r="M94" i="4"/>
  <c r="L94" i="4"/>
  <c r="K94" i="4"/>
  <c r="J94" i="4"/>
  <c r="I94" i="4"/>
  <c r="H94" i="4"/>
  <c r="G94" i="4"/>
  <c r="F94" i="4"/>
  <c r="E94" i="4"/>
  <c r="D94" i="4"/>
  <c r="C94" i="4"/>
  <c r="AA93" i="4"/>
  <c r="Z93" i="4"/>
  <c r="Y93" i="4"/>
  <c r="X93" i="4"/>
  <c r="W93" i="4"/>
  <c r="V93" i="4"/>
  <c r="U93" i="4"/>
  <c r="T93" i="4"/>
  <c r="S93" i="4"/>
  <c r="R93" i="4"/>
  <c r="Q93" i="4"/>
  <c r="P93" i="4"/>
  <c r="O93" i="4"/>
  <c r="N93" i="4"/>
  <c r="M93" i="4"/>
  <c r="L93" i="4"/>
  <c r="K93" i="4"/>
  <c r="J93" i="4"/>
  <c r="I93" i="4"/>
  <c r="H93" i="4"/>
  <c r="G93" i="4"/>
  <c r="F93" i="4"/>
  <c r="E93" i="4"/>
  <c r="D93" i="4"/>
  <c r="C93" i="4"/>
  <c r="AA92" i="4"/>
  <c r="Z92" i="4"/>
  <c r="Y92" i="4"/>
  <c r="X92" i="4"/>
  <c r="W92" i="4"/>
  <c r="V92" i="4"/>
  <c r="U92" i="4"/>
  <c r="T92" i="4"/>
  <c r="S92" i="4"/>
  <c r="R92" i="4"/>
  <c r="Q92" i="4"/>
  <c r="P92" i="4"/>
  <c r="O92" i="4"/>
  <c r="N92" i="4"/>
  <c r="M92" i="4"/>
  <c r="L92" i="4"/>
  <c r="K92" i="4"/>
  <c r="J92" i="4"/>
  <c r="I92" i="4"/>
  <c r="H92" i="4"/>
  <c r="G92" i="4"/>
  <c r="F92" i="4"/>
  <c r="E92" i="4"/>
  <c r="D92" i="4"/>
  <c r="C92" i="4"/>
  <c r="AA91" i="4"/>
  <c r="Z91" i="4"/>
  <c r="Y91" i="4"/>
  <c r="X91" i="4"/>
  <c r="W91" i="4"/>
  <c r="V91" i="4"/>
  <c r="U91" i="4"/>
  <c r="T91" i="4"/>
  <c r="S91" i="4"/>
  <c r="R91" i="4"/>
  <c r="Q91" i="4"/>
  <c r="P91" i="4"/>
  <c r="O91" i="4"/>
  <c r="N91" i="4"/>
  <c r="M91" i="4"/>
  <c r="L91" i="4"/>
  <c r="K91" i="4"/>
  <c r="J91" i="4"/>
  <c r="I91" i="4"/>
  <c r="H91" i="4"/>
  <c r="G91" i="4"/>
  <c r="F91" i="4"/>
  <c r="E91" i="4"/>
  <c r="D91" i="4"/>
  <c r="C91" i="4"/>
  <c r="AA90" i="4"/>
  <c r="Z90" i="4"/>
  <c r="Y90" i="4"/>
  <c r="X90" i="4"/>
  <c r="W90" i="4"/>
  <c r="V90" i="4"/>
  <c r="U90" i="4"/>
  <c r="T90" i="4"/>
  <c r="S90" i="4"/>
  <c r="R90" i="4"/>
  <c r="Q90" i="4"/>
  <c r="P90" i="4"/>
  <c r="O90" i="4"/>
  <c r="N90" i="4"/>
  <c r="M90" i="4"/>
  <c r="L90" i="4"/>
  <c r="K90" i="4"/>
  <c r="J90" i="4"/>
  <c r="I90" i="4"/>
  <c r="H90" i="4"/>
  <c r="G90" i="4"/>
  <c r="F90" i="4"/>
  <c r="E90" i="4"/>
  <c r="D90" i="4"/>
  <c r="C90" i="4"/>
  <c r="AA89" i="4"/>
  <c r="Z89" i="4"/>
  <c r="Y89" i="4"/>
  <c r="X89" i="4"/>
  <c r="W89" i="4"/>
  <c r="V89" i="4"/>
  <c r="U89" i="4"/>
  <c r="T89" i="4"/>
  <c r="S89" i="4"/>
  <c r="R89" i="4"/>
  <c r="Q89" i="4"/>
  <c r="P89" i="4"/>
  <c r="O89" i="4"/>
  <c r="N89" i="4"/>
  <c r="M89" i="4"/>
  <c r="L89" i="4"/>
  <c r="K89" i="4"/>
  <c r="J89" i="4"/>
  <c r="I89" i="4"/>
  <c r="H89" i="4"/>
  <c r="G89" i="4"/>
  <c r="F89" i="4"/>
  <c r="E89" i="4"/>
  <c r="D89" i="4"/>
  <c r="C89" i="4"/>
  <c r="AA88" i="4"/>
  <c r="Z88" i="4"/>
  <c r="Y88" i="4"/>
  <c r="X88" i="4"/>
  <c r="W88" i="4"/>
  <c r="V88" i="4"/>
  <c r="U88" i="4"/>
  <c r="T88" i="4"/>
  <c r="S88" i="4"/>
  <c r="R88" i="4"/>
  <c r="Q88" i="4"/>
  <c r="P88" i="4"/>
  <c r="O88" i="4"/>
  <c r="N88" i="4"/>
  <c r="M88" i="4"/>
  <c r="L88" i="4"/>
  <c r="K88" i="4"/>
  <c r="J88" i="4"/>
  <c r="I88" i="4"/>
  <c r="H88" i="4"/>
  <c r="G88" i="4"/>
  <c r="F88" i="4"/>
  <c r="E88" i="4"/>
  <c r="D88" i="4"/>
  <c r="C88" i="4"/>
  <c r="AA87" i="4"/>
  <c r="Z87" i="4"/>
  <c r="Y87" i="4"/>
  <c r="X87" i="4"/>
  <c r="W87" i="4"/>
  <c r="V87" i="4"/>
  <c r="U87" i="4"/>
  <c r="T87" i="4"/>
  <c r="S87" i="4"/>
  <c r="R87" i="4"/>
  <c r="Q87" i="4"/>
  <c r="P87" i="4"/>
  <c r="O87" i="4"/>
  <c r="N87" i="4"/>
  <c r="M87" i="4"/>
  <c r="L87" i="4"/>
  <c r="K87" i="4"/>
  <c r="J87" i="4"/>
  <c r="I87" i="4"/>
  <c r="H87" i="4"/>
  <c r="G87" i="4"/>
  <c r="F87" i="4"/>
  <c r="E87" i="4"/>
  <c r="D87" i="4"/>
  <c r="C87" i="4"/>
  <c r="AA86" i="4"/>
  <c r="Z86" i="4"/>
  <c r="Y86" i="4"/>
  <c r="X86" i="4"/>
  <c r="W86" i="4"/>
  <c r="V86" i="4"/>
  <c r="U86" i="4"/>
  <c r="T86" i="4"/>
  <c r="S86" i="4"/>
  <c r="R86" i="4"/>
  <c r="Q86" i="4"/>
  <c r="P86" i="4"/>
  <c r="O86" i="4"/>
  <c r="N86" i="4"/>
  <c r="M86" i="4"/>
  <c r="L86" i="4"/>
  <c r="K86" i="4"/>
  <c r="J86" i="4"/>
  <c r="I86" i="4"/>
  <c r="H86" i="4"/>
  <c r="G86" i="4"/>
  <c r="F86" i="4"/>
  <c r="E86" i="4"/>
  <c r="D86" i="4"/>
  <c r="C86" i="4"/>
  <c r="AA85" i="4"/>
  <c r="Z85" i="4"/>
  <c r="Y85" i="4"/>
  <c r="X85" i="4"/>
  <c r="W85" i="4"/>
  <c r="V85" i="4"/>
  <c r="U85" i="4"/>
  <c r="T85" i="4"/>
  <c r="S85" i="4"/>
  <c r="R85" i="4"/>
  <c r="Q85" i="4"/>
  <c r="P85" i="4"/>
  <c r="O85" i="4"/>
  <c r="N85" i="4"/>
  <c r="M85" i="4"/>
  <c r="L85" i="4"/>
  <c r="K85" i="4"/>
  <c r="J85" i="4"/>
  <c r="I85" i="4"/>
  <c r="H85" i="4"/>
  <c r="G85" i="4"/>
  <c r="F85" i="4"/>
  <c r="E85" i="4"/>
  <c r="D85" i="4"/>
  <c r="C85" i="4"/>
  <c r="AA84" i="4"/>
  <c r="Z84" i="4"/>
  <c r="Y84" i="4"/>
  <c r="X84" i="4"/>
  <c r="W84" i="4"/>
  <c r="V84" i="4"/>
  <c r="U84" i="4"/>
  <c r="T84" i="4"/>
  <c r="S84" i="4"/>
  <c r="R84" i="4"/>
  <c r="Q84" i="4"/>
  <c r="P84" i="4"/>
  <c r="O84" i="4"/>
  <c r="N84" i="4"/>
  <c r="M84" i="4"/>
  <c r="L84" i="4"/>
  <c r="K84" i="4"/>
  <c r="J84" i="4"/>
  <c r="I84" i="4"/>
  <c r="H84" i="4"/>
  <c r="G84" i="4"/>
  <c r="F84" i="4"/>
  <c r="E84" i="4"/>
  <c r="D84" i="4"/>
  <c r="C84" i="4"/>
  <c r="AA83" i="4"/>
  <c r="Z83" i="4"/>
  <c r="Y83" i="4"/>
  <c r="X83" i="4"/>
  <c r="W83" i="4"/>
  <c r="V83" i="4"/>
  <c r="U83" i="4"/>
  <c r="T83" i="4"/>
  <c r="S83" i="4"/>
  <c r="R83" i="4"/>
  <c r="Q83" i="4"/>
  <c r="P83" i="4"/>
  <c r="O83" i="4"/>
  <c r="N83" i="4"/>
  <c r="M83" i="4"/>
  <c r="L83" i="4"/>
  <c r="K83" i="4"/>
  <c r="J83" i="4"/>
  <c r="I83" i="4"/>
  <c r="H83" i="4"/>
  <c r="G83" i="4"/>
  <c r="F83" i="4"/>
  <c r="E83" i="4"/>
  <c r="D83" i="4"/>
  <c r="C83" i="4"/>
  <c r="AA82" i="4"/>
  <c r="Z82" i="4"/>
  <c r="Y82" i="4"/>
  <c r="X82" i="4"/>
  <c r="W82" i="4"/>
  <c r="V82" i="4"/>
  <c r="U82" i="4"/>
  <c r="T82" i="4"/>
  <c r="S82" i="4"/>
  <c r="R82" i="4"/>
  <c r="Q82" i="4"/>
  <c r="P82" i="4"/>
  <c r="O82" i="4"/>
  <c r="N82" i="4"/>
  <c r="M82" i="4"/>
  <c r="L82" i="4"/>
  <c r="K82" i="4"/>
  <c r="J82" i="4"/>
  <c r="I82" i="4"/>
  <c r="H82" i="4"/>
  <c r="G82" i="4"/>
  <c r="F82" i="4"/>
  <c r="E82" i="4"/>
  <c r="D82" i="4"/>
  <c r="C82" i="4"/>
  <c r="AA81" i="4"/>
  <c r="Z81" i="4"/>
  <c r="Y81" i="4"/>
  <c r="X81" i="4"/>
  <c r="W81" i="4"/>
  <c r="V81" i="4"/>
  <c r="U81" i="4"/>
  <c r="T81" i="4"/>
  <c r="S81" i="4"/>
  <c r="R81" i="4"/>
  <c r="Q81" i="4"/>
  <c r="P81" i="4"/>
  <c r="O81" i="4"/>
  <c r="N81" i="4"/>
  <c r="M81" i="4"/>
  <c r="L81" i="4"/>
  <c r="K81" i="4"/>
  <c r="J81" i="4"/>
  <c r="I81" i="4"/>
  <c r="H81" i="4"/>
  <c r="G81" i="4"/>
  <c r="F81" i="4"/>
  <c r="E81" i="4"/>
  <c r="D81" i="4"/>
  <c r="C81" i="4"/>
  <c r="AA80" i="4"/>
  <c r="Z80" i="4"/>
  <c r="Y80" i="4"/>
  <c r="X80" i="4"/>
  <c r="W80" i="4"/>
  <c r="V80" i="4"/>
  <c r="U80" i="4"/>
  <c r="T80" i="4"/>
  <c r="S80" i="4"/>
  <c r="R80" i="4"/>
  <c r="Q80" i="4"/>
  <c r="P80" i="4"/>
  <c r="O80" i="4"/>
  <c r="N80" i="4"/>
  <c r="M80" i="4"/>
  <c r="L80" i="4"/>
  <c r="K80" i="4"/>
  <c r="J80" i="4"/>
  <c r="I80" i="4"/>
  <c r="H80" i="4"/>
  <c r="G80" i="4"/>
  <c r="F80" i="4"/>
  <c r="E80" i="4"/>
  <c r="D80" i="4"/>
  <c r="C80" i="4"/>
  <c r="AA79" i="4"/>
  <c r="Z79" i="4"/>
  <c r="Y79" i="4"/>
  <c r="X79" i="4"/>
  <c r="W79" i="4"/>
  <c r="V79" i="4"/>
  <c r="U79" i="4"/>
  <c r="T79" i="4"/>
  <c r="S79" i="4"/>
  <c r="R79" i="4"/>
  <c r="Q79" i="4"/>
  <c r="P79" i="4"/>
  <c r="O79" i="4"/>
  <c r="N79" i="4"/>
  <c r="M79" i="4"/>
  <c r="L79" i="4"/>
  <c r="K79" i="4"/>
  <c r="J79" i="4"/>
  <c r="I79" i="4"/>
  <c r="H79" i="4"/>
  <c r="G79" i="4"/>
  <c r="F79" i="4"/>
  <c r="E79" i="4"/>
  <c r="D79" i="4"/>
  <c r="C79" i="4"/>
  <c r="AA78" i="4"/>
  <c r="Z78" i="4"/>
  <c r="Y78" i="4"/>
  <c r="X78" i="4"/>
  <c r="W78" i="4"/>
  <c r="V78" i="4"/>
  <c r="U78" i="4"/>
  <c r="T78" i="4"/>
  <c r="S78" i="4"/>
  <c r="R78" i="4"/>
  <c r="Q78" i="4"/>
  <c r="P78" i="4"/>
  <c r="O78" i="4"/>
  <c r="N78" i="4"/>
  <c r="M78" i="4"/>
  <c r="L78" i="4"/>
  <c r="K78" i="4"/>
  <c r="J78" i="4"/>
  <c r="I78" i="4"/>
  <c r="H78" i="4"/>
  <c r="G78" i="4"/>
  <c r="F78" i="4"/>
  <c r="E78" i="4"/>
  <c r="D78" i="4"/>
  <c r="C78" i="4"/>
  <c r="AA77" i="4"/>
  <c r="Z77" i="4"/>
  <c r="Y77" i="4"/>
  <c r="X77" i="4"/>
  <c r="W77" i="4"/>
  <c r="V77" i="4"/>
  <c r="U77" i="4"/>
  <c r="T77" i="4"/>
  <c r="S77" i="4"/>
  <c r="R77" i="4"/>
  <c r="Q77" i="4"/>
  <c r="P77" i="4"/>
  <c r="O77" i="4"/>
  <c r="N77" i="4"/>
  <c r="M77" i="4"/>
  <c r="L77" i="4"/>
  <c r="K77" i="4"/>
  <c r="J77" i="4"/>
  <c r="I77" i="4"/>
  <c r="H77" i="4"/>
  <c r="G77" i="4"/>
  <c r="F77" i="4"/>
  <c r="E77" i="4"/>
  <c r="D77" i="4"/>
  <c r="C77" i="4"/>
  <c r="AA76" i="4"/>
  <c r="Z76" i="4"/>
  <c r="Y76" i="4"/>
  <c r="X76" i="4"/>
  <c r="W76" i="4"/>
  <c r="V76" i="4"/>
  <c r="U76" i="4"/>
  <c r="T76" i="4"/>
  <c r="S76" i="4"/>
  <c r="R76" i="4"/>
  <c r="Q76" i="4"/>
  <c r="P76" i="4"/>
  <c r="O76" i="4"/>
  <c r="N76" i="4"/>
  <c r="M76" i="4"/>
  <c r="L76" i="4"/>
  <c r="K76" i="4"/>
  <c r="J76" i="4"/>
  <c r="I76" i="4"/>
  <c r="H76" i="4"/>
  <c r="G76" i="4"/>
  <c r="F76" i="4"/>
  <c r="E76" i="4"/>
  <c r="D76" i="4"/>
  <c r="C76" i="4"/>
  <c r="AA75" i="4"/>
  <c r="Z75" i="4"/>
  <c r="Y75" i="4"/>
  <c r="X75" i="4"/>
  <c r="W75" i="4"/>
  <c r="V75" i="4"/>
  <c r="U75" i="4"/>
  <c r="T75" i="4"/>
  <c r="S75" i="4"/>
  <c r="R75" i="4"/>
  <c r="Q75" i="4"/>
  <c r="P75" i="4"/>
  <c r="O75" i="4"/>
  <c r="N75" i="4"/>
  <c r="M75" i="4"/>
  <c r="L75" i="4"/>
  <c r="K75" i="4"/>
  <c r="J75" i="4"/>
  <c r="I75" i="4"/>
  <c r="H75" i="4"/>
  <c r="G75" i="4"/>
  <c r="F75" i="4"/>
  <c r="E75" i="4"/>
  <c r="D75" i="4"/>
  <c r="C75" i="4"/>
  <c r="AA74" i="4"/>
  <c r="Z74" i="4"/>
  <c r="Y74" i="4"/>
  <c r="X74" i="4"/>
  <c r="W74" i="4"/>
  <c r="V74" i="4"/>
  <c r="U74" i="4"/>
  <c r="T74" i="4"/>
  <c r="S74" i="4"/>
  <c r="R74" i="4"/>
  <c r="Q74" i="4"/>
  <c r="P74" i="4"/>
  <c r="O74" i="4"/>
  <c r="N74" i="4"/>
  <c r="M74" i="4"/>
  <c r="L74" i="4"/>
  <c r="K74" i="4"/>
  <c r="J74" i="4"/>
  <c r="I74" i="4"/>
  <c r="H74" i="4"/>
  <c r="G74" i="4"/>
  <c r="F74" i="4"/>
  <c r="E74" i="4"/>
  <c r="D74" i="4"/>
  <c r="C74" i="4"/>
  <c r="AA73" i="4"/>
  <c r="Z73" i="4"/>
  <c r="Y73" i="4"/>
  <c r="X73" i="4"/>
  <c r="W73" i="4"/>
  <c r="V73" i="4"/>
  <c r="U73" i="4"/>
  <c r="T73" i="4"/>
  <c r="S73" i="4"/>
  <c r="R73" i="4"/>
  <c r="Q73" i="4"/>
  <c r="P73" i="4"/>
  <c r="O73" i="4"/>
  <c r="N73" i="4"/>
  <c r="M73" i="4"/>
  <c r="L73" i="4"/>
  <c r="K73" i="4"/>
  <c r="J73" i="4"/>
  <c r="I73" i="4"/>
  <c r="H73" i="4"/>
  <c r="G73" i="4"/>
  <c r="F73" i="4"/>
  <c r="E73" i="4"/>
  <c r="D73" i="4"/>
  <c r="C73" i="4"/>
  <c r="AA72" i="4"/>
  <c r="Z72" i="4"/>
  <c r="Y72" i="4"/>
  <c r="X72" i="4"/>
  <c r="W72" i="4"/>
  <c r="V72" i="4"/>
  <c r="U72" i="4"/>
  <c r="T72" i="4"/>
  <c r="S72" i="4"/>
  <c r="R72" i="4"/>
  <c r="Q72" i="4"/>
  <c r="P72" i="4"/>
  <c r="O72" i="4"/>
  <c r="N72" i="4"/>
  <c r="M72" i="4"/>
  <c r="L72" i="4"/>
  <c r="K72" i="4"/>
  <c r="J72" i="4"/>
  <c r="I72" i="4"/>
  <c r="H72" i="4"/>
  <c r="G72" i="4"/>
  <c r="F72" i="4"/>
  <c r="E72" i="4"/>
  <c r="D72" i="4"/>
  <c r="C72" i="4"/>
  <c r="AA71" i="4"/>
  <c r="Z71" i="4"/>
  <c r="Y71" i="4"/>
  <c r="X71" i="4"/>
  <c r="W71" i="4"/>
  <c r="V71" i="4"/>
  <c r="U71" i="4"/>
  <c r="T71" i="4"/>
  <c r="S71" i="4"/>
  <c r="R71" i="4"/>
  <c r="Q71" i="4"/>
  <c r="P71" i="4"/>
  <c r="O71" i="4"/>
  <c r="N71" i="4"/>
  <c r="M71" i="4"/>
  <c r="L71" i="4"/>
  <c r="K71" i="4"/>
  <c r="J71" i="4"/>
  <c r="I71" i="4"/>
  <c r="H71" i="4"/>
  <c r="G71" i="4"/>
  <c r="F71" i="4"/>
  <c r="E71" i="4"/>
  <c r="D71" i="4"/>
  <c r="C71" i="4"/>
  <c r="AA70" i="4"/>
  <c r="Z70" i="4"/>
  <c r="Y70" i="4"/>
  <c r="X70" i="4"/>
  <c r="W70" i="4"/>
  <c r="V70" i="4"/>
  <c r="U70" i="4"/>
  <c r="T70" i="4"/>
  <c r="S70" i="4"/>
  <c r="R70" i="4"/>
  <c r="Q70" i="4"/>
  <c r="P70" i="4"/>
  <c r="O70" i="4"/>
  <c r="N70" i="4"/>
  <c r="M70" i="4"/>
  <c r="L70" i="4"/>
  <c r="K70" i="4"/>
  <c r="J70" i="4"/>
  <c r="I70" i="4"/>
  <c r="H70" i="4"/>
  <c r="G70" i="4"/>
  <c r="F70" i="4"/>
  <c r="E70" i="4"/>
  <c r="D70" i="4"/>
  <c r="C70" i="4"/>
  <c r="AA69" i="4"/>
  <c r="Z69" i="4"/>
  <c r="Y69" i="4"/>
  <c r="X69" i="4"/>
  <c r="W69" i="4"/>
  <c r="V69" i="4"/>
  <c r="U69" i="4"/>
  <c r="T69" i="4"/>
  <c r="S69" i="4"/>
  <c r="R69" i="4"/>
  <c r="Q69" i="4"/>
  <c r="P69" i="4"/>
  <c r="O69" i="4"/>
  <c r="N69" i="4"/>
  <c r="M69" i="4"/>
  <c r="L69" i="4"/>
  <c r="K69" i="4"/>
  <c r="J69" i="4"/>
  <c r="I69" i="4"/>
  <c r="H69" i="4"/>
  <c r="G69" i="4"/>
  <c r="F69" i="4"/>
  <c r="E69" i="4"/>
  <c r="D69" i="4"/>
  <c r="C69" i="4"/>
  <c r="AA68" i="4"/>
  <c r="Z68" i="4"/>
  <c r="Y68" i="4"/>
  <c r="X68" i="4"/>
  <c r="W68" i="4"/>
  <c r="V68" i="4"/>
  <c r="U68" i="4"/>
  <c r="T68" i="4"/>
  <c r="S68" i="4"/>
  <c r="R68" i="4"/>
  <c r="Q68" i="4"/>
  <c r="P68" i="4"/>
  <c r="O68" i="4"/>
  <c r="N68" i="4"/>
  <c r="M68" i="4"/>
  <c r="L68" i="4"/>
  <c r="K68" i="4"/>
  <c r="J68" i="4"/>
  <c r="I68" i="4"/>
  <c r="H68" i="4"/>
  <c r="G68" i="4"/>
  <c r="F68" i="4"/>
  <c r="E68" i="4"/>
  <c r="D68" i="4"/>
  <c r="C68" i="4"/>
  <c r="AA67" i="4"/>
  <c r="Z67" i="4"/>
  <c r="Y67" i="4"/>
  <c r="X67" i="4"/>
  <c r="W67" i="4"/>
  <c r="V67" i="4"/>
  <c r="U67" i="4"/>
  <c r="T67" i="4"/>
  <c r="S67" i="4"/>
  <c r="R67" i="4"/>
  <c r="Q67" i="4"/>
  <c r="P67" i="4"/>
  <c r="O67" i="4"/>
  <c r="N67" i="4"/>
  <c r="M67" i="4"/>
  <c r="L67" i="4"/>
  <c r="K67" i="4"/>
  <c r="J67" i="4"/>
  <c r="I67" i="4"/>
  <c r="H67" i="4"/>
  <c r="G67" i="4"/>
  <c r="F67" i="4"/>
  <c r="E67" i="4"/>
  <c r="D67" i="4"/>
  <c r="C67" i="4"/>
  <c r="AA66" i="4"/>
  <c r="Z66" i="4"/>
  <c r="Y66" i="4"/>
  <c r="X66" i="4"/>
  <c r="W66" i="4"/>
  <c r="V66" i="4"/>
  <c r="U66" i="4"/>
  <c r="T66" i="4"/>
  <c r="S66" i="4"/>
  <c r="R66" i="4"/>
  <c r="Q66" i="4"/>
  <c r="P66" i="4"/>
  <c r="O66" i="4"/>
  <c r="N66" i="4"/>
  <c r="M66" i="4"/>
  <c r="L66" i="4"/>
  <c r="K66" i="4"/>
  <c r="J66" i="4"/>
  <c r="I66" i="4"/>
  <c r="H66" i="4"/>
  <c r="G66" i="4"/>
  <c r="F66" i="4"/>
  <c r="E66" i="4"/>
  <c r="D66" i="4"/>
  <c r="C66" i="4"/>
  <c r="AA65" i="4"/>
  <c r="Z65" i="4"/>
  <c r="Y65" i="4"/>
  <c r="X65" i="4"/>
  <c r="W65" i="4"/>
  <c r="V65" i="4"/>
  <c r="U65" i="4"/>
  <c r="T65" i="4"/>
  <c r="S65" i="4"/>
  <c r="R65" i="4"/>
  <c r="Q65" i="4"/>
  <c r="P65" i="4"/>
  <c r="O65" i="4"/>
  <c r="N65" i="4"/>
  <c r="M65" i="4"/>
  <c r="L65" i="4"/>
  <c r="K65" i="4"/>
  <c r="J65" i="4"/>
  <c r="I65" i="4"/>
  <c r="H65" i="4"/>
  <c r="G65" i="4"/>
  <c r="F65" i="4"/>
  <c r="E65" i="4"/>
  <c r="D65" i="4"/>
  <c r="C65" i="4"/>
  <c r="AA64" i="4"/>
  <c r="Z64" i="4"/>
  <c r="Y64" i="4"/>
  <c r="X64" i="4"/>
  <c r="W64" i="4"/>
  <c r="V64" i="4"/>
  <c r="U64" i="4"/>
  <c r="T64" i="4"/>
  <c r="S64" i="4"/>
  <c r="R64" i="4"/>
  <c r="Q64" i="4"/>
  <c r="P64" i="4"/>
  <c r="O64" i="4"/>
  <c r="N64" i="4"/>
  <c r="M64" i="4"/>
  <c r="L64" i="4"/>
  <c r="K64" i="4"/>
  <c r="J64" i="4"/>
  <c r="I64" i="4"/>
  <c r="H64" i="4"/>
  <c r="G64" i="4"/>
  <c r="F64" i="4"/>
  <c r="E64" i="4"/>
  <c r="D64" i="4"/>
  <c r="C64" i="4"/>
  <c r="AA63" i="4"/>
  <c r="Z63" i="4"/>
  <c r="Y63" i="4"/>
  <c r="X63" i="4"/>
  <c r="W63" i="4"/>
  <c r="V63" i="4"/>
  <c r="U63" i="4"/>
  <c r="T63" i="4"/>
  <c r="S63" i="4"/>
  <c r="R63" i="4"/>
  <c r="Q63" i="4"/>
  <c r="P63" i="4"/>
  <c r="O63" i="4"/>
  <c r="N63" i="4"/>
  <c r="M63" i="4"/>
  <c r="L63" i="4"/>
  <c r="K63" i="4"/>
  <c r="J63" i="4"/>
  <c r="I63" i="4"/>
  <c r="H63" i="4"/>
  <c r="G63" i="4"/>
  <c r="F63" i="4"/>
  <c r="E63" i="4"/>
  <c r="D63" i="4"/>
  <c r="C63" i="4"/>
  <c r="AA62" i="4"/>
  <c r="Z62" i="4"/>
  <c r="Y62" i="4"/>
  <c r="X62" i="4"/>
  <c r="W62" i="4"/>
  <c r="V62" i="4"/>
  <c r="U62" i="4"/>
  <c r="T62" i="4"/>
  <c r="S62" i="4"/>
  <c r="R62" i="4"/>
  <c r="Q62" i="4"/>
  <c r="P62" i="4"/>
  <c r="O62" i="4"/>
  <c r="N62" i="4"/>
  <c r="M62" i="4"/>
  <c r="L62" i="4"/>
  <c r="K62" i="4"/>
  <c r="J62" i="4"/>
  <c r="I62" i="4"/>
  <c r="H62" i="4"/>
  <c r="G62" i="4"/>
  <c r="F62" i="4"/>
  <c r="E62" i="4"/>
  <c r="D62" i="4"/>
  <c r="C62" i="4"/>
  <c r="AA61" i="4"/>
  <c r="Z61" i="4"/>
  <c r="Y61" i="4"/>
  <c r="X61" i="4"/>
  <c r="W61" i="4"/>
  <c r="V61" i="4"/>
  <c r="U61" i="4"/>
  <c r="T61" i="4"/>
  <c r="S61" i="4"/>
  <c r="R61" i="4"/>
  <c r="Q61" i="4"/>
  <c r="P61" i="4"/>
  <c r="O61" i="4"/>
  <c r="N61" i="4"/>
  <c r="M61" i="4"/>
  <c r="L61" i="4"/>
  <c r="K61" i="4"/>
  <c r="J61" i="4"/>
  <c r="I61" i="4"/>
  <c r="H61" i="4"/>
  <c r="G61" i="4"/>
  <c r="F61" i="4"/>
  <c r="E61" i="4"/>
  <c r="D61" i="4"/>
  <c r="C61" i="4"/>
  <c r="AA60" i="4"/>
  <c r="Z60" i="4"/>
  <c r="Y60" i="4"/>
  <c r="X60" i="4"/>
  <c r="W60" i="4"/>
  <c r="V60" i="4"/>
  <c r="U60" i="4"/>
  <c r="T60" i="4"/>
  <c r="S60" i="4"/>
  <c r="R60" i="4"/>
  <c r="Q60" i="4"/>
  <c r="P60" i="4"/>
  <c r="O60" i="4"/>
  <c r="N60" i="4"/>
  <c r="M60" i="4"/>
  <c r="L60" i="4"/>
  <c r="K60" i="4"/>
  <c r="J60" i="4"/>
  <c r="I60" i="4"/>
  <c r="H60" i="4"/>
  <c r="G60" i="4"/>
  <c r="F60" i="4"/>
  <c r="E60" i="4"/>
  <c r="D60" i="4"/>
  <c r="C60" i="4"/>
  <c r="AA59" i="4"/>
  <c r="Z59" i="4"/>
  <c r="Y59" i="4"/>
  <c r="X59" i="4"/>
  <c r="W59" i="4"/>
  <c r="V59" i="4"/>
  <c r="U59" i="4"/>
  <c r="T59" i="4"/>
  <c r="S59" i="4"/>
  <c r="R59" i="4"/>
  <c r="Q59" i="4"/>
  <c r="P59" i="4"/>
  <c r="O59" i="4"/>
  <c r="N59" i="4"/>
  <c r="M59" i="4"/>
  <c r="L59" i="4"/>
  <c r="K59" i="4"/>
  <c r="J59" i="4"/>
  <c r="I59" i="4"/>
  <c r="H59" i="4"/>
  <c r="G59" i="4"/>
  <c r="F59" i="4"/>
  <c r="E59" i="4"/>
  <c r="D59" i="4"/>
  <c r="C59" i="4"/>
  <c r="AA58" i="4"/>
  <c r="Z58" i="4"/>
  <c r="Y58" i="4"/>
  <c r="X58" i="4"/>
  <c r="W58" i="4"/>
  <c r="V58" i="4"/>
  <c r="U58" i="4"/>
  <c r="T58" i="4"/>
  <c r="S58" i="4"/>
  <c r="R58" i="4"/>
  <c r="Q58" i="4"/>
  <c r="P58" i="4"/>
  <c r="O58" i="4"/>
  <c r="N58" i="4"/>
  <c r="M58" i="4"/>
  <c r="L58" i="4"/>
  <c r="K58" i="4"/>
  <c r="J58" i="4"/>
  <c r="I58" i="4"/>
  <c r="H58" i="4"/>
  <c r="G58" i="4"/>
  <c r="F58" i="4"/>
  <c r="E58" i="4"/>
  <c r="D58" i="4"/>
  <c r="C58" i="4"/>
  <c r="AA57" i="4"/>
  <c r="Z57" i="4"/>
  <c r="Y57" i="4"/>
  <c r="X57" i="4"/>
  <c r="W57" i="4"/>
  <c r="V57" i="4"/>
  <c r="U57" i="4"/>
  <c r="T57" i="4"/>
  <c r="S57" i="4"/>
  <c r="R57" i="4"/>
  <c r="Q57" i="4"/>
  <c r="P57" i="4"/>
  <c r="O57" i="4"/>
  <c r="N57" i="4"/>
  <c r="M57" i="4"/>
  <c r="L57" i="4"/>
  <c r="K57" i="4"/>
  <c r="J57" i="4"/>
  <c r="I57" i="4"/>
  <c r="H57" i="4"/>
  <c r="G57" i="4"/>
  <c r="F57" i="4"/>
  <c r="E57" i="4"/>
  <c r="D57" i="4"/>
  <c r="C57" i="4"/>
  <c r="AA56" i="4"/>
  <c r="Z56" i="4"/>
  <c r="Y56" i="4"/>
  <c r="X56" i="4"/>
  <c r="W56" i="4"/>
  <c r="V56" i="4"/>
  <c r="U56" i="4"/>
  <c r="T56" i="4"/>
  <c r="S56" i="4"/>
  <c r="R56" i="4"/>
  <c r="Q56" i="4"/>
  <c r="P56" i="4"/>
  <c r="O56" i="4"/>
  <c r="N56" i="4"/>
  <c r="M56" i="4"/>
  <c r="L56" i="4"/>
  <c r="K56" i="4"/>
  <c r="J56" i="4"/>
  <c r="I56" i="4"/>
  <c r="H56" i="4"/>
  <c r="G56" i="4"/>
  <c r="F56" i="4"/>
  <c r="E56" i="4"/>
  <c r="D56" i="4"/>
  <c r="C56" i="4"/>
  <c r="AA55" i="4"/>
  <c r="Z55" i="4"/>
  <c r="Y55" i="4"/>
  <c r="X55" i="4"/>
  <c r="W55" i="4"/>
  <c r="V55" i="4"/>
  <c r="U55" i="4"/>
  <c r="T55" i="4"/>
  <c r="S55" i="4"/>
  <c r="R55" i="4"/>
  <c r="Q55" i="4"/>
  <c r="P55" i="4"/>
  <c r="O55" i="4"/>
  <c r="N55" i="4"/>
  <c r="M55" i="4"/>
  <c r="L55" i="4"/>
  <c r="K55" i="4"/>
  <c r="J55" i="4"/>
  <c r="I55" i="4"/>
  <c r="H55" i="4"/>
  <c r="G55" i="4"/>
  <c r="F55" i="4"/>
  <c r="E55" i="4"/>
  <c r="D55" i="4"/>
  <c r="C55" i="4"/>
  <c r="AA54" i="4"/>
  <c r="Z54" i="4"/>
  <c r="Y54" i="4"/>
  <c r="X54" i="4"/>
  <c r="W54" i="4"/>
  <c r="V54" i="4"/>
  <c r="U54" i="4"/>
  <c r="T54" i="4"/>
  <c r="S54" i="4"/>
  <c r="R54" i="4"/>
  <c r="Q54" i="4"/>
  <c r="P54" i="4"/>
  <c r="O54" i="4"/>
  <c r="N54" i="4"/>
  <c r="M54" i="4"/>
  <c r="L54" i="4"/>
  <c r="K54" i="4"/>
  <c r="J54" i="4"/>
  <c r="I54" i="4"/>
  <c r="H54" i="4"/>
  <c r="G54" i="4"/>
  <c r="F54" i="4"/>
  <c r="E54" i="4"/>
  <c r="D54" i="4"/>
  <c r="C54" i="4"/>
  <c r="AA53" i="4"/>
  <c r="Z53" i="4"/>
  <c r="Y53" i="4"/>
  <c r="X53" i="4"/>
  <c r="W53" i="4"/>
  <c r="V53" i="4"/>
  <c r="U53" i="4"/>
  <c r="T53" i="4"/>
  <c r="S53" i="4"/>
  <c r="R53" i="4"/>
  <c r="Q53" i="4"/>
  <c r="P53" i="4"/>
  <c r="O53" i="4"/>
  <c r="N53" i="4"/>
  <c r="M53" i="4"/>
  <c r="L53" i="4"/>
  <c r="K53" i="4"/>
  <c r="J53" i="4"/>
  <c r="I53" i="4"/>
  <c r="H53" i="4"/>
  <c r="G53" i="4"/>
  <c r="F53" i="4"/>
  <c r="E53" i="4"/>
  <c r="D53" i="4"/>
  <c r="C53" i="4"/>
  <c r="AA52" i="4"/>
  <c r="Z52" i="4"/>
  <c r="Y52" i="4"/>
  <c r="X52" i="4"/>
  <c r="W52" i="4"/>
  <c r="V52" i="4"/>
  <c r="U52" i="4"/>
  <c r="T52" i="4"/>
  <c r="S52" i="4"/>
  <c r="R52" i="4"/>
  <c r="Q52" i="4"/>
  <c r="P52" i="4"/>
  <c r="O52" i="4"/>
  <c r="N52" i="4"/>
  <c r="M52" i="4"/>
  <c r="L52" i="4"/>
  <c r="K52" i="4"/>
  <c r="J52" i="4"/>
  <c r="I52" i="4"/>
  <c r="H52" i="4"/>
  <c r="G52" i="4"/>
  <c r="F52" i="4"/>
  <c r="E52" i="4"/>
  <c r="D52" i="4"/>
  <c r="C52" i="4"/>
  <c r="AA51" i="4"/>
  <c r="Z51" i="4"/>
  <c r="Y51" i="4"/>
  <c r="X51" i="4"/>
  <c r="W51" i="4"/>
  <c r="V51" i="4"/>
  <c r="U51" i="4"/>
  <c r="T51" i="4"/>
  <c r="S51" i="4"/>
  <c r="R51" i="4"/>
  <c r="Q51" i="4"/>
  <c r="P51" i="4"/>
  <c r="O51" i="4"/>
  <c r="N51" i="4"/>
  <c r="M51" i="4"/>
  <c r="L51" i="4"/>
  <c r="K51" i="4"/>
  <c r="J51" i="4"/>
  <c r="I51" i="4"/>
  <c r="H51" i="4"/>
  <c r="G51" i="4"/>
  <c r="F51" i="4"/>
  <c r="E51" i="4"/>
  <c r="D51" i="4"/>
  <c r="C51" i="4"/>
  <c r="AA50" i="4"/>
  <c r="Z50" i="4"/>
  <c r="Y50" i="4"/>
  <c r="X50" i="4"/>
  <c r="W50" i="4"/>
  <c r="V50" i="4"/>
  <c r="U50" i="4"/>
  <c r="T50" i="4"/>
  <c r="S50" i="4"/>
  <c r="R50" i="4"/>
  <c r="Q50" i="4"/>
  <c r="P50" i="4"/>
  <c r="O50" i="4"/>
  <c r="N50" i="4"/>
  <c r="M50" i="4"/>
  <c r="L50" i="4"/>
  <c r="K50" i="4"/>
  <c r="J50" i="4"/>
  <c r="I50" i="4"/>
  <c r="H50" i="4"/>
  <c r="G50" i="4"/>
  <c r="F50" i="4"/>
  <c r="E50" i="4"/>
  <c r="D50" i="4"/>
  <c r="C50" i="4"/>
  <c r="AA49" i="4"/>
  <c r="Z49" i="4"/>
  <c r="Y49" i="4"/>
  <c r="X49" i="4"/>
  <c r="W49" i="4"/>
  <c r="V49" i="4"/>
  <c r="U49" i="4"/>
  <c r="T49" i="4"/>
  <c r="S49" i="4"/>
  <c r="R49" i="4"/>
  <c r="Q49" i="4"/>
  <c r="P49" i="4"/>
  <c r="O49" i="4"/>
  <c r="N49" i="4"/>
  <c r="M49" i="4"/>
  <c r="L49" i="4"/>
  <c r="K49" i="4"/>
  <c r="J49" i="4"/>
  <c r="I49" i="4"/>
  <c r="H49" i="4"/>
  <c r="G49" i="4"/>
  <c r="F49" i="4"/>
  <c r="E49" i="4"/>
  <c r="D49" i="4"/>
  <c r="C49" i="4"/>
  <c r="AA48" i="4"/>
  <c r="Z48" i="4"/>
  <c r="Y48" i="4"/>
  <c r="X48" i="4"/>
  <c r="W48" i="4"/>
  <c r="V48" i="4"/>
  <c r="U48" i="4"/>
  <c r="T48" i="4"/>
  <c r="S48" i="4"/>
  <c r="R48" i="4"/>
  <c r="Q48" i="4"/>
  <c r="P48" i="4"/>
  <c r="O48" i="4"/>
  <c r="N48" i="4"/>
  <c r="M48" i="4"/>
  <c r="L48" i="4"/>
  <c r="K48" i="4"/>
  <c r="J48" i="4"/>
  <c r="I48" i="4"/>
  <c r="H48" i="4"/>
  <c r="G48" i="4"/>
  <c r="F48" i="4"/>
  <c r="E48" i="4"/>
  <c r="D48" i="4"/>
  <c r="C48" i="4"/>
  <c r="AA47" i="4"/>
  <c r="Z47" i="4"/>
  <c r="Y47" i="4"/>
  <c r="X47" i="4"/>
  <c r="W47" i="4"/>
  <c r="V47" i="4"/>
  <c r="U47" i="4"/>
  <c r="T47" i="4"/>
  <c r="S47" i="4"/>
  <c r="R47" i="4"/>
  <c r="Q47" i="4"/>
  <c r="P47" i="4"/>
  <c r="O47" i="4"/>
  <c r="N47" i="4"/>
  <c r="M47" i="4"/>
  <c r="L47" i="4"/>
  <c r="K47" i="4"/>
  <c r="J47" i="4"/>
  <c r="I47" i="4"/>
  <c r="H47" i="4"/>
  <c r="G47" i="4"/>
  <c r="F47" i="4"/>
  <c r="E47" i="4"/>
  <c r="D47" i="4"/>
  <c r="C47" i="4"/>
  <c r="AA46" i="4"/>
  <c r="Z46" i="4"/>
  <c r="Y46" i="4"/>
  <c r="X46" i="4"/>
  <c r="W46" i="4"/>
  <c r="V46" i="4"/>
  <c r="U46" i="4"/>
  <c r="T46" i="4"/>
  <c r="S46" i="4"/>
  <c r="R46" i="4"/>
  <c r="Q46" i="4"/>
  <c r="P46" i="4"/>
  <c r="O46" i="4"/>
  <c r="N46" i="4"/>
  <c r="M46" i="4"/>
  <c r="L46" i="4"/>
  <c r="K46" i="4"/>
  <c r="J46" i="4"/>
  <c r="I46" i="4"/>
  <c r="H46" i="4"/>
  <c r="G46" i="4"/>
  <c r="F46" i="4"/>
  <c r="E46" i="4"/>
  <c r="D46" i="4"/>
  <c r="C46" i="4"/>
  <c r="AA45" i="4"/>
  <c r="Z45" i="4"/>
  <c r="Y45" i="4"/>
  <c r="X45" i="4"/>
  <c r="W45" i="4"/>
  <c r="V45" i="4"/>
  <c r="U45" i="4"/>
  <c r="T45" i="4"/>
  <c r="S45" i="4"/>
  <c r="R45" i="4"/>
  <c r="Q45" i="4"/>
  <c r="P45" i="4"/>
  <c r="O45" i="4"/>
  <c r="N45" i="4"/>
  <c r="M45" i="4"/>
  <c r="L45" i="4"/>
  <c r="K45" i="4"/>
  <c r="J45" i="4"/>
  <c r="I45" i="4"/>
  <c r="H45" i="4"/>
  <c r="G45" i="4"/>
  <c r="F45" i="4"/>
  <c r="E45" i="4"/>
  <c r="D45" i="4"/>
  <c r="C45" i="4"/>
  <c r="AA44" i="4"/>
  <c r="Z44" i="4"/>
  <c r="Y44" i="4"/>
  <c r="X44" i="4"/>
  <c r="W44" i="4"/>
  <c r="V44" i="4"/>
  <c r="U44" i="4"/>
  <c r="T44" i="4"/>
  <c r="S44" i="4"/>
  <c r="R44" i="4"/>
  <c r="Q44" i="4"/>
  <c r="P44" i="4"/>
  <c r="O44" i="4"/>
  <c r="N44" i="4"/>
  <c r="M44" i="4"/>
  <c r="L44" i="4"/>
  <c r="K44" i="4"/>
  <c r="J44" i="4"/>
  <c r="I44" i="4"/>
  <c r="H44" i="4"/>
  <c r="G44" i="4"/>
  <c r="F44" i="4"/>
  <c r="E44" i="4"/>
  <c r="D44" i="4"/>
  <c r="C44" i="4"/>
  <c r="AA43" i="4"/>
  <c r="Z43" i="4"/>
  <c r="Y43" i="4"/>
  <c r="X43" i="4"/>
  <c r="W43" i="4"/>
  <c r="V43" i="4"/>
  <c r="U43" i="4"/>
  <c r="T43" i="4"/>
  <c r="S43" i="4"/>
  <c r="R43" i="4"/>
  <c r="Q43" i="4"/>
  <c r="P43" i="4"/>
  <c r="O43" i="4"/>
  <c r="N43" i="4"/>
  <c r="M43" i="4"/>
  <c r="L43" i="4"/>
  <c r="K43" i="4"/>
  <c r="J43" i="4"/>
  <c r="I43" i="4"/>
  <c r="H43" i="4"/>
  <c r="G43" i="4"/>
  <c r="F43" i="4"/>
  <c r="E43" i="4"/>
  <c r="D43" i="4"/>
  <c r="C43" i="4"/>
  <c r="AA42" i="4"/>
  <c r="Z42" i="4"/>
  <c r="Y42" i="4"/>
  <c r="X42" i="4"/>
  <c r="W42" i="4"/>
  <c r="V42" i="4"/>
  <c r="U42" i="4"/>
  <c r="T42" i="4"/>
  <c r="S42" i="4"/>
  <c r="R42" i="4"/>
  <c r="Q42" i="4"/>
  <c r="P42" i="4"/>
  <c r="O42" i="4"/>
  <c r="N42" i="4"/>
  <c r="M42" i="4"/>
  <c r="L42" i="4"/>
  <c r="K42" i="4"/>
  <c r="J42" i="4"/>
  <c r="I42" i="4"/>
  <c r="H42" i="4"/>
  <c r="G42" i="4"/>
  <c r="F42" i="4"/>
  <c r="E42" i="4"/>
  <c r="D42" i="4"/>
  <c r="C42" i="4"/>
  <c r="AA41" i="4"/>
  <c r="Z41" i="4"/>
  <c r="Y41" i="4"/>
  <c r="X41" i="4"/>
  <c r="W41" i="4"/>
  <c r="V41" i="4"/>
  <c r="U41" i="4"/>
  <c r="T41" i="4"/>
  <c r="S41" i="4"/>
  <c r="R41" i="4"/>
  <c r="Q41" i="4"/>
  <c r="P41" i="4"/>
  <c r="O41" i="4"/>
  <c r="N41" i="4"/>
  <c r="M41" i="4"/>
  <c r="L41" i="4"/>
  <c r="K41" i="4"/>
  <c r="J41" i="4"/>
  <c r="I41" i="4"/>
  <c r="H41" i="4"/>
  <c r="G41" i="4"/>
  <c r="F41" i="4"/>
  <c r="E41" i="4"/>
  <c r="D41" i="4"/>
  <c r="C41" i="4"/>
  <c r="AA40" i="4"/>
  <c r="Z40" i="4"/>
  <c r="Y40" i="4"/>
  <c r="X40" i="4"/>
  <c r="W40" i="4"/>
  <c r="V40" i="4"/>
  <c r="U40" i="4"/>
  <c r="T40" i="4"/>
  <c r="S40" i="4"/>
  <c r="R40" i="4"/>
  <c r="Q40" i="4"/>
  <c r="P40" i="4"/>
  <c r="O40" i="4"/>
  <c r="N40" i="4"/>
  <c r="M40" i="4"/>
  <c r="L40" i="4"/>
  <c r="K40" i="4"/>
  <c r="J40" i="4"/>
  <c r="I40" i="4"/>
  <c r="H40" i="4"/>
  <c r="G40" i="4"/>
  <c r="F40" i="4"/>
  <c r="E40" i="4"/>
  <c r="D40" i="4"/>
  <c r="C40" i="4"/>
  <c r="AA39" i="4"/>
  <c r="Z39" i="4"/>
  <c r="Y39" i="4"/>
  <c r="X39" i="4"/>
  <c r="W39" i="4"/>
  <c r="V39" i="4"/>
  <c r="U39" i="4"/>
  <c r="T39" i="4"/>
  <c r="S39" i="4"/>
  <c r="R39" i="4"/>
  <c r="Q39" i="4"/>
  <c r="P39" i="4"/>
  <c r="O39" i="4"/>
  <c r="N39" i="4"/>
  <c r="M39" i="4"/>
  <c r="L39" i="4"/>
  <c r="K39" i="4"/>
  <c r="J39" i="4"/>
  <c r="I39" i="4"/>
  <c r="H39" i="4"/>
  <c r="G39" i="4"/>
  <c r="F39" i="4"/>
  <c r="E39" i="4"/>
  <c r="D39" i="4"/>
  <c r="C39" i="4"/>
  <c r="AA38" i="4"/>
  <c r="Z38" i="4"/>
  <c r="Y38" i="4"/>
  <c r="X38" i="4"/>
  <c r="W38" i="4"/>
  <c r="V38" i="4"/>
  <c r="U38" i="4"/>
  <c r="T38" i="4"/>
  <c r="S38" i="4"/>
  <c r="R38" i="4"/>
  <c r="Q38" i="4"/>
  <c r="P38" i="4"/>
  <c r="O38" i="4"/>
  <c r="N38" i="4"/>
  <c r="M38" i="4"/>
  <c r="L38" i="4"/>
  <c r="K38" i="4"/>
  <c r="J38" i="4"/>
  <c r="I38" i="4"/>
  <c r="H38" i="4"/>
  <c r="G38" i="4"/>
  <c r="F38" i="4"/>
  <c r="E38" i="4"/>
  <c r="D38" i="4"/>
  <c r="C38" i="4"/>
  <c r="AA37" i="4"/>
  <c r="Z37" i="4"/>
  <c r="Y37" i="4"/>
  <c r="X37" i="4"/>
  <c r="W37" i="4"/>
  <c r="V37" i="4"/>
  <c r="U37" i="4"/>
  <c r="T37" i="4"/>
  <c r="S37" i="4"/>
  <c r="R37" i="4"/>
  <c r="Q37" i="4"/>
  <c r="P37" i="4"/>
  <c r="O37" i="4"/>
  <c r="N37" i="4"/>
  <c r="M37" i="4"/>
  <c r="L37" i="4"/>
  <c r="K37" i="4"/>
  <c r="J37" i="4"/>
  <c r="I37" i="4"/>
  <c r="H37" i="4"/>
  <c r="G37" i="4"/>
  <c r="F37" i="4"/>
  <c r="E37" i="4"/>
  <c r="D37" i="4"/>
  <c r="C37" i="4"/>
  <c r="AA36" i="4"/>
  <c r="Z36" i="4"/>
  <c r="Y36" i="4"/>
  <c r="X36" i="4"/>
  <c r="W36" i="4"/>
  <c r="V36" i="4"/>
  <c r="U36" i="4"/>
  <c r="T36" i="4"/>
  <c r="S36" i="4"/>
  <c r="R36" i="4"/>
  <c r="Q36" i="4"/>
  <c r="P36" i="4"/>
  <c r="O36" i="4"/>
  <c r="N36" i="4"/>
  <c r="M36" i="4"/>
  <c r="L36" i="4"/>
  <c r="K36" i="4"/>
  <c r="J36" i="4"/>
  <c r="I36" i="4"/>
  <c r="H36" i="4"/>
  <c r="G36" i="4"/>
  <c r="F36" i="4"/>
  <c r="E36" i="4"/>
  <c r="D36" i="4"/>
  <c r="C36" i="4"/>
  <c r="AA35" i="4"/>
  <c r="Z35" i="4"/>
  <c r="Y35" i="4"/>
  <c r="X35" i="4"/>
  <c r="W35" i="4"/>
  <c r="V35" i="4"/>
  <c r="U35" i="4"/>
  <c r="T35" i="4"/>
  <c r="S35" i="4"/>
  <c r="R35" i="4"/>
  <c r="Q35" i="4"/>
  <c r="P35" i="4"/>
  <c r="O35" i="4"/>
  <c r="N35" i="4"/>
  <c r="M35" i="4"/>
  <c r="L35" i="4"/>
  <c r="K35" i="4"/>
  <c r="J35" i="4"/>
  <c r="I35" i="4"/>
  <c r="H35" i="4"/>
  <c r="G35" i="4"/>
  <c r="F35" i="4"/>
  <c r="E35" i="4"/>
  <c r="D35" i="4"/>
  <c r="C35" i="4"/>
  <c r="AA34" i="4"/>
  <c r="Z34" i="4"/>
  <c r="Y34" i="4"/>
  <c r="X34" i="4"/>
  <c r="W34" i="4"/>
  <c r="V34" i="4"/>
  <c r="U34" i="4"/>
  <c r="T34" i="4"/>
  <c r="S34" i="4"/>
  <c r="R34" i="4"/>
  <c r="Q34" i="4"/>
  <c r="P34" i="4"/>
  <c r="O34" i="4"/>
  <c r="N34" i="4"/>
  <c r="M34" i="4"/>
  <c r="L34" i="4"/>
  <c r="K34" i="4"/>
  <c r="J34" i="4"/>
  <c r="I34" i="4"/>
  <c r="H34" i="4"/>
  <c r="G34" i="4"/>
  <c r="F34" i="4"/>
  <c r="E34" i="4"/>
  <c r="D34" i="4"/>
  <c r="C34" i="4"/>
  <c r="AA33" i="4"/>
  <c r="Z33" i="4"/>
  <c r="Y33" i="4"/>
  <c r="X33" i="4"/>
  <c r="W33" i="4"/>
  <c r="V33" i="4"/>
  <c r="U33" i="4"/>
  <c r="T33" i="4"/>
  <c r="S33" i="4"/>
  <c r="R33" i="4"/>
  <c r="Q33" i="4"/>
  <c r="P33" i="4"/>
  <c r="O33" i="4"/>
  <c r="N33" i="4"/>
  <c r="M33" i="4"/>
  <c r="L33" i="4"/>
  <c r="K33" i="4"/>
  <c r="J33" i="4"/>
  <c r="I33" i="4"/>
  <c r="H33" i="4"/>
  <c r="G33" i="4"/>
  <c r="F33" i="4"/>
  <c r="E33" i="4"/>
  <c r="D33" i="4"/>
  <c r="C33" i="4"/>
  <c r="AA32" i="4"/>
  <c r="Z32" i="4"/>
  <c r="Y32" i="4"/>
  <c r="X32" i="4"/>
  <c r="W32" i="4"/>
  <c r="V32" i="4"/>
  <c r="U32" i="4"/>
  <c r="T32" i="4"/>
  <c r="S32" i="4"/>
  <c r="R32" i="4"/>
  <c r="Q32" i="4"/>
  <c r="P32" i="4"/>
  <c r="O32" i="4"/>
  <c r="N32" i="4"/>
  <c r="M32" i="4"/>
  <c r="L32" i="4"/>
  <c r="K32" i="4"/>
  <c r="J32" i="4"/>
  <c r="I32" i="4"/>
  <c r="H32" i="4"/>
  <c r="G32" i="4"/>
  <c r="F32" i="4"/>
  <c r="E32" i="4"/>
  <c r="D32" i="4"/>
  <c r="C32" i="4"/>
  <c r="AA31" i="4"/>
  <c r="Z31" i="4"/>
  <c r="Y31" i="4"/>
  <c r="X31" i="4"/>
  <c r="W31" i="4"/>
  <c r="V31" i="4"/>
  <c r="U31" i="4"/>
  <c r="T31" i="4"/>
  <c r="S31" i="4"/>
  <c r="R31" i="4"/>
  <c r="Q31" i="4"/>
  <c r="P31" i="4"/>
  <c r="O31" i="4"/>
  <c r="N31" i="4"/>
  <c r="M31" i="4"/>
  <c r="L31" i="4"/>
  <c r="K31" i="4"/>
  <c r="J31" i="4"/>
  <c r="I31" i="4"/>
  <c r="H31" i="4"/>
  <c r="G31" i="4"/>
  <c r="F31" i="4"/>
  <c r="E31" i="4"/>
  <c r="D31" i="4"/>
  <c r="C31" i="4"/>
  <c r="AA30" i="4"/>
  <c r="Z30" i="4"/>
  <c r="Y30" i="4"/>
  <c r="X30" i="4"/>
  <c r="W30" i="4"/>
  <c r="V30" i="4"/>
  <c r="U30" i="4"/>
  <c r="T30" i="4"/>
  <c r="S30" i="4"/>
  <c r="R30" i="4"/>
  <c r="Q30" i="4"/>
  <c r="P30" i="4"/>
  <c r="O30" i="4"/>
  <c r="N30" i="4"/>
  <c r="M30" i="4"/>
  <c r="L30" i="4"/>
  <c r="K30" i="4"/>
  <c r="J30" i="4"/>
  <c r="I30" i="4"/>
  <c r="H30" i="4"/>
  <c r="G30" i="4"/>
  <c r="F30" i="4"/>
  <c r="E30" i="4"/>
  <c r="D30" i="4"/>
  <c r="C30" i="4"/>
  <c r="AA29" i="4"/>
  <c r="Z29" i="4"/>
  <c r="Y29" i="4"/>
  <c r="X29" i="4"/>
  <c r="W29" i="4"/>
  <c r="V29" i="4"/>
  <c r="U29" i="4"/>
  <c r="T29" i="4"/>
  <c r="S29" i="4"/>
  <c r="R29" i="4"/>
  <c r="Q29" i="4"/>
  <c r="P29" i="4"/>
  <c r="O29" i="4"/>
  <c r="N29" i="4"/>
  <c r="M29" i="4"/>
  <c r="L29" i="4"/>
  <c r="K29" i="4"/>
  <c r="J29" i="4"/>
  <c r="I29" i="4"/>
  <c r="H29" i="4"/>
  <c r="G29" i="4"/>
  <c r="F29" i="4"/>
  <c r="E29" i="4"/>
  <c r="D29" i="4"/>
  <c r="C29" i="4"/>
  <c r="AA28" i="4"/>
  <c r="Z28" i="4"/>
  <c r="Y28" i="4"/>
  <c r="X28" i="4"/>
  <c r="W28" i="4"/>
  <c r="V28" i="4"/>
  <c r="U28" i="4"/>
  <c r="T28" i="4"/>
  <c r="S28" i="4"/>
  <c r="R28" i="4"/>
  <c r="Q28" i="4"/>
  <c r="P28" i="4"/>
  <c r="O28" i="4"/>
  <c r="N28" i="4"/>
  <c r="M28" i="4"/>
  <c r="L28" i="4"/>
  <c r="K28" i="4"/>
  <c r="J28" i="4"/>
  <c r="I28" i="4"/>
  <c r="H28" i="4"/>
  <c r="G28" i="4"/>
  <c r="F28" i="4"/>
  <c r="E28" i="4"/>
  <c r="D28" i="4"/>
  <c r="C28" i="4"/>
  <c r="AA27" i="4"/>
  <c r="Z27" i="4"/>
  <c r="Y27" i="4"/>
  <c r="X27" i="4"/>
  <c r="W27" i="4"/>
  <c r="V27" i="4"/>
  <c r="U27" i="4"/>
  <c r="T27" i="4"/>
  <c r="S27" i="4"/>
  <c r="R27" i="4"/>
  <c r="Q27" i="4"/>
  <c r="P27" i="4"/>
  <c r="O27" i="4"/>
  <c r="N27" i="4"/>
  <c r="M27" i="4"/>
  <c r="L27" i="4"/>
  <c r="K27" i="4"/>
  <c r="J27" i="4"/>
  <c r="I27" i="4"/>
  <c r="H27" i="4"/>
  <c r="G27" i="4"/>
  <c r="F27" i="4"/>
  <c r="E27" i="4"/>
  <c r="D27" i="4"/>
  <c r="C27" i="4"/>
  <c r="AA26" i="4"/>
  <c r="Z26" i="4"/>
  <c r="Y26" i="4"/>
  <c r="X26" i="4"/>
  <c r="W26" i="4"/>
  <c r="V26" i="4"/>
  <c r="U26" i="4"/>
  <c r="T26" i="4"/>
  <c r="S26" i="4"/>
  <c r="R26" i="4"/>
  <c r="Q26" i="4"/>
  <c r="P26" i="4"/>
  <c r="O26" i="4"/>
  <c r="N26" i="4"/>
  <c r="M26" i="4"/>
  <c r="L26" i="4"/>
  <c r="K26" i="4"/>
  <c r="J26" i="4"/>
  <c r="I26" i="4"/>
  <c r="H26" i="4"/>
  <c r="G26" i="4"/>
  <c r="F26" i="4"/>
  <c r="E26" i="4"/>
  <c r="D26" i="4"/>
  <c r="C26" i="4"/>
  <c r="AA25" i="4"/>
  <c r="Z25" i="4"/>
  <c r="Y25" i="4"/>
  <c r="X25" i="4"/>
  <c r="W25" i="4"/>
  <c r="V25" i="4"/>
  <c r="U25" i="4"/>
  <c r="T25" i="4"/>
  <c r="S25" i="4"/>
  <c r="R25" i="4"/>
  <c r="Q25" i="4"/>
  <c r="P25" i="4"/>
  <c r="O25" i="4"/>
  <c r="N25" i="4"/>
  <c r="M25" i="4"/>
  <c r="L25" i="4"/>
  <c r="K25" i="4"/>
  <c r="J25" i="4"/>
  <c r="I25" i="4"/>
  <c r="H25" i="4"/>
  <c r="G25" i="4"/>
  <c r="F25" i="4"/>
  <c r="E25" i="4"/>
  <c r="D25" i="4"/>
  <c r="C25" i="4"/>
  <c r="AA24" i="4"/>
  <c r="Z24" i="4"/>
  <c r="Y24" i="4"/>
  <c r="X24" i="4"/>
  <c r="W24" i="4"/>
  <c r="V24" i="4"/>
  <c r="U24" i="4"/>
  <c r="T24" i="4"/>
  <c r="S24" i="4"/>
  <c r="R24" i="4"/>
  <c r="Q24" i="4"/>
  <c r="P24" i="4"/>
  <c r="O24" i="4"/>
  <c r="N24" i="4"/>
  <c r="M24" i="4"/>
  <c r="L24" i="4"/>
  <c r="K24" i="4"/>
  <c r="J24" i="4"/>
  <c r="I24" i="4"/>
  <c r="H24" i="4"/>
  <c r="G24" i="4"/>
  <c r="F24" i="4"/>
  <c r="E24" i="4"/>
  <c r="D24" i="4"/>
  <c r="C24" i="4"/>
  <c r="AA23" i="4"/>
  <c r="Z23" i="4"/>
  <c r="Y23" i="4"/>
  <c r="X23" i="4"/>
  <c r="W23" i="4"/>
  <c r="V23" i="4"/>
  <c r="U23" i="4"/>
  <c r="T23" i="4"/>
  <c r="S23" i="4"/>
  <c r="R23" i="4"/>
  <c r="Q23" i="4"/>
  <c r="P23" i="4"/>
  <c r="O23" i="4"/>
  <c r="N23" i="4"/>
  <c r="M23" i="4"/>
  <c r="L23" i="4"/>
  <c r="K23" i="4"/>
  <c r="J23" i="4"/>
  <c r="I23" i="4"/>
  <c r="H23" i="4"/>
  <c r="G23" i="4"/>
  <c r="F23" i="4"/>
  <c r="E23" i="4"/>
  <c r="D23" i="4"/>
  <c r="C23" i="4"/>
  <c r="AA22" i="4"/>
  <c r="Z22" i="4"/>
  <c r="Y22" i="4"/>
  <c r="X22" i="4"/>
  <c r="W22" i="4"/>
  <c r="V22" i="4"/>
  <c r="U22" i="4"/>
  <c r="T22" i="4"/>
  <c r="S22" i="4"/>
  <c r="R22" i="4"/>
  <c r="Q22" i="4"/>
  <c r="P22" i="4"/>
  <c r="O22" i="4"/>
  <c r="N22" i="4"/>
  <c r="M22" i="4"/>
  <c r="L22" i="4"/>
  <c r="K22" i="4"/>
  <c r="J22" i="4"/>
  <c r="I22" i="4"/>
  <c r="H22" i="4"/>
  <c r="G22" i="4"/>
  <c r="F22" i="4"/>
  <c r="E22" i="4"/>
  <c r="D22" i="4"/>
  <c r="C22" i="4"/>
  <c r="AA21" i="4"/>
  <c r="Z21" i="4"/>
  <c r="Y21" i="4"/>
  <c r="X21" i="4"/>
  <c r="W21" i="4"/>
  <c r="V21" i="4"/>
  <c r="U21" i="4"/>
  <c r="T21" i="4"/>
  <c r="S21" i="4"/>
  <c r="R21" i="4"/>
  <c r="Q21" i="4"/>
  <c r="P21" i="4"/>
  <c r="O21" i="4"/>
  <c r="N21" i="4"/>
  <c r="M21" i="4"/>
  <c r="L21" i="4"/>
  <c r="K21" i="4"/>
  <c r="J21" i="4"/>
  <c r="I21" i="4"/>
  <c r="H21" i="4"/>
  <c r="G21" i="4"/>
  <c r="F21" i="4"/>
  <c r="E21" i="4"/>
  <c r="D21" i="4"/>
  <c r="C21" i="4"/>
  <c r="AA20" i="4"/>
  <c r="Z20" i="4"/>
  <c r="Y20" i="4"/>
  <c r="X20" i="4"/>
  <c r="W20" i="4"/>
  <c r="V20" i="4"/>
  <c r="U20" i="4"/>
  <c r="T20" i="4"/>
  <c r="S20" i="4"/>
  <c r="R20" i="4"/>
  <c r="Q20" i="4"/>
  <c r="P20" i="4"/>
  <c r="O20" i="4"/>
  <c r="N20" i="4"/>
  <c r="M20" i="4"/>
  <c r="L20" i="4"/>
  <c r="K20" i="4"/>
  <c r="J20" i="4"/>
  <c r="I20" i="4"/>
  <c r="H20" i="4"/>
  <c r="G20" i="4"/>
  <c r="F20" i="4"/>
  <c r="E20" i="4"/>
  <c r="D20" i="4"/>
  <c r="C20" i="4"/>
  <c r="AA19" i="4"/>
  <c r="Z19" i="4"/>
  <c r="Y19" i="4"/>
  <c r="X19" i="4"/>
  <c r="W19" i="4"/>
  <c r="V19" i="4"/>
  <c r="U19" i="4"/>
  <c r="T19" i="4"/>
  <c r="S19" i="4"/>
  <c r="R19" i="4"/>
  <c r="Q19" i="4"/>
  <c r="P19" i="4"/>
  <c r="O19" i="4"/>
  <c r="N19" i="4"/>
  <c r="M19" i="4"/>
  <c r="L19" i="4"/>
  <c r="K19" i="4"/>
  <c r="J19" i="4"/>
  <c r="I19" i="4"/>
  <c r="H19" i="4"/>
  <c r="G19" i="4"/>
  <c r="F19" i="4"/>
  <c r="E19" i="4"/>
  <c r="D19" i="4"/>
  <c r="C19" i="4"/>
  <c r="AA18" i="4"/>
  <c r="Z18" i="4"/>
  <c r="Y18" i="4"/>
  <c r="X18" i="4"/>
  <c r="W18" i="4"/>
  <c r="V18" i="4"/>
  <c r="U18" i="4"/>
  <c r="T18" i="4"/>
  <c r="S18" i="4"/>
  <c r="R18" i="4"/>
  <c r="Q18" i="4"/>
  <c r="P18" i="4"/>
  <c r="O18" i="4"/>
  <c r="N18" i="4"/>
  <c r="M18" i="4"/>
  <c r="L18" i="4"/>
  <c r="K18" i="4"/>
  <c r="J18" i="4"/>
  <c r="I18" i="4"/>
  <c r="H18" i="4"/>
  <c r="G18" i="4"/>
  <c r="F18" i="4"/>
  <c r="E18" i="4"/>
  <c r="D18" i="4"/>
  <c r="C18" i="4"/>
  <c r="AA17" i="4"/>
  <c r="Z17" i="4"/>
  <c r="Y17" i="4"/>
  <c r="X17" i="4"/>
  <c r="W17" i="4"/>
  <c r="V17" i="4"/>
  <c r="U17" i="4"/>
  <c r="T17" i="4"/>
  <c r="S17" i="4"/>
  <c r="R17" i="4"/>
  <c r="Q17" i="4"/>
  <c r="P17" i="4"/>
  <c r="O17" i="4"/>
  <c r="N17" i="4"/>
  <c r="M17" i="4"/>
  <c r="L17" i="4"/>
  <c r="K17" i="4"/>
  <c r="J17" i="4"/>
  <c r="I17" i="4"/>
  <c r="H17" i="4"/>
  <c r="G17" i="4"/>
  <c r="F17" i="4"/>
  <c r="E17" i="4"/>
  <c r="D17" i="4"/>
  <c r="C17" i="4"/>
  <c r="AA16" i="4"/>
  <c r="Z16" i="4"/>
  <c r="Y16" i="4"/>
  <c r="X16" i="4"/>
  <c r="W16" i="4"/>
  <c r="V16" i="4"/>
  <c r="U16" i="4"/>
  <c r="T16" i="4"/>
  <c r="S16" i="4"/>
  <c r="R16" i="4"/>
  <c r="Q16" i="4"/>
  <c r="P16" i="4"/>
  <c r="O16" i="4"/>
  <c r="N16" i="4"/>
  <c r="M16" i="4"/>
  <c r="L16" i="4"/>
  <c r="K16" i="4"/>
  <c r="J16" i="4"/>
  <c r="I16" i="4"/>
  <c r="H16" i="4"/>
  <c r="G16" i="4"/>
  <c r="F16" i="4"/>
  <c r="E16" i="4"/>
  <c r="D16" i="4"/>
  <c r="C16" i="4"/>
  <c r="AA15" i="4"/>
  <c r="Z15" i="4"/>
  <c r="Y15" i="4"/>
  <c r="X15" i="4"/>
  <c r="W15" i="4"/>
  <c r="V15" i="4"/>
  <c r="U15" i="4"/>
  <c r="T15" i="4"/>
  <c r="S15" i="4"/>
  <c r="R15" i="4"/>
  <c r="Q15" i="4"/>
  <c r="P15" i="4"/>
  <c r="O15" i="4"/>
  <c r="N15" i="4"/>
  <c r="M15" i="4"/>
  <c r="L15" i="4"/>
  <c r="K15" i="4"/>
  <c r="J15" i="4"/>
  <c r="I15" i="4"/>
  <c r="H15" i="4"/>
  <c r="G15" i="4"/>
  <c r="F15" i="4"/>
  <c r="E15" i="4"/>
  <c r="D15" i="4"/>
  <c r="C15" i="4"/>
  <c r="AA14" i="4"/>
  <c r="Z14" i="4"/>
  <c r="Y14" i="4"/>
  <c r="X14" i="4"/>
  <c r="W14" i="4"/>
  <c r="V14" i="4"/>
  <c r="U14" i="4"/>
  <c r="T14" i="4"/>
  <c r="S14" i="4"/>
  <c r="R14" i="4"/>
  <c r="Q14" i="4"/>
  <c r="P14" i="4"/>
  <c r="O14" i="4"/>
  <c r="N14" i="4"/>
  <c r="M14" i="4"/>
  <c r="L14" i="4"/>
  <c r="K14" i="4"/>
  <c r="J14" i="4"/>
  <c r="I14" i="4"/>
  <c r="H14" i="4"/>
  <c r="G14" i="4"/>
  <c r="F14" i="4"/>
  <c r="E14" i="4"/>
  <c r="D14" i="4"/>
  <c r="C14" i="4"/>
  <c r="AA13" i="4"/>
  <c r="Z13" i="4"/>
  <c r="Y13" i="4"/>
  <c r="X13" i="4"/>
  <c r="W13" i="4"/>
  <c r="V13" i="4"/>
  <c r="U13" i="4"/>
  <c r="T13" i="4"/>
  <c r="S13" i="4"/>
  <c r="R13" i="4"/>
  <c r="Q13" i="4"/>
  <c r="P13" i="4"/>
  <c r="O13" i="4"/>
  <c r="N13" i="4"/>
  <c r="M13" i="4"/>
  <c r="L13" i="4"/>
  <c r="K13" i="4"/>
  <c r="J13" i="4"/>
  <c r="I13" i="4"/>
  <c r="H13" i="4"/>
  <c r="G13" i="4"/>
  <c r="F13" i="4"/>
  <c r="E13" i="4"/>
  <c r="D13" i="4"/>
  <c r="C13" i="4"/>
  <c r="AA12" i="4"/>
  <c r="Z12" i="4"/>
  <c r="Y12" i="4"/>
  <c r="X12" i="4"/>
  <c r="W12" i="4"/>
  <c r="V12" i="4"/>
  <c r="U12" i="4"/>
  <c r="T12" i="4"/>
  <c r="S12" i="4"/>
  <c r="R12" i="4"/>
  <c r="Q12" i="4"/>
  <c r="P12" i="4"/>
  <c r="O12" i="4"/>
  <c r="N12" i="4"/>
  <c r="M12" i="4"/>
  <c r="L12" i="4"/>
  <c r="K12" i="4"/>
  <c r="J12" i="4"/>
  <c r="I12" i="4"/>
  <c r="H12" i="4"/>
  <c r="G12" i="4"/>
  <c r="F12" i="4"/>
  <c r="E12" i="4"/>
  <c r="D12" i="4"/>
  <c r="C12" i="4"/>
  <c r="AA11" i="4"/>
  <c r="Z11" i="4"/>
  <c r="Y11" i="4"/>
  <c r="X11" i="4"/>
  <c r="W11" i="4"/>
  <c r="V11" i="4"/>
  <c r="U11" i="4"/>
  <c r="T11" i="4"/>
  <c r="S11" i="4"/>
  <c r="R11" i="4"/>
  <c r="Q11" i="4"/>
  <c r="P11" i="4"/>
  <c r="O11" i="4"/>
  <c r="N11" i="4"/>
  <c r="M11" i="4"/>
  <c r="L11" i="4"/>
  <c r="K11" i="4"/>
  <c r="J11" i="4"/>
  <c r="I11" i="4"/>
  <c r="H11" i="4"/>
  <c r="G11" i="4"/>
  <c r="F11" i="4"/>
  <c r="E11" i="4"/>
  <c r="D11" i="4"/>
  <c r="C11" i="4"/>
  <c r="AA10" i="4"/>
  <c r="Z10" i="4"/>
  <c r="Y10" i="4"/>
  <c r="X10" i="4"/>
  <c r="W10" i="4"/>
  <c r="V10" i="4"/>
  <c r="U10" i="4"/>
  <c r="T10" i="4"/>
  <c r="S10" i="4"/>
  <c r="R10" i="4"/>
  <c r="Q10" i="4"/>
  <c r="P10" i="4"/>
  <c r="O10" i="4"/>
  <c r="N10" i="4"/>
  <c r="M10" i="4"/>
  <c r="L10" i="4"/>
  <c r="K10" i="4"/>
  <c r="J10" i="4"/>
  <c r="I10" i="4"/>
  <c r="H10" i="4"/>
  <c r="G10" i="4"/>
  <c r="F10" i="4"/>
  <c r="E10" i="4"/>
  <c r="D10" i="4"/>
  <c r="C10" i="4"/>
  <c r="AA9" i="4"/>
  <c r="Z9" i="4"/>
  <c r="Y9" i="4"/>
  <c r="X9" i="4"/>
  <c r="W9" i="4"/>
  <c r="V9" i="4"/>
  <c r="U9" i="4"/>
  <c r="T9" i="4"/>
  <c r="S9" i="4"/>
  <c r="R9" i="4"/>
  <c r="Q9" i="4"/>
  <c r="P9" i="4"/>
  <c r="O9" i="4"/>
  <c r="N9" i="4"/>
  <c r="M9" i="4"/>
  <c r="L9" i="4"/>
  <c r="K9" i="4"/>
  <c r="J9" i="4"/>
  <c r="I9" i="4"/>
  <c r="H9" i="4"/>
  <c r="G9" i="4"/>
  <c r="F9" i="4"/>
  <c r="E9" i="4"/>
  <c r="D9" i="4"/>
  <c r="C9" i="4"/>
  <c r="AA8" i="4"/>
  <c r="Z8" i="4"/>
  <c r="Y8" i="4"/>
  <c r="X8" i="4"/>
  <c r="W8" i="4"/>
  <c r="V8" i="4"/>
  <c r="U8" i="4"/>
  <c r="T8" i="4"/>
  <c r="S8" i="4"/>
  <c r="R8" i="4"/>
  <c r="Q8" i="4"/>
  <c r="P8" i="4"/>
  <c r="O8" i="4"/>
  <c r="N8" i="4"/>
  <c r="M8" i="4"/>
  <c r="L8" i="4"/>
  <c r="K8" i="4"/>
  <c r="J8" i="4"/>
  <c r="I8" i="4"/>
  <c r="H8" i="4"/>
  <c r="G8" i="4"/>
  <c r="F8" i="4"/>
  <c r="E8" i="4"/>
  <c r="D8" i="4"/>
  <c r="C8" i="4"/>
  <c r="AA7" i="4"/>
  <c r="Z7" i="4"/>
  <c r="Y7" i="4"/>
  <c r="X7" i="4"/>
  <c r="W7" i="4"/>
  <c r="V7" i="4"/>
  <c r="U7" i="4"/>
  <c r="T7" i="4"/>
  <c r="S7" i="4"/>
  <c r="R7" i="4"/>
  <c r="Q7" i="4"/>
  <c r="P7" i="4"/>
  <c r="O7" i="4"/>
  <c r="N7" i="4"/>
  <c r="M7" i="4"/>
  <c r="L7" i="4"/>
  <c r="K7" i="4"/>
  <c r="J7" i="4"/>
  <c r="I7" i="4"/>
  <c r="H7" i="4"/>
  <c r="G7" i="4"/>
  <c r="F7" i="4"/>
  <c r="E7" i="4"/>
  <c r="D7" i="4"/>
  <c r="C7" i="4"/>
  <c r="AA6" i="4"/>
  <c r="Z6" i="4"/>
  <c r="Y6" i="4"/>
  <c r="X6" i="4"/>
  <c r="W6" i="4"/>
  <c r="V6" i="4"/>
  <c r="U6" i="4"/>
  <c r="T6" i="4"/>
  <c r="S6" i="4"/>
  <c r="R6" i="4"/>
  <c r="Q6" i="4"/>
  <c r="P6" i="4"/>
  <c r="O6" i="4"/>
  <c r="N6" i="4"/>
  <c r="M6" i="4"/>
  <c r="L6" i="4"/>
  <c r="K6" i="4"/>
  <c r="J6" i="4"/>
  <c r="I6" i="4"/>
  <c r="H6" i="4"/>
  <c r="G6" i="4"/>
  <c r="F6" i="4"/>
  <c r="E6" i="4"/>
  <c r="D6" i="4"/>
  <c r="C6" i="4"/>
  <c r="AA5" i="4"/>
  <c r="Z5" i="4"/>
  <c r="Y5" i="4"/>
  <c r="X5" i="4"/>
  <c r="W5" i="4"/>
  <c r="V5" i="4"/>
  <c r="U5" i="4"/>
  <c r="T5" i="4"/>
  <c r="S5" i="4"/>
  <c r="R5" i="4"/>
  <c r="Q5" i="4"/>
  <c r="P5" i="4"/>
  <c r="O5" i="4"/>
  <c r="N5" i="4"/>
  <c r="M5" i="4"/>
  <c r="L5" i="4"/>
  <c r="K5" i="4"/>
  <c r="J5" i="4"/>
  <c r="I5" i="4"/>
  <c r="H5" i="4"/>
  <c r="G5" i="4"/>
  <c r="F5" i="4"/>
  <c r="E5" i="4"/>
  <c r="D5" i="4"/>
  <c r="C5" i="4"/>
  <c r="AA4" i="4"/>
  <c r="Z4" i="4"/>
  <c r="Y4" i="4"/>
  <c r="X4" i="4"/>
  <c r="W4" i="4"/>
  <c r="V4" i="4"/>
  <c r="U4" i="4"/>
  <c r="T4" i="4"/>
  <c r="S4" i="4"/>
  <c r="R4" i="4"/>
  <c r="Q4" i="4"/>
  <c r="P4" i="4"/>
  <c r="O4" i="4"/>
  <c r="N4" i="4"/>
  <c r="M4" i="4"/>
  <c r="L4" i="4"/>
  <c r="K4" i="4"/>
  <c r="J4" i="4"/>
  <c r="I4" i="4"/>
  <c r="H4" i="4"/>
  <c r="G4" i="4"/>
  <c r="F4" i="4"/>
  <c r="E4" i="4"/>
  <c r="D4" i="4"/>
  <c r="C4" i="4"/>
  <c r="AA3" i="4"/>
  <c r="Z3" i="4"/>
  <c r="Y3" i="4"/>
  <c r="X3" i="4"/>
  <c r="W3" i="4"/>
  <c r="V3" i="4"/>
  <c r="U3" i="4"/>
  <c r="T3" i="4"/>
  <c r="S3" i="4"/>
  <c r="R3" i="4"/>
  <c r="Q3" i="4"/>
  <c r="P3" i="4"/>
  <c r="O3" i="4"/>
  <c r="N3" i="4"/>
  <c r="M3" i="4"/>
  <c r="L3" i="4"/>
  <c r="K3" i="4"/>
  <c r="J3" i="4"/>
  <c r="I3" i="4"/>
  <c r="H3" i="4"/>
  <c r="G3" i="4"/>
  <c r="F3" i="4"/>
  <c r="E3" i="4"/>
  <c r="D3" i="4"/>
  <c r="C3" i="4"/>
  <c r="AA2" i="4"/>
  <c r="Z2" i="4"/>
  <c r="Y2" i="4"/>
  <c r="X2" i="4"/>
  <c r="W2" i="4"/>
  <c r="V2" i="4"/>
  <c r="U2" i="4"/>
  <c r="T2" i="4"/>
  <c r="S2" i="4"/>
  <c r="R2" i="4"/>
  <c r="Q2" i="4"/>
  <c r="P2" i="4"/>
  <c r="O2" i="4"/>
  <c r="N2" i="4"/>
  <c r="M2" i="4"/>
  <c r="L2" i="4"/>
  <c r="K2" i="4"/>
  <c r="J2" i="4"/>
  <c r="I2" i="4"/>
  <c r="H2" i="4"/>
  <c r="G2" i="4"/>
  <c r="F2" i="4"/>
  <c r="E2" i="4"/>
  <c r="D2" i="4"/>
  <c r="C2" i="4"/>
  <c r="AA1" i="4"/>
  <c r="Z1" i="4"/>
  <c r="Y1" i="4"/>
  <c r="X1" i="4"/>
  <c r="W1" i="4"/>
  <c r="V1" i="4"/>
  <c r="U1" i="4"/>
  <c r="T1" i="4"/>
  <c r="S1" i="4"/>
  <c r="R1" i="4"/>
  <c r="Q1" i="4"/>
  <c r="P1" i="4"/>
  <c r="O1" i="4"/>
  <c r="N1" i="4"/>
  <c r="M1" i="4"/>
  <c r="L1" i="4"/>
  <c r="K1" i="4"/>
  <c r="J1" i="4"/>
  <c r="I1" i="4"/>
  <c r="H1" i="4"/>
  <c r="G1" i="4"/>
  <c r="F1" i="4"/>
  <c r="E1" i="4"/>
  <c r="D1" i="4"/>
  <c r="C1" i="4"/>
  <c r="AD5" i="3"/>
  <c r="AC5" i="3"/>
  <c r="AB5" i="3"/>
  <c r="AA5" i="3"/>
  <c r="Z4" i="3"/>
  <c r="Z3" i="3"/>
  <c r="Z2" i="3"/>
  <c r="Z1" i="3"/>
  <c r="K29" i="1"/>
  <c r="J29" i="1"/>
  <c r="K28" i="1"/>
  <c r="J28" i="1"/>
  <c r="K27" i="1"/>
  <c r="J27" i="1"/>
  <c r="K26" i="1"/>
  <c r="J26" i="1"/>
  <c r="K25" i="1"/>
  <c r="J25" i="1"/>
  <c r="K24" i="1"/>
  <c r="J24" i="1"/>
  <c r="K23" i="1"/>
  <c r="J23" i="1"/>
  <c r="U22" i="1"/>
  <c r="K22" i="1"/>
  <c r="J22" i="1"/>
  <c r="U21" i="1"/>
  <c r="K21" i="1"/>
  <c r="J21" i="1"/>
  <c r="A21" i="1"/>
  <c r="U20" i="1"/>
  <c r="K20" i="1"/>
  <c r="J20" i="1"/>
  <c r="A20" i="1"/>
  <c r="U19" i="1"/>
  <c r="K19" i="1"/>
  <c r="J19" i="1"/>
  <c r="A19" i="1"/>
  <c r="U18" i="1"/>
  <c r="K18" i="1"/>
  <c r="J18" i="1"/>
  <c r="A18" i="1"/>
  <c r="U17" i="1"/>
  <c r="K17" i="1"/>
  <c r="J17" i="1"/>
  <c r="U16" i="1"/>
  <c r="K16" i="1"/>
  <c r="J16" i="1"/>
  <c r="U15" i="1"/>
  <c r="K15" i="1"/>
  <c r="J15" i="1"/>
  <c r="E15" i="1"/>
  <c r="A15" i="1"/>
  <c r="U14" i="1"/>
  <c r="K14" i="1"/>
  <c r="J14" i="1"/>
  <c r="E14" i="1"/>
  <c r="A14" i="1"/>
  <c r="U13" i="1"/>
  <c r="K13" i="1"/>
  <c r="J13" i="1"/>
  <c r="G13" i="1"/>
  <c r="F13" i="1"/>
  <c r="E13" i="1"/>
  <c r="C13" i="1"/>
  <c r="B13" i="1"/>
  <c r="A13" i="1"/>
  <c r="U12" i="1"/>
  <c r="K12" i="1"/>
  <c r="J12" i="1"/>
  <c r="U11" i="1"/>
  <c r="K11" i="1"/>
  <c r="J11" i="1"/>
  <c r="U10" i="1"/>
  <c r="K10" i="1"/>
  <c r="J10" i="1"/>
  <c r="U9" i="1"/>
  <c r="K9" i="1"/>
  <c r="J9" i="1"/>
  <c r="A9" i="1"/>
  <c r="U8" i="1"/>
  <c r="K8" i="1"/>
  <c r="J8" i="1"/>
  <c r="F8" i="1"/>
  <c r="A8" i="1"/>
  <c r="K7" i="1"/>
  <c r="J7" i="1"/>
  <c r="F7" i="1"/>
  <c r="A7" i="1"/>
  <c r="K6" i="1"/>
  <c r="J6" i="1"/>
  <c r="E6" i="1"/>
  <c r="D6" i="1"/>
  <c r="C6" i="1"/>
  <c r="B6" i="1"/>
  <c r="K5" i="1"/>
  <c r="J5" i="1"/>
  <c r="K4" i="1"/>
  <c r="J4" i="1"/>
  <c r="K3" i="1"/>
  <c r="J3" i="1"/>
  <c r="L2025" i="3" l="1"/>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G9" i="32"/>
  <c r="G9" i="34"/>
  <c r="AE109" i="7"/>
  <c r="Q6" i="34"/>
  <c r="S5" i="23"/>
  <c r="S6" i="31"/>
  <c r="R7" i="11"/>
  <c r="T5" i="22"/>
  <c r="G9" i="31"/>
  <c r="AB109" i="7"/>
  <c r="AB111" i="7" s="1"/>
  <c r="G9" i="29"/>
  <c r="G9" i="28"/>
  <c r="Y109" i="7"/>
  <c r="Y111" i="7" s="1"/>
  <c r="G9" i="27"/>
  <c r="X109" i="7"/>
  <c r="X111" i="7" s="1"/>
  <c r="G9" i="26"/>
  <c r="G9" i="25"/>
  <c r="G9" i="24"/>
  <c r="G9" i="23"/>
  <c r="T109" i="7"/>
  <c r="T111" i="7" s="1"/>
  <c r="G9" i="11"/>
  <c r="T6" i="33"/>
  <c r="G9" i="33"/>
  <c r="AC109" i="7"/>
  <c r="AC111" i="7" s="1"/>
  <c r="AC114" i="7" s="1"/>
  <c r="L27" i="1" s="1"/>
  <c r="R5" i="32"/>
  <c r="G9" i="30"/>
  <c r="S5" i="30"/>
  <c r="S5" i="26"/>
  <c r="W109" i="7"/>
  <c r="W111" i="7" s="1"/>
  <c r="G9" i="22"/>
  <c r="T6" i="18"/>
  <c r="R7" i="12"/>
  <c r="G9" i="20"/>
  <c r="G9" i="21"/>
  <c r="Q109" i="7"/>
  <c r="Q111" i="7" s="1"/>
  <c r="G9" i="19"/>
  <c r="P109" i="7"/>
  <c r="P111" i="7" s="1"/>
  <c r="G9" i="18"/>
  <c r="G9" i="17"/>
  <c r="N109" i="7"/>
  <c r="N111" i="7" s="1"/>
  <c r="G9" i="16"/>
  <c r="M109" i="7"/>
  <c r="M111" i="7" s="1"/>
  <c r="G9" i="15"/>
  <c r="G9" i="14"/>
  <c r="K109" i="7"/>
  <c r="K111" i="7" s="1"/>
  <c r="G9" i="13"/>
  <c r="J109" i="7"/>
  <c r="J111" i="7" s="1"/>
  <c r="H109" i="7"/>
  <c r="H111" i="7" s="1"/>
  <c r="G9" i="12"/>
  <c r="I109" i="7"/>
  <c r="I111" i="7" s="1"/>
  <c r="G9" i="10"/>
  <c r="G109" i="7"/>
  <c r="G111" i="7" s="1"/>
  <c r="G9" i="9"/>
  <c r="F109" i="7"/>
  <c r="F111" i="7" s="1"/>
  <c r="T6" i="10"/>
  <c r="S6" i="12"/>
  <c r="Q7" i="14"/>
  <c r="Q5" i="21"/>
  <c r="R6" i="27"/>
  <c r="S7" i="29"/>
  <c r="S7" i="32"/>
  <c r="S6" i="32"/>
  <c r="T6" i="20"/>
  <c r="R7" i="26"/>
  <c r="T7" i="32"/>
  <c r="Q5" i="25"/>
  <c r="R5" i="9"/>
  <c r="Q6" i="32"/>
  <c r="S6" i="6"/>
  <c r="S7" i="14"/>
  <c r="R6" i="23"/>
  <c r="V111" i="7"/>
  <c r="T6" i="34"/>
  <c r="S6" i="34"/>
  <c r="R6" i="34"/>
  <c r="U6" i="34" s="1"/>
  <c r="V6" i="34" s="1"/>
  <c r="T5" i="34"/>
  <c r="S5" i="34"/>
  <c r="T7" i="34"/>
  <c r="R5" i="34"/>
  <c r="S7" i="34"/>
  <c r="Q5" i="34"/>
  <c r="R7" i="34"/>
  <c r="Q7" i="34"/>
  <c r="S6" i="18"/>
  <c r="R6" i="18"/>
  <c r="T5" i="16"/>
  <c r="Q5" i="16"/>
  <c r="O111" i="7"/>
  <c r="S6" i="11"/>
  <c r="T7" i="27"/>
  <c r="T7" i="31"/>
  <c r="S7" i="33"/>
  <c r="S7" i="12"/>
  <c r="T5" i="20"/>
  <c r="S7" i="21"/>
  <c r="T7" i="23"/>
  <c r="T6" i="32"/>
  <c r="R111" i="7"/>
  <c r="AD111" i="7"/>
  <c r="S5" i="14"/>
  <c r="Q5" i="22"/>
  <c r="R7" i="32"/>
  <c r="AE111" i="7"/>
  <c r="S5" i="22"/>
  <c r="R7" i="14"/>
  <c r="T7" i="19"/>
  <c r="Q7" i="22"/>
  <c r="R7" i="17"/>
  <c r="R7" i="22"/>
  <c r="S7" i="25"/>
  <c r="S7" i="31"/>
  <c r="T5" i="32"/>
  <c r="AE4" i="6"/>
  <c r="Q7" i="16"/>
  <c r="S7" i="18"/>
  <c r="S7" i="22"/>
  <c r="Q7" i="30"/>
  <c r="Z111" i="7"/>
  <c r="V5" i="6"/>
  <c r="U5" i="6"/>
  <c r="AC6" i="6"/>
  <c r="L6" i="6"/>
  <c r="T7" i="6"/>
  <c r="K4" i="6"/>
  <c r="AA4" i="6"/>
  <c r="Q7" i="26"/>
  <c r="S7" i="11"/>
  <c r="T6" i="12"/>
  <c r="Q5" i="11"/>
  <c r="S5" i="15"/>
  <c r="R7" i="15"/>
  <c r="S6" i="15"/>
  <c r="H5" i="5"/>
  <c r="S5" i="11"/>
  <c r="Q5" i="28"/>
  <c r="R7" i="28"/>
  <c r="S7" i="28"/>
  <c r="S6" i="30"/>
  <c r="R6" i="30"/>
  <c r="S7" i="30"/>
  <c r="T5" i="30"/>
  <c r="T7" i="30"/>
  <c r="I5" i="6"/>
  <c r="AF5" i="6"/>
  <c r="O7" i="6"/>
  <c r="AE7" i="6"/>
  <c r="BU3" i="7"/>
  <c r="BV3" i="7" s="1"/>
  <c r="BU4" i="7"/>
  <c r="BV4" i="7" s="1"/>
  <c r="BU5" i="7"/>
  <c r="BV5" i="7" s="1"/>
  <c r="BU6" i="7"/>
  <c r="BV6" i="7" s="1"/>
  <c r="BU7" i="7"/>
  <c r="BV7" i="7" s="1"/>
  <c r="BU8" i="7"/>
  <c r="BV8" i="7" s="1"/>
  <c r="BU9" i="7"/>
  <c r="BV9" i="7" s="1"/>
  <c r="BU10" i="7"/>
  <c r="BV10" i="7" s="1"/>
  <c r="BU11" i="7"/>
  <c r="BV11" i="7" s="1"/>
  <c r="BU12" i="7"/>
  <c r="BV12" i="7" s="1"/>
  <c r="BU13" i="7"/>
  <c r="BV13" i="7" s="1"/>
  <c r="BU14" i="7"/>
  <c r="BV14" i="7" s="1"/>
  <c r="BU15" i="7"/>
  <c r="BV15" i="7" s="1"/>
  <c r="BU16" i="7"/>
  <c r="BV16" i="7" s="1"/>
  <c r="BU17" i="7"/>
  <c r="BV17" i="7" s="1"/>
  <c r="BU18" i="7"/>
  <c r="BV18" i="7" s="1"/>
  <c r="BU19" i="7"/>
  <c r="BV19" i="7" s="1"/>
  <c r="BU20" i="7"/>
  <c r="BV20" i="7" s="1"/>
  <c r="BU21" i="7"/>
  <c r="BV21" i="7" s="1"/>
  <c r="BU22" i="7"/>
  <c r="BV22" i="7" s="1"/>
  <c r="BU23" i="7"/>
  <c r="BV23" i="7" s="1"/>
  <c r="BU24" i="7"/>
  <c r="BV24" i="7" s="1"/>
  <c r="BU25" i="7"/>
  <c r="BV25" i="7" s="1"/>
  <c r="BU26" i="7"/>
  <c r="BV26" i="7" s="1"/>
  <c r="BU27" i="7"/>
  <c r="BV27" i="7" s="1"/>
  <c r="BU28" i="7"/>
  <c r="BV28" i="7" s="1"/>
  <c r="BU29" i="7"/>
  <c r="BV29" i="7" s="1"/>
  <c r="BU30" i="7"/>
  <c r="BV30" i="7" s="1"/>
  <c r="BU31" i="7"/>
  <c r="BV31" i="7" s="1"/>
  <c r="BU32" i="7"/>
  <c r="BV32" i="7" s="1"/>
  <c r="BU33" i="7"/>
  <c r="BV33" i="7" s="1"/>
  <c r="BU34" i="7"/>
  <c r="BV34" i="7" s="1"/>
  <c r="BU35" i="7"/>
  <c r="BV35" i="7" s="1"/>
  <c r="BU36" i="7"/>
  <c r="BV36" i="7" s="1"/>
  <c r="BU37" i="7"/>
  <c r="BV37" i="7" s="1"/>
  <c r="BU38" i="7"/>
  <c r="BV38" i="7" s="1"/>
  <c r="BU39" i="7"/>
  <c r="BV39" i="7" s="1"/>
  <c r="BU40" i="7"/>
  <c r="BV40" i="7" s="1"/>
  <c r="BU41" i="7"/>
  <c r="BV41" i="7" s="1"/>
  <c r="BU42" i="7"/>
  <c r="BV42" i="7" s="1"/>
  <c r="BU43" i="7"/>
  <c r="BV43" i="7" s="1"/>
  <c r="BU44" i="7"/>
  <c r="BV44" i="7" s="1"/>
  <c r="BU45" i="7"/>
  <c r="BV45" i="7" s="1"/>
  <c r="BU46" i="7"/>
  <c r="BV46" i="7" s="1"/>
  <c r="BU47" i="7"/>
  <c r="BV47" i="7" s="1"/>
  <c r="BU48" i="7"/>
  <c r="BV48" i="7" s="1"/>
  <c r="BU49" i="7"/>
  <c r="BV49" i="7" s="1"/>
  <c r="Q6" i="10"/>
  <c r="R5" i="10"/>
  <c r="Q5" i="10"/>
  <c r="Q7" i="10"/>
  <c r="T5" i="11"/>
  <c r="R6" i="11"/>
  <c r="T6" i="14"/>
  <c r="S6" i="14"/>
  <c r="R6" i="14"/>
  <c r="Q5" i="24"/>
  <c r="R7" i="24"/>
  <c r="S7" i="24"/>
  <c r="S6" i="26"/>
  <c r="R6" i="26"/>
  <c r="S7" i="26"/>
  <c r="T5" i="26"/>
  <c r="T7" i="26"/>
  <c r="R7" i="30"/>
  <c r="T7" i="14"/>
  <c r="S7" i="20"/>
  <c r="T7" i="22"/>
  <c r="T6" i="25"/>
  <c r="T6" i="29"/>
  <c r="S7" i="15"/>
  <c r="T6" i="21"/>
  <c r="S5" i="19"/>
  <c r="S6" i="23"/>
  <c r="S6" i="27"/>
  <c r="Q7" i="32"/>
  <c r="T7" i="11"/>
  <c r="T6" i="16"/>
  <c r="Q5" i="17"/>
  <c r="Q5" i="18"/>
  <c r="Q7" i="18"/>
  <c r="R6" i="22"/>
  <c r="Q7" i="24"/>
  <c r="Q7" i="28"/>
  <c r="T6" i="31"/>
  <c r="BU50" i="7"/>
  <c r="BV50" i="7" s="1"/>
  <c r="BU51" i="7"/>
  <c r="BV51" i="7" s="1"/>
  <c r="BU52" i="7"/>
  <c r="BV52" i="7" s="1"/>
  <c r="BU53" i="7"/>
  <c r="BV53" i="7" s="1"/>
  <c r="BU54" i="7"/>
  <c r="BV54" i="7" s="1"/>
  <c r="BU55" i="7"/>
  <c r="BV55" i="7" s="1"/>
  <c r="BU56" i="7"/>
  <c r="BV56" i="7" s="1"/>
  <c r="BU57" i="7"/>
  <c r="BV57" i="7" s="1"/>
  <c r="BU58" i="7"/>
  <c r="BV58" i="7" s="1"/>
  <c r="BU59" i="7"/>
  <c r="BV59" i="7" s="1"/>
  <c r="BU60" i="7"/>
  <c r="BV60" i="7" s="1"/>
  <c r="BU61" i="7"/>
  <c r="BV61" i="7" s="1"/>
  <c r="BU62" i="7"/>
  <c r="BV62" i="7" s="1"/>
  <c r="BU63" i="7"/>
  <c r="BV63" i="7" s="1"/>
  <c r="BU64" i="7"/>
  <c r="BV64" i="7" s="1"/>
  <c r="BU65" i="7"/>
  <c r="BV65" i="7" s="1"/>
  <c r="BU66" i="7"/>
  <c r="BV66" i="7" s="1"/>
  <c r="BU67" i="7"/>
  <c r="BV67" i="7" s="1"/>
  <c r="BU68" i="7"/>
  <c r="BV68" i="7" s="1"/>
  <c r="BU69" i="7"/>
  <c r="BV69" i="7" s="1"/>
  <c r="BU70" i="7"/>
  <c r="BV70" i="7" s="1"/>
  <c r="BU71" i="7"/>
  <c r="BV71" i="7" s="1"/>
  <c r="BU72" i="7"/>
  <c r="BV72" i="7" s="1"/>
  <c r="BU73" i="7"/>
  <c r="BV73" i="7" s="1"/>
  <c r="BU74" i="7"/>
  <c r="BV74" i="7" s="1"/>
  <c r="BU75" i="7"/>
  <c r="BV75" i="7" s="1"/>
  <c r="BU76" i="7"/>
  <c r="BV76" i="7" s="1"/>
  <c r="BU77" i="7"/>
  <c r="BV77" i="7" s="1"/>
  <c r="BU78" i="7"/>
  <c r="BV78" i="7" s="1"/>
  <c r="BU79" i="7"/>
  <c r="BV79" i="7" s="1"/>
  <c r="BU80" i="7"/>
  <c r="BV80" i="7" s="1"/>
  <c r="BU81" i="7"/>
  <c r="BV81" i="7" s="1"/>
  <c r="BU82" i="7"/>
  <c r="BV82" i="7" s="1"/>
  <c r="BU83" i="7"/>
  <c r="BV83" i="7" s="1"/>
  <c r="BU84" i="7"/>
  <c r="BV84" i="7" s="1"/>
  <c r="BU85" i="7"/>
  <c r="BV85" i="7" s="1"/>
  <c r="BU86" i="7"/>
  <c r="BV86" i="7" s="1"/>
  <c r="BU87" i="7"/>
  <c r="BV87" i="7" s="1"/>
  <c r="BU88" i="7"/>
  <c r="BV88" i="7" s="1"/>
  <c r="BU89" i="7"/>
  <c r="BV89" i="7" s="1"/>
  <c r="BU90" i="7"/>
  <c r="BV90" i="7" s="1"/>
  <c r="BU91" i="7"/>
  <c r="BV91" i="7" s="1"/>
  <c r="BU92" i="7"/>
  <c r="BV92" i="7" s="1"/>
  <c r="BU93" i="7"/>
  <c r="BV93" i="7" s="1"/>
  <c r="BU94" i="7"/>
  <c r="BV94" i="7" s="1"/>
  <c r="BU95" i="7"/>
  <c r="BV95" i="7" s="1"/>
  <c r="BU96" i="7"/>
  <c r="BV96" i="7" s="1"/>
  <c r="BU97" i="7"/>
  <c r="BV97" i="7" s="1"/>
  <c r="BU98" i="7"/>
  <c r="BV98" i="7" s="1"/>
  <c r="BU99" i="7"/>
  <c r="BV99" i="7" s="1"/>
  <c r="BU100" i="7"/>
  <c r="BV100" i="7" s="1"/>
  <c r="BU101" i="7"/>
  <c r="BV101" i="7" s="1"/>
  <c r="BU102" i="7"/>
  <c r="BV102" i="7" s="1"/>
  <c r="BU103" i="7"/>
  <c r="BV103" i="7" s="1"/>
  <c r="BU104" i="7"/>
  <c r="BV104" i="7" s="1"/>
  <c r="BU105" i="7"/>
  <c r="BV105" i="7" s="1"/>
  <c r="BU106" i="7"/>
  <c r="BV106" i="7" s="1"/>
  <c r="BU107" i="7"/>
  <c r="BV107" i="7" s="1"/>
  <c r="S111" i="7"/>
  <c r="AA111" i="7"/>
  <c r="S7" i="9"/>
  <c r="T6" i="11"/>
  <c r="S7" i="16"/>
  <c r="S5" i="18"/>
  <c r="R7" i="18"/>
  <c r="T7" i="18"/>
  <c r="S6" i="19"/>
  <c r="Q5" i="20"/>
  <c r="Q7" i="20"/>
  <c r="S6" i="22"/>
  <c r="Q7" i="23"/>
  <c r="S7" i="23"/>
  <c r="T5" i="24"/>
  <c r="R7" i="25"/>
  <c r="T6" i="26"/>
  <c r="Q7" i="27"/>
  <c r="S7" i="27"/>
  <c r="T5" i="28"/>
  <c r="R7" i="29"/>
  <c r="T6" i="30"/>
  <c r="R7" i="33"/>
  <c r="Q7" i="12"/>
  <c r="T7" i="15"/>
  <c r="R7" i="16"/>
  <c r="T6" i="17"/>
  <c r="T5" i="18"/>
  <c r="S7" i="19"/>
  <c r="R7" i="21"/>
  <c r="R7" i="23"/>
  <c r="Q5" i="27"/>
  <c r="R7" i="27"/>
  <c r="Q5" i="31"/>
  <c r="Q7" i="31"/>
  <c r="Q5" i="33"/>
  <c r="S7" i="17"/>
  <c r="R7" i="19"/>
  <c r="Q5" i="23"/>
  <c r="T6" i="24"/>
  <c r="Q5" i="26"/>
  <c r="S5" i="27"/>
  <c r="T6" i="28"/>
  <c r="Q5" i="29"/>
  <c r="Q5" i="30"/>
  <c r="S5" i="31"/>
  <c r="R7" i="31"/>
  <c r="S5" i="10"/>
  <c r="T5" i="10"/>
  <c r="S6" i="10"/>
  <c r="R7" i="10"/>
  <c r="T5" i="12"/>
  <c r="R5" i="14"/>
  <c r="Q6" i="14"/>
  <c r="S6" i="16"/>
  <c r="R5" i="18"/>
  <c r="Q6" i="18"/>
  <c r="S6" i="20"/>
  <c r="R5" i="22"/>
  <c r="Q6" i="22"/>
  <c r="S6" i="24"/>
  <c r="R5" i="26"/>
  <c r="Q6" i="26"/>
  <c r="S6" i="28"/>
  <c r="R5" i="30"/>
  <c r="Q6" i="30"/>
  <c r="Q5" i="15"/>
  <c r="R6" i="15"/>
  <c r="Q7" i="15"/>
  <c r="Q5" i="19"/>
  <c r="R6" i="19"/>
  <c r="Q7" i="19"/>
  <c r="R6" i="10"/>
  <c r="Q5" i="12"/>
  <c r="T5" i="15"/>
  <c r="T6" i="15"/>
  <c r="T5" i="19"/>
  <c r="T6" i="19"/>
  <c r="T5" i="23"/>
  <c r="T6" i="23"/>
  <c r="T6" i="27"/>
  <c r="Q6" i="6"/>
  <c r="Q5" i="6"/>
  <c r="H7" i="6"/>
  <c r="H6" i="6"/>
  <c r="AB6" i="6"/>
  <c r="AB5" i="6"/>
  <c r="W6" i="6"/>
  <c r="W4" i="6"/>
  <c r="J6" i="6"/>
  <c r="J4" i="6"/>
  <c r="J7" i="6"/>
  <c r="J5" i="6"/>
  <c r="N6" i="6"/>
  <c r="N7" i="6"/>
  <c r="N4" i="6"/>
  <c r="N5" i="6"/>
  <c r="R6" i="6"/>
  <c r="R4" i="6"/>
  <c r="R7" i="6"/>
  <c r="R5" i="6"/>
  <c r="V6" i="6"/>
  <c r="V4" i="6"/>
  <c r="V7" i="6"/>
  <c r="Z6" i="6"/>
  <c r="Z5" i="6"/>
  <c r="Z4" i="6"/>
  <c r="Z7" i="6"/>
  <c r="AD6" i="6"/>
  <c r="AD7" i="6"/>
  <c r="AD4" i="6"/>
  <c r="AD5" i="6"/>
  <c r="M5" i="6"/>
  <c r="M6" i="6"/>
  <c r="X7" i="6"/>
  <c r="X6" i="6"/>
  <c r="S7" i="6"/>
  <c r="S4" i="6"/>
  <c r="O4" i="6"/>
  <c r="I4" i="6"/>
  <c r="M4" i="6"/>
  <c r="Q4" i="6"/>
  <c r="U6" i="6"/>
  <c r="Y5" i="6"/>
  <c r="AC4" i="6"/>
  <c r="H5" i="6"/>
  <c r="L7" i="6"/>
  <c r="P6" i="6"/>
  <c r="T5" i="6"/>
  <c r="X5" i="6"/>
  <c r="AB7" i="6"/>
  <c r="AF6" i="6"/>
  <c r="K7" i="6"/>
  <c r="O6" i="6"/>
  <c r="S5" i="6"/>
  <c r="AA7" i="6"/>
  <c r="AE6" i="6"/>
  <c r="K6" i="6"/>
  <c r="H6" i="5"/>
  <c r="H4" i="6"/>
  <c r="L4" i="6"/>
  <c r="P4" i="6"/>
  <c r="T4" i="6"/>
  <c r="X4" i="6"/>
  <c r="AB4" i="6"/>
  <c r="AF4" i="6"/>
  <c r="K5" i="6"/>
  <c r="O5" i="6"/>
  <c r="AC5" i="6"/>
  <c r="I6" i="6"/>
  <c r="T6" i="6"/>
  <c r="Y6" i="6"/>
  <c r="P7" i="6"/>
  <c r="AF7" i="6"/>
  <c r="W5" i="6"/>
  <c r="AA5" i="6"/>
  <c r="AE5" i="6"/>
  <c r="R7" i="9"/>
  <c r="S6" i="9"/>
  <c r="T5" i="9"/>
  <c r="Q7" i="9"/>
  <c r="R6" i="9"/>
  <c r="S5" i="9"/>
  <c r="R7" i="13"/>
  <c r="S6" i="13"/>
  <c r="T5" i="13"/>
  <c r="Q7" i="13"/>
  <c r="R6" i="13"/>
  <c r="S5" i="13"/>
  <c r="T7" i="13"/>
  <c r="Q6" i="13"/>
  <c r="R5" i="13"/>
  <c r="H7" i="5"/>
  <c r="U4" i="6"/>
  <c r="Y4" i="6"/>
  <c r="L5" i="6"/>
  <c r="P5" i="6"/>
  <c r="AA6" i="6"/>
  <c r="W7" i="6"/>
  <c r="Q6" i="9"/>
  <c r="T7" i="9"/>
  <c r="Q5" i="13"/>
  <c r="S7" i="13"/>
  <c r="H8" i="5"/>
  <c r="I7" i="6"/>
  <c r="M7" i="6"/>
  <c r="Q7" i="6"/>
  <c r="U7" i="6"/>
  <c r="Y7" i="6"/>
  <c r="AC7" i="6"/>
  <c r="BU2" i="7"/>
  <c r="BV2" i="7" s="1"/>
  <c r="Q5" i="9"/>
  <c r="T6" i="9"/>
  <c r="R5" i="17"/>
  <c r="Q6" i="17"/>
  <c r="T7" i="17"/>
  <c r="R5" i="21"/>
  <c r="Q6" i="21"/>
  <c r="T7" i="21"/>
  <c r="R5" i="25"/>
  <c r="Q6" i="25"/>
  <c r="T7" i="25"/>
  <c r="R5" i="29"/>
  <c r="Q6" i="29"/>
  <c r="T7" i="29"/>
  <c r="R5" i="33"/>
  <c r="Q6" i="33"/>
  <c r="T7" i="33"/>
  <c r="L111" i="7"/>
  <c r="R5" i="12"/>
  <c r="Q6" i="12"/>
  <c r="T7" i="12"/>
  <c r="R5" i="16"/>
  <c r="Q6" i="16"/>
  <c r="T7" i="16"/>
  <c r="S5" i="17"/>
  <c r="R6" i="17"/>
  <c r="Q7" i="17"/>
  <c r="R5" i="20"/>
  <c r="Q6" i="20"/>
  <c r="T7" i="20"/>
  <c r="S5" i="21"/>
  <c r="R6" i="21"/>
  <c r="Q7" i="21"/>
  <c r="R5" i="24"/>
  <c r="Q6" i="24"/>
  <c r="T7" i="24"/>
  <c r="S5" i="25"/>
  <c r="R6" i="25"/>
  <c r="Q7" i="25"/>
  <c r="R5" i="28"/>
  <c r="Q6" i="28"/>
  <c r="T7" i="28"/>
  <c r="S5" i="29"/>
  <c r="R6" i="29"/>
  <c r="Q7" i="29"/>
  <c r="S5" i="33"/>
  <c r="R6" i="33"/>
  <c r="Q7" i="33"/>
  <c r="U7" i="33" s="1"/>
  <c r="U111" i="7"/>
  <c r="R5" i="11"/>
  <c r="Q6" i="11"/>
  <c r="S5" i="12"/>
  <c r="R6" i="12"/>
  <c r="R5" i="15"/>
  <c r="Q6" i="15"/>
  <c r="S5" i="16"/>
  <c r="R6" i="16"/>
  <c r="T5" i="17"/>
  <c r="S6" i="17"/>
  <c r="R5" i="19"/>
  <c r="Q6" i="19"/>
  <c r="S5" i="20"/>
  <c r="R6" i="20"/>
  <c r="T5" i="21"/>
  <c r="S6" i="21"/>
  <c r="R5" i="23"/>
  <c r="Q6" i="23"/>
  <c r="S5" i="24"/>
  <c r="R6" i="24"/>
  <c r="T5" i="25"/>
  <c r="S6" i="25"/>
  <c r="R5" i="27"/>
  <c r="Q6" i="27"/>
  <c r="S5" i="28"/>
  <c r="R6" i="28"/>
  <c r="T5" i="29"/>
  <c r="S6" i="29"/>
  <c r="R5" i="31"/>
  <c r="Q6" i="31"/>
  <c r="U6" i="31" s="1"/>
  <c r="S5" i="32"/>
  <c r="R6" i="32"/>
  <c r="T5" i="33"/>
  <c r="S6" i="33"/>
  <c r="AI2" i="7"/>
  <c r="AH2" i="7"/>
  <c r="AG2" i="7"/>
  <c r="AF2" i="7"/>
  <c r="AI3" i="7"/>
  <c r="AH3" i="7"/>
  <c r="AG3" i="7"/>
  <c r="AF3" i="7"/>
  <c r="AI4" i="7"/>
  <c r="AH4" i="7"/>
  <c r="AG4" i="7"/>
  <c r="AF4" i="7"/>
  <c r="AI5" i="7"/>
  <c r="AH5" i="7"/>
  <c r="AG5" i="7"/>
  <c r="AF5" i="7"/>
  <c r="AI6" i="7"/>
  <c r="AH6" i="7"/>
  <c r="AG6" i="7"/>
  <c r="AF6" i="7"/>
  <c r="AI7" i="7"/>
  <c r="AH7" i="7"/>
  <c r="AG7" i="7"/>
  <c r="AF7" i="7"/>
  <c r="AI8" i="7"/>
  <c r="AH8" i="7"/>
  <c r="AG8" i="7"/>
  <c r="AF8" i="7"/>
  <c r="AI9" i="7"/>
  <c r="AH9" i="7"/>
  <c r="AG9" i="7"/>
  <c r="AF9" i="7"/>
  <c r="AI10" i="7"/>
  <c r="AH10" i="7"/>
  <c r="AG10" i="7"/>
  <c r="AF10" i="7"/>
  <c r="AI11" i="7"/>
  <c r="AH11" i="7"/>
  <c r="AG11" i="7"/>
  <c r="AF11" i="7"/>
  <c r="AI12" i="7"/>
  <c r="AH12" i="7"/>
  <c r="AG12" i="7"/>
  <c r="AF12" i="7"/>
  <c r="AI13" i="7"/>
  <c r="AH13" i="7"/>
  <c r="AG13" i="7"/>
  <c r="AF13" i="7"/>
  <c r="AI14" i="7"/>
  <c r="AH14" i="7"/>
  <c r="AG14" i="7"/>
  <c r="AF14" i="7"/>
  <c r="AI15" i="7"/>
  <c r="AH15" i="7"/>
  <c r="AG15" i="7"/>
  <c r="AF15" i="7"/>
  <c r="AI16" i="7"/>
  <c r="AH16" i="7"/>
  <c r="AG16" i="7"/>
  <c r="AF16" i="7"/>
  <c r="AI17" i="7"/>
  <c r="AH17" i="7"/>
  <c r="AG17" i="7"/>
  <c r="AF17" i="7"/>
  <c r="AI18" i="7"/>
  <c r="AH18" i="7"/>
  <c r="AG18" i="7"/>
  <c r="AF18" i="7"/>
  <c r="AI19" i="7"/>
  <c r="AH19" i="7"/>
  <c r="AG19" i="7"/>
  <c r="AF19" i="7"/>
  <c r="AI20" i="7"/>
  <c r="AH20" i="7"/>
  <c r="AG20" i="7"/>
  <c r="AF20" i="7"/>
  <c r="AI21" i="7"/>
  <c r="AH21" i="7"/>
  <c r="AG21" i="7"/>
  <c r="AF21" i="7"/>
  <c r="AI22" i="7"/>
  <c r="AH22" i="7"/>
  <c r="AG22" i="7"/>
  <c r="AF22" i="7"/>
  <c r="AI23" i="7"/>
  <c r="AH23" i="7"/>
  <c r="AG23" i="7"/>
  <c r="AF23" i="7"/>
  <c r="AI24" i="7"/>
  <c r="AH24" i="7"/>
  <c r="AG24" i="7"/>
  <c r="AF24" i="7"/>
  <c r="AI25" i="7"/>
  <c r="AH25" i="7"/>
  <c r="AG25" i="7"/>
  <c r="AF25" i="7"/>
  <c r="AI26" i="7"/>
  <c r="AH26" i="7"/>
  <c r="AG26" i="7"/>
  <c r="AF26" i="7"/>
  <c r="AI27" i="7"/>
  <c r="AH27" i="7"/>
  <c r="AG27" i="7"/>
  <c r="AF27" i="7"/>
  <c r="AI28" i="7"/>
  <c r="AH28" i="7"/>
  <c r="AG28" i="7"/>
  <c r="AF28" i="7"/>
  <c r="AI29" i="7"/>
  <c r="AH29" i="7"/>
  <c r="AG29" i="7"/>
  <c r="AF29" i="7"/>
  <c r="AI30" i="7"/>
  <c r="AH30" i="7"/>
  <c r="AG30" i="7"/>
  <c r="AF30" i="7"/>
  <c r="AI31" i="7"/>
  <c r="AH31" i="7"/>
  <c r="AG31" i="7"/>
  <c r="AF31" i="7"/>
  <c r="AI32" i="7"/>
  <c r="AH32" i="7"/>
  <c r="AG32" i="7"/>
  <c r="AF32" i="7"/>
  <c r="AI33" i="7"/>
  <c r="AH33" i="7"/>
  <c r="AG33" i="7"/>
  <c r="AF33" i="7"/>
  <c r="AI34" i="7"/>
  <c r="AH34" i="7"/>
  <c r="AG34" i="7"/>
  <c r="AF34" i="7"/>
  <c r="AI35" i="7"/>
  <c r="AH35" i="7"/>
  <c r="AG35" i="7"/>
  <c r="AF35" i="7"/>
  <c r="AI36" i="7"/>
  <c r="AH36" i="7"/>
  <c r="AG36" i="7"/>
  <c r="AF36" i="7"/>
  <c r="AI37" i="7"/>
  <c r="AH37" i="7"/>
  <c r="AG37" i="7"/>
  <c r="AF37" i="7"/>
  <c r="AI38" i="7"/>
  <c r="AH38" i="7"/>
  <c r="AG38" i="7"/>
  <c r="AF38" i="7"/>
  <c r="AI39" i="7"/>
  <c r="AH39" i="7"/>
  <c r="AG39" i="7"/>
  <c r="AF39" i="7"/>
  <c r="AI40" i="7"/>
  <c r="AH40" i="7"/>
  <c r="AG40" i="7"/>
  <c r="AF40" i="7"/>
  <c r="AI41" i="7"/>
  <c r="AH41" i="7"/>
  <c r="AG41" i="7"/>
  <c r="AF41" i="7"/>
  <c r="AI42" i="7"/>
  <c r="AH42" i="7"/>
  <c r="AG42" i="7"/>
  <c r="AF42" i="7"/>
  <c r="AI43" i="7"/>
  <c r="AH43" i="7"/>
  <c r="AG43" i="7"/>
  <c r="AF43" i="7"/>
  <c r="AI44" i="7"/>
  <c r="AH44" i="7"/>
  <c r="AG44" i="7"/>
  <c r="AF44" i="7"/>
  <c r="AI45" i="7"/>
  <c r="AH45" i="7"/>
  <c r="AG45" i="7"/>
  <c r="AF45" i="7"/>
  <c r="AI46" i="7"/>
  <c r="AH46" i="7"/>
  <c r="AG46" i="7"/>
  <c r="AF46" i="7"/>
  <c r="AI47" i="7"/>
  <c r="AH47" i="7"/>
  <c r="AG47" i="7"/>
  <c r="AF47" i="7"/>
  <c r="AI48" i="7"/>
  <c r="AH48" i="7"/>
  <c r="AG48" i="7"/>
  <c r="AF48" i="7"/>
  <c r="AI49" i="7"/>
  <c r="AH49" i="7"/>
  <c r="AG49" i="7"/>
  <c r="AF49" i="7"/>
  <c r="AI50" i="7"/>
  <c r="AH50" i="7"/>
  <c r="AG50" i="7"/>
  <c r="AF50" i="7"/>
  <c r="AI51" i="7"/>
  <c r="AH51" i="7"/>
  <c r="AG51" i="7"/>
  <c r="AF51" i="7"/>
  <c r="AI52" i="7"/>
  <c r="AH52" i="7"/>
  <c r="AG52" i="7"/>
  <c r="AF52" i="7"/>
  <c r="AI53" i="7"/>
  <c r="AH53" i="7"/>
  <c r="AG53" i="7"/>
  <c r="AF53" i="7"/>
  <c r="AI54" i="7"/>
  <c r="AH54" i="7"/>
  <c r="AG54" i="7"/>
  <c r="AF54" i="7"/>
  <c r="AI55" i="7"/>
  <c r="AH55" i="7"/>
  <c r="AG55" i="7"/>
  <c r="AF55" i="7"/>
  <c r="AI56" i="7"/>
  <c r="AH56" i="7"/>
  <c r="AG56" i="7"/>
  <c r="AF56" i="7"/>
  <c r="AI57" i="7"/>
  <c r="AH57" i="7"/>
  <c r="AG57" i="7"/>
  <c r="AF57" i="7"/>
  <c r="AI58" i="7"/>
  <c r="AH58" i="7"/>
  <c r="AG58" i="7"/>
  <c r="AF58" i="7"/>
  <c r="AI59" i="7"/>
  <c r="AH59" i="7"/>
  <c r="AG59" i="7"/>
  <c r="AF59" i="7"/>
  <c r="AI60" i="7"/>
  <c r="AH60" i="7"/>
  <c r="AG60" i="7"/>
  <c r="AF60" i="7"/>
  <c r="AI61" i="7"/>
  <c r="AH61" i="7"/>
  <c r="AG61" i="7"/>
  <c r="AF61" i="7"/>
  <c r="AI62" i="7"/>
  <c r="AH62" i="7"/>
  <c r="AG62" i="7"/>
  <c r="AF62" i="7"/>
  <c r="AI63" i="7"/>
  <c r="AH63" i="7"/>
  <c r="AG63" i="7"/>
  <c r="AF63" i="7"/>
  <c r="AI64" i="7"/>
  <c r="AH64" i="7"/>
  <c r="AG64" i="7"/>
  <c r="AF64" i="7"/>
  <c r="AI65" i="7"/>
  <c r="AH65" i="7"/>
  <c r="AG65" i="7"/>
  <c r="AF65" i="7"/>
  <c r="AI66" i="7"/>
  <c r="AH66" i="7"/>
  <c r="AG66" i="7"/>
  <c r="AF66" i="7"/>
  <c r="AI67" i="7"/>
  <c r="AH67" i="7"/>
  <c r="AG67" i="7"/>
  <c r="AF67" i="7"/>
  <c r="AI68" i="7"/>
  <c r="AH68" i="7"/>
  <c r="AG68" i="7"/>
  <c r="AF68" i="7"/>
  <c r="AI69" i="7"/>
  <c r="AH69" i="7"/>
  <c r="AG69" i="7"/>
  <c r="AF69" i="7"/>
  <c r="AI70" i="7"/>
  <c r="AH70" i="7"/>
  <c r="AG70" i="7"/>
  <c r="AF70" i="7"/>
  <c r="AI71" i="7"/>
  <c r="AH71" i="7"/>
  <c r="AG71" i="7"/>
  <c r="AF71" i="7"/>
  <c r="AI72" i="7"/>
  <c r="AH72" i="7"/>
  <c r="AG72" i="7"/>
  <c r="AF72" i="7"/>
  <c r="AI73" i="7"/>
  <c r="AH73" i="7"/>
  <c r="AG73" i="7"/>
  <c r="AF73" i="7"/>
  <c r="AI74" i="7"/>
  <c r="AH74" i="7"/>
  <c r="AG74" i="7"/>
  <c r="AF74" i="7"/>
  <c r="AI75" i="7"/>
  <c r="AH75" i="7"/>
  <c r="AG75" i="7"/>
  <c r="AF75" i="7"/>
  <c r="AI76" i="7"/>
  <c r="AH76" i="7"/>
  <c r="AG76" i="7"/>
  <c r="AF76" i="7"/>
  <c r="AI77" i="7"/>
  <c r="AH77" i="7"/>
  <c r="AG77" i="7"/>
  <c r="AF77" i="7"/>
  <c r="AI78" i="7"/>
  <c r="AH78" i="7"/>
  <c r="AG78" i="7"/>
  <c r="AF78" i="7"/>
  <c r="AI79" i="7"/>
  <c r="AH79" i="7"/>
  <c r="AG79" i="7"/>
  <c r="AF79" i="7"/>
  <c r="AI80" i="7"/>
  <c r="AH80" i="7"/>
  <c r="AG80" i="7"/>
  <c r="AF80" i="7"/>
  <c r="AI81" i="7"/>
  <c r="AH81" i="7"/>
  <c r="AG81" i="7"/>
  <c r="AF81" i="7"/>
  <c r="AI82" i="7"/>
  <c r="AH82" i="7"/>
  <c r="AG82" i="7"/>
  <c r="AF82" i="7"/>
  <c r="AI83" i="7"/>
  <c r="AH83" i="7"/>
  <c r="AG83" i="7"/>
  <c r="AF83" i="7"/>
  <c r="AI84" i="7"/>
  <c r="AH84" i="7"/>
  <c r="AG84" i="7"/>
  <c r="AF84" i="7"/>
  <c r="AI85" i="7"/>
  <c r="AH85" i="7"/>
  <c r="AG85" i="7"/>
  <c r="AF85" i="7"/>
  <c r="AI86" i="7"/>
  <c r="AH86" i="7"/>
  <c r="AG86" i="7"/>
  <c r="AF86" i="7"/>
  <c r="AI87" i="7"/>
  <c r="AH87" i="7"/>
  <c r="AG87" i="7"/>
  <c r="AF87" i="7"/>
  <c r="AI88" i="7"/>
  <c r="AH88" i="7"/>
  <c r="AG88" i="7"/>
  <c r="AF88" i="7"/>
  <c r="AI89" i="7"/>
  <c r="AH89" i="7"/>
  <c r="AG89" i="7"/>
  <c r="AF89" i="7"/>
  <c r="AI90" i="7"/>
  <c r="AH90" i="7"/>
  <c r="AG90" i="7"/>
  <c r="AF90" i="7"/>
  <c r="AI91" i="7"/>
  <c r="AH91" i="7"/>
  <c r="AG91" i="7"/>
  <c r="AF91" i="7"/>
  <c r="AI92" i="7"/>
  <c r="AH92" i="7"/>
  <c r="AG92" i="7"/>
  <c r="AF92" i="7"/>
  <c r="AI93" i="7"/>
  <c r="AH93" i="7"/>
  <c r="AG93" i="7"/>
  <c r="AF93" i="7"/>
  <c r="AI94" i="7"/>
  <c r="AH94" i="7"/>
  <c r="AG94" i="7"/>
  <c r="AF94" i="7"/>
  <c r="AI95" i="7"/>
  <c r="AH95" i="7"/>
  <c r="AG95" i="7"/>
  <c r="AF95" i="7"/>
  <c r="AI96" i="7"/>
  <c r="AH96" i="7"/>
  <c r="AG96" i="7"/>
  <c r="AF96" i="7"/>
  <c r="AI97" i="7"/>
  <c r="AH97" i="7"/>
  <c r="AG97" i="7"/>
  <c r="AF97" i="7"/>
  <c r="AI98" i="7"/>
  <c r="AH98" i="7"/>
  <c r="AG98" i="7"/>
  <c r="AF98" i="7"/>
  <c r="AI99" i="7"/>
  <c r="AH99" i="7"/>
  <c r="AG99" i="7"/>
  <c r="AF99" i="7"/>
  <c r="AI100" i="7"/>
  <c r="AH100" i="7"/>
  <c r="AG100" i="7"/>
  <c r="AF100" i="7"/>
  <c r="AI101" i="7"/>
  <c r="AH101" i="7"/>
  <c r="AG101" i="7"/>
  <c r="AF101" i="7"/>
  <c r="AI102" i="7"/>
  <c r="AH102" i="7"/>
  <c r="AG102" i="7"/>
  <c r="AF102" i="7"/>
  <c r="AI103" i="7"/>
  <c r="AH103" i="7"/>
  <c r="AG103" i="7"/>
  <c r="AF103" i="7"/>
  <c r="AI104" i="7"/>
  <c r="AH104" i="7"/>
  <c r="AG104" i="7"/>
  <c r="AF104" i="7"/>
  <c r="AI105" i="7"/>
  <c r="AH105" i="7"/>
  <c r="AG105" i="7"/>
  <c r="AF105" i="7"/>
  <c r="AI106" i="7"/>
  <c r="AH106" i="7"/>
  <c r="AG106" i="7"/>
  <c r="AF106" i="7"/>
  <c r="AI107" i="7"/>
  <c r="AH107" i="7"/>
  <c r="AG107" i="7"/>
  <c r="AF107" i="7"/>
  <c r="G10" i="9"/>
  <c r="G10" i="10"/>
  <c r="G10" i="11"/>
  <c r="G10" i="12"/>
  <c r="G10" i="13"/>
  <c r="G10" i="14"/>
  <c r="G10" i="15"/>
  <c r="G10" i="16"/>
  <c r="G10" i="17"/>
  <c r="G10" i="18"/>
  <c r="G10" i="19"/>
  <c r="G10" i="20"/>
  <c r="G10" i="21"/>
  <c r="G10" i="22"/>
  <c r="G10" i="23"/>
  <c r="G10" i="24"/>
  <c r="G10" i="25"/>
  <c r="G10" i="26"/>
  <c r="G10" i="27"/>
  <c r="G10" i="28"/>
  <c r="G10" i="29"/>
  <c r="G10" i="30"/>
  <c r="G10" i="31"/>
  <c r="G10" i="32"/>
  <c r="G10" i="33"/>
  <c r="G10" i="34"/>
  <c r="R8" i="32" l="1"/>
  <c r="AE114" i="7"/>
  <c r="L29" i="1" s="1"/>
  <c r="AE115" i="7"/>
  <c r="AD115" i="7"/>
  <c r="AD114" i="7"/>
  <c r="L28" i="1" s="1"/>
  <c r="W7" i="33"/>
  <c r="AF11" i="6" s="1"/>
  <c r="V7" i="33"/>
  <c r="AF10" i="6" s="1"/>
  <c r="U7" i="32"/>
  <c r="U7" i="34"/>
  <c r="Q8" i="34"/>
  <c r="Q8" i="33"/>
  <c r="AC115" i="7"/>
  <c r="U5" i="34"/>
  <c r="V5" i="34" s="1"/>
  <c r="U5" i="33"/>
  <c r="V5" i="33" s="1"/>
  <c r="S8" i="32"/>
  <c r="V115" i="7"/>
  <c r="S8" i="31"/>
  <c r="AB114" i="7"/>
  <c r="L26" i="1" s="1"/>
  <c r="AB115" i="7"/>
  <c r="Q8" i="31"/>
  <c r="R8" i="31"/>
  <c r="AA114" i="7"/>
  <c r="L25" i="1" s="1"/>
  <c r="AA115" i="7"/>
  <c r="Q8" i="30"/>
  <c r="U5" i="30"/>
  <c r="V5" i="30" s="1"/>
  <c r="U7" i="30"/>
  <c r="V7" i="30" s="1"/>
  <c r="AC10" i="6" s="1"/>
  <c r="T8" i="30"/>
  <c r="Z114" i="7"/>
  <c r="L24" i="1" s="1"/>
  <c r="U7" i="29"/>
  <c r="W7" i="29" s="1"/>
  <c r="AB11" i="6" s="1"/>
  <c r="Z115" i="7"/>
  <c r="T8" i="29"/>
  <c r="Y114" i="7"/>
  <c r="L23" i="1" s="1"/>
  <c r="U7" i="28"/>
  <c r="W7" i="28" s="1"/>
  <c r="AA11" i="6" s="1"/>
  <c r="Y115" i="7"/>
  <c r="Q8" i="28"/>
  <c r="U5" i="28"/>
  <c r="V5" i="28" s="1"/>
  <c r="X114" i="7"/>
  <c r="L22" i="1" s="1"/>
  <c r="X115" i="7"/>
  <c r="U7" i="27"/>
  <c r="W7" i="27" s="1"/>
  <c r="Z11" i="6" s="1"/>
  <c r="U6" i="27"/>
  <c r="Q8" i="27"/>
  <c r="R8" i="27"/>
  <c r="U5" i="26"/>
  <c r="V5" i="26" s="1"/>
  <c r="W115" i="7"/>
  <c r="U6" i="26"/>
  <c r="R8" i="26"/>
  <c r="U5" i="25"/>
  <c r="V5" i="25" s="1"/>
  <c r="V114" i="7"/>
  <c r="L20" i="1" s="1"/>
  <c r="Q8" i="25"/>
  <c r="U7" i="24"/>
  <c r="W7" i="24" s="1"/>
  <c r="W10" i="6" s="1"/>
  <c r="U115" i="7"/>
  <c r="U5" i="24"/>
  <c r="V5" i="24" s="1"/>
  <c r="Q8" i="24"/>
  <c r="U114" i="7"/>
  <c r="L19" i="1" s="1"/>
  <c r="T115" i="7"/>
  <c r="U5" i="23"/>
  <c r="V5" i="23" s="1"/>
  <c r="U6" i="23"/>
  <c r="S8" i="23"/>
  <c r="R8" i="23"/>
  <c r="Q8" i="23"/>
  <c r="U7" i="23"/>
  <c r="V7" i="23" s="1"/>
  <c r="V10" i="6" s="1"/>
  <c r="S115" i="7"/>
  <c r="S114" i="7"/>
  <c r="L17" i="1" s="1"/>
  <c r="Q8" i="22"/>
  <c r="U7" i="22"/>
  <c r="W7" i="22" s="1"/>
  <c r="U11" i="6" s="1"/>
  <c r="U6" i="22"/>
  <c r="R8" i="22"/>
  <c r="U5" i="18"/>
  <c r="V5" i="18" s="1"/>
  <c r="S8" i="11"/>
  <c r="H4" i="5"/>
  <c r="P4" i="5"/>
  <c r="X4" i="5"/>
  <c r="U7" i="12"/>
  <c r="W7" i="12" s="1"/>
  <c r="K11" i="6" s="1"/>
  <c r="W6" i="34"/>
  <c r="V6" i="31"/>
  <c r="AD9" i="6" s="1"/>
  <c r="U5" i="31"/>
  <c r="V5" i="31" s="1"/>
  <c r="Q8" i="29"/>
  <c r="T8" i="28"/>
  <c r="U7" i="26"/>
  <c r="T8" i="25"/>
  <c r="T114" i="7"/>
  <c r="L18" i="1" s="1"/>
  <c r="U5" i="22"/>
  <c r="V5" i="22" s="1"/>
  <c r="R8" i="11"/>
  <c r="R114" i="7"/>
  <c r="L16" i="1" s="1"/>
  <c r="Q8" i="21"/>
  <c r="R115" i="7"/>
  <c r="U5" i="21"/>
  <c r="V5" i="21" s="1"/>
  <c r="Q115" i="7"/>
  <c r="U5" i="20"/>
  <c r="V5" i="20" s="1"/>
  <c r="S8" i="20"/>
  <c r="T8" i="20"/>
  <c r="Q8" i="20"/>
  <c r="P115" i="7"/>
  <c r="Q8" i="19"/>
  <c r="P114" i="7"/>
  <c r="L14" i="1" s="1"/>
  <c r="U6" i="19"/>
  <c r="U5" i="19"/>
  <c r="V5" i="19" s="1"/>
  <c r="O114" i="7"/>
  <c r="L13" i="1" s="1"/>
  <c r="Q8" i="18"/>
  <c r="O115" i="7"/>
  <c r="U6" i="18"/>
  <c r="U5" i="17"/>
  <c r="V5" i="17" s="1"/>
  <c r="U7" i="17"/>
  <c r="V7" i="17" s="1"/>
  <c r="P10" i="6" s="1"/>
  <c r="N115" i="7"/>
  <c r="N114" i="7"/>
  <c r="L12" i="1" s="1"/>
  <c r="Q8" i="17"/>
  <c r="M114" i="7"/>
  <c r="L11" i="1" s="1"/>
  <c r="Q8" i="16"/>
  <c r="M115" i="7"/>
  <c r="T8" i="16"/>
  <c r="U5" i="16"/>
  <c r="V5" i="16" s="1"/>
  <c r="U7" i="16"/>
  <c r="W7" i="16" s="1"/>
  <c r="O11" i="6" s="1"/>
  <c r="U7" i="15"/>
  <c r="W7" i="15" s="1"/>
  <c r="N11" i="6" s="1"/>
  <c r="L115" i="7"/>
  <c r="L114" i="7"/>
  <c r="L10" i="1" s="1"/>
  <c r="U5" i="15"/>
  <c r="V5" i="15" s="1"/>
  <c r="Q8" i="15"/>
  <c r="U6" i="15"/>
  <c r="R8" i="15"/>
  <c r="T8" i="15"/>
  <c r="U7" i="14"/>
  <c r="W7" i="14" s="1"/>
  <c r="M11" i="6" s="1"/>
  <c r="S8" i="14"/>
  <c r="R8" i="14"/>
  <c r="U6" i="14"/>
  <c r="V6" i="14" s="1"/>
  <c r="M9" i="6" s="1"/>
  <c r="K115" i="7"/>
  <c r="K114" i="7"/>
  <c r="L9" i="1" s="1"/>
  <c r="Q8" i="13"/>
  <c r="J114" i="7"/>
  <c r="L8" i="1" s="1"/>
  <c r="J115" i="7"/>
  <c r="U5" i="13"/>
  <c r="V5" i="13" s="1"/>
  <c r="S8" i="12"/>
  <c r="U5" i="12"/>
  <c r="V5" i="12" s="1"/>
  <c r="I114" i="7"/>
  <c r="L7" i="1" s="1"/>
  <c r="I115" i="7"/>
  <c r="Q8" i="12"/>
  <c r="T8" i="12"/>
  <c r="H115" i="7"/>
  <c r="Q8" i="10"/>
  <c r="G114" i="7"/>
  <c r="L5" i="1" s="1"/>
  <c r="T8" i="10"/>
  <c r="U6" i="10"/>
  <c r="G115" i="7"/>
  <c r="U5" i="10"/>
  <c r="V5" i="10" s="1"/>
  <c r="U5" i="9"/>
  <c r="V5" i="9" s="1"/>
  <c r="F115" i="7"/>
  <c r="F114" i="7"/>
  <c r="L4" i="1" s="1"/>
  <c r="T8" i="18"/>
  <c r="U7" i="10"/>
  <c r="V7" i="10" s="1"/>
  <c r="I10" i="6" s="1"/>
  <c r="U5" i="27"/>
  <c r="V5" i="27" s="1"/>
  <c r="H114" i="7"/>
  <c r="L6" i="1" s="1"/>
  <c r="U5" i="29"/>
  <c r="V5" i="29" s="1"/>
  <c r="S8" i="16"/>
  <c r="T8" i="19"/>
  <c r="T8" i="32"/>
  <c r="Q114" i="7"/>
  <c r="L15" i="1" s="1"/>
  <c r="S8" i="27"/>
  <c r="Q5" i="14"/>
  <c r="T6" i="13"/>
  <c r="T8" i="13" s="1"/>
  <c r="R7" i="20"/>
  <c r="U7" i="20" s="1"/>
  <c r="T5" i="27"/>
  <c r="T8" i="27" s="1"/>
  <c r="T5" i="31"/>
  <c r="T8" i="31" s="1"/>
  <c r="Q5" i="32"/>
  <c r="T6" i="22"/>
  <c r="T8" i="22" s="1"/>
  <c r="T5" i="14"/>
  <c r="T8" i="14" s="1"/>
  <c r="Q7" i="11"/>
  <c r="S7" i="10"/>
  <c r="S8" i="10" s="1"/>
  <c r="S8" i="34"/>
  <c r="T8" i="34"/>
  <c r="T8" i="24"/>
  <c r="S8" i="22"/>
  <c r="T8" i="11"/>
  <c r="S8" i="30"/>
  <c r="Q8" i="9"/>
  <c r="U5" i="11"/>
  <c r="T8" i="26"/>
  <c r="W114" i="7"/>
  <c r="L21" i="1" s="1"/>
  <c r="S8" i="19"/>
  <c r="U7" i="25"/>
  <c r="R8" i="13"/>
  <c r="S8" i="26"/>
  <c r="R8" i="34"/>
  <c r="Q8" i="26"/>
  <c r="U7" i="18"/>
  <c r="W7" i="18" s="1"/>
  <c r="Q11" i="6" s="1"/>
  <c r="U6" i="9"/>
  <c r="S8" i="15"/>
  <c r="T8" i="21"/>
  <c r="T8" i="23"/>
  <c r="S8" i="18"/>
  <c r="U6" i="11"/>
  <c r="U7" i="19"/>
  <c r="S8" i="24"/>
  <c r="R8" i="19"/>
  <c r="S8" i="9"/>
  <c r="R8" i="9"/>
  <c r="U6" i="30"/>
  <c r="U7" i="31"/>
  <c r="T8" i="33"/>
  <c r="S8" i="28"/>
  <c r="T8" i="17"/>
  <c r="U7" i="9"/>
  <c r="R8" i="30"/>
  <c r="U7" i="21"/>
  <c r="R8" i="18"/>
  <c r="U6" i="13"/>
  <c r="U7" i="13"/>
  <c r="R8" i="10"/>
  <c r="U6" i="32"/>
  <c r="R8" i="28"/>
  <c r="S8" i="25"/>
  <c r="U6" i="16"/>
  <c r="U6" i="12"/>
  <c r="R8" i="33"/>
  <c r="R8" i="29"/>
  <c r="R8" i="25"/>
  <c r="R8" i="21"/>
  <c r="R8" i="17"/>
  <c r="S8" i="29"/>
  <c r="U6" i="20"/>
  <c r="R8" i="16"/>
  <c r="R8" i="12"/>
  <c r="S8" i="13"/>
  <c r="U6" i="24"/>
  <c r="S8" i="17"/>
  <c r="T8" i="9"/>
  <c r="S8" i="33"/>
  <c r="U6" i="28"/>
  <c r="R8" i="24"/>
  <c r="S8" i="21"/>
  <c r="U6" i="33"/>
  <c r="U6" i="29"/>
  <c r="U6" i="25"/>
  <c r="U6" i="21"/>
  <c r="U6" i="1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F108" i="7"/>
  <c r="AG108" i="7"/>
  <c r="AJ2" i="7"/>
  <c r="AH108" i="7"/>
  <c r="AI108" i="7"/>
  <c r="AO47" i="7" l="1"/>
  <c r="AO49" i="7" s="1"/>
  <c r="U8" i="34"/>
  <c r="U8" i="33"/>
  <c r="W7" i="34"/>
  <c r="V7" i="34"/>
  <c r="X7" i="34" s="1"/>
  <c r="V7" i="32"/>
  <c r="W7" i="32"/>
  <c r="AE11" i="6" s="1"/>
  <c r="W6" i="31"/>
  <c r="U8" i="31"/>
  <c r="W7" i="30"/>
  <c r="AC11" i="6" s="1"/>
  <c r="U8" i="30"/>
  <c r="V7" i="29"/>
  <c r="AB10" i="6" s="1"/>
  <c r="V7" i="28"/>
  <c r="AA10" i="6" s="1"/>
  <c r="U8" i="28"/>
  <c r="W6" i="27"/>
  <c r="V7" i="27"/>
  <c r="Z10" i="6" s="1"/>
  <c r="V6" i="27"/>
  <c r="Z9" i="6" s="1"/>
  <c r="U8" i="27"/>
  <c r="W6" i="26"/>
  <c r="U8" i="26"/>
  <c r="V7" i="26"/>
  <c r="W7" i="26"/>
  <c r="Y11" i="6" s="1"/>
  <c r="V6" i="26"/>
  <c r="V7" i="24"/>
  <c r="U8" i="24"/>
  <c r="W6" i="23"/>
  <c r="V6" i="23"/>
  <c r="V9" i="6" s="1"/>
  <c r="U8" i="23"/>
  <c r="W7" i="23"/>
  <c r="V11" i="6" s="1"/>
  <c r="W6" i="22"/>
  <c r="V7" i="22"/>
  <c r="U10" i="6" s="1"/>
  <c r="U8" i="22"/>
  <c r="V6" i="22"/>
  <c r="U9" i="6" s="1"/>
  <c r="W6" i="10"/>
  <c r="V6" i="10"/>
  <c r="I9" i="6" s="1"/>
  <c r="V7" i="12"/>
  <c r="K10" i="6" s="1"/>
  <c r="N6" i="5"/>
  <c r="V7" i="5"/>
  <c r="U8" i="19"/>
  <c r="V7" i="14"/>
  <c r="M10" i="6" s="1"/>
  <c r="U8" i="12"/>
  <c r="U8" i="17"/>
  <c r="U8" i="21"/>
  <c r="U8" i="20"/>
  <c r="R8" i="20"/>
  <c r="W6" i="19"/>
  <c r="V6" i="19"/>
  <c r="R9" i="6" s="1"/>
  <c r="U8" i="18"/>
  <c r="W6" i="18"/>
  <c r="V6" i="18"/>
  <c r="Q9" i="6" s="1"/>
  <c r="U8" i="16"/>
  <c r="V7" i="16"/>
  <c r="O10" i="6" s="1"/>
  <c r="W7" i="17"/>
  <c r="P11" i="6" s="1"/>
  <c r="U8" i="15"/>
  <c r="V7" i="15"/>
  <c r="N10" i="6" s="1"/>
  <c r="W6" i="15"/>
  <c r="V6" i="15"/>
  <c r="N9" i="6" s="1"/>
  <c r="U8" i="10"/>
  <c r="W7" i="10"/>
  <c r="I11" i="6" s="1"/>
  <c r="V5" i="11"/>
  <c r="W5" i="11" s="1"/>
  <c r="U8" i="25"/>
  <c r="U8" i="29"/>
  <c r="V7" i="18"/>
  <c r="Q10" i="6" s="1"/>
  <c r="Q8" i="11"/>
  <c r="U7" i="11"/>
  <c r="Q8" i="14"/>
  <c r="U5" i="14"/>
  <c r="W6" i="14" s="1"/>
  <c r="W7" i="20"/>
  <c r="S11" i="6" s="1"/>
  <c r="V7" i="20"/>
  <c r="S10" i="6" s="1"/>
  <c r="L30" i="1"/>
  <c r="H3" i="1" s="1"/>
  <c r="Q8" i="32"/>
  <c r="U5" i="32"/>
  <c r="V5" i="32" s="1"/>
  <c r="U8" i="9"/>
  <c r="V6" i="11"/>
  <c r="J9" i="6" s="1"/>
  <c r="W6" i="11"/>
  <c r="W7" i="25"/>
  <c r="X11" i="6" s="1"/>
  <c r="V7" i="25"/>
  <c r="X10" i="6" s="1"/>
  <c r="W6" i="9"/>
  <c r="V6" i="9"/>
  <c r="H9" i="6" s="1"/>
  <c r="V7" i="19"/>
  <c r="R10" i="6" s="1"/>
  <c r="W7" i="19"/>
  <c r="R11" i="6" s="1"/>
  <c r="V7" i="31"/>
  <c r="AD10" i="6" s="1"/>
  <c r="W7" i="31"/>
  <c r="AD11" i="6" s="1"/>
  <c r="V6" i="30"/>
  <c r="AC9" i="6" s="1"/>
  <c r="W6" i="30"/>
  <c r="W7" i="21"/>
  <c r="T11" i="6" s="1"/>
  <c r="V7" i="21"/>
  <c r="T10" i="6" s="1"/>
  <c r="U8" i="13"/>
  <c r="V7" i="9"/>
  <c r="H10" i="6" s="1"/>
  <c r="W7" i="9"/>
  <c r="H11" i="6" s="1"/>
  <c r="V7" i="13"/>
  <c r="L10" i="6" s="1"/>
  <c r="W7" i="13"/>
  <c r="L11" i="6" s="1"/>
  <c r="W6" i="13"/>
  <c r="V6" i="13"/>
  <c r="L9" i="6" s="1"/>
  <c r="V6" i="21"/>
  <c r="T9" i="6" s="1"/>
  <c r="W6" i="21"/>
  <c r="V6" i="16"/>
  <c r="O9" i="6" s="1"/>
  <c r="W6" i="16"/>
  <c r="W6" i="25"/>
  <c r="V6" i="25"/>
  <c r="X9" i="6" s="1"/>
  <c r="W6" i="29"/>
  <c r="V6" i="29"/>
  <c r="AB9" i="6" s="1"/>
  <c r="V6" i="28"/>
  <c r="AA9" i="6" s="1"/>
  <c r="W6" i="28"/>
  <c r="V6" i="17"/>
  <c r="P9" i="6" s="1"/>
  <c r="W6" i="17"/>
  <c r="V6" i="33"/>
  <c r="AF9" i="6" s="1"/>
  <c r="W6" i="33"/>
  <c r="W6" i="24"/>
  <c r="W9" i="6" s="1"/>
  <c r="V6" i="24"/>
  <c r="W6" i="20"/>
  <c r="V6" i="20"/>
  <c r="S9" i="6" s="1"/>
  <c r="W6" i="12"/>
  <c r="V6" i="12"/>
  <c r="K9" i="6" s="1"/>
  <c r="W6" i="32"/>
  <c r="V6" i="32"/>
  <c r="AE9" i="6" s="1"/>
  <c r="AO28" i="7"/>
  <c r="AN28" i="7"/>
  <c r="AP5" i="7"/>
  <c r="AO5" i="7"/>
  <c r="AN5" i="7"/>
  <c r="AM5" i="7"/>
  <c r="AP6" i="7"/>
  <c r="E8" i="1" s="1"/>
  <c r="AO6" i="7"/>
  <c r="D8" i="1" s="1"/>
  <c r="AN6" i="7"/>
  <c r="C8" i="1" s="1"/>
  <c r="AM6" i="7"/>
  <c r="AO29" i="7"/>
  <c r="AN29" i="7"/>
  <c r="AO30" i="7"/>
  <c r="AN30" i="7"/>
  <c r="AO31" i="7"/>
  <c r="AN31" i="7"/>
  <c r="AO32" i="7"/>
  <c r="AN32" i="7"/>
  <c r="AO33" i="7"/>
  <c r="AN33" i="7"/>
  <c r="AO34" i="7"/>
  <c r="AN34" i="7"/>
  <c r="AO35" i="7"/>
  <c r="AN35" i="7"/>
  <c r="AO36" i="7"/>
  <c r="AN36" i="7"/>
  <c r="AO37" i="7"/>
  <c r="AN37" i="7"/>
  <c r="AO38" i="7"/>
  <c r="AN38" i="7"/>
  <c r="AO39" i="7"/>
  <c r="AN39" i="7"/>
  <c r="AO40" i="7"/>
  <c r="AN40" i="7"/>
  <c r="W5" i="9"/>
  <c r="H8" i="6"/>
  <c r="W5" i="10"/>
  <c r="I8" i="6"/>
  <c r="W5" i="12"/>
  <c r="K8" i="6"/>
  <c r="W5" i="13"/>
  <c r="L8" i="6"/>
  <c r="W5" i="15"/>
  <c r="N8" i="6"/>
  <c r="W5" i="16"/>
  <c r="O8" i="6"/>
  <c r="W5" i="17"/>
  <c r="P8" i="6"/>
  <c r="W5" i="18"/>
  <c r="Q8" i="6"/>
  <c r="W5" i="19"/>
  <c r="R8" i="6"/>
  <c r="W5" i="20"/>
  <c r="S8" i="6"/>
  <c r="W5" i="21"/>
  <c r="T8" i="6"/>
  <c r="W5" i="22"/>
  <c r="U8" i="6"/>
  <c r="W5" i="23"/>
  <c r="V8" i="6"/>
  <c r="W5" i="24"/>
  <c r="W5" i="25"/>
  <c r="X5" i="25" s="1"/>
  <c r="X8" i="6"/>
  <c r="W5" i="26"/>
  <c r="X5" i="26" s="1"/>
  <c r="Y8" i="6"/>
  <c r="W5" i="27"/>
  <c r="X5" i="27" s="1"/>
  <c r="Z8" i="6"/>
  <c r="W5" i="28"/>
  <c r="X5" i="28" s="1"/>
  <c r="AA8" i="6"/>
  <c r="W5" i="29"/>
  <c r="X5" i="29" s="1"/>
  <c r="AB8" i="6"/>
  <c r="W5" i="30"/>
  <c r="X5" i="30" s="1"/>
  <c r="AC8" i="6"/>
  <c r="W5" i="31"/>
  <c r="X5" i="31" s="1"/>
  <c r="AD8" i="6"/>
  <c r="X6" i="31"/>
  <c r="W5" i="33"/>
  <c r="X5" i="33" s="1"/>
  <c r="AF8" i="6"/>
  <c r="W5" i="34"/>
  <c r="X5" i="34" s="1"/>
  <c r="X6" i="34"/>
  <c r="W5" i="32" l="1"/>
  <c r="X5" i="32" s="1"/>
  <c r="AE8" i="6"/>
  <c r="AE10" i="6"/>
  <c r="X7" i="32"/>
  <c r="Y10" i="6"/>
  <c r="X7" i="26"/>
  <c r="Y9" i="6"/>
  <c r="X6" i="26"/>
  <c r="X7" i="33"/>
  <c r="X7" i="31"/>
  <c r="X6" i="29"/>
  <c r="X7" i="29"/>
  <c r="X6" i="28"/>
  <c r="X7" i="28"/>
  <c r="X7" i="27"/>
  <c r="X6" i="27"/>
  <c r="X7" i="24"/>
  <c r="W11" i="6" s="1"/>
  <c r="O5" i="5"/>
  <c r="K7" i="5"/>
  <c r="N7" i="5"/>
  <c r="L5" i="5"/>
  <c r="M5" i="5"/>
  <c r="O6" i="5"/>
  <c r="W7" i="5"/>
  <c r="N5" i="5"/>
  <c r="M7" i="5"/>
  <c r="S8" i="5"/>
  <c r="O7" i="5"/>
  <c r="K6" i="5"/>
  <c r="K5" i="5"/>
  <c r="L7" i="5"/>
  <c r="L6" i="5"/>
  <c r="M6" i="5"/>
  <c r="V5" i="5"/>
  <c r="S7" i="5"/>
  <c r="W6" i="5"/>
  <c r="T6" i="5"/>
  <c r="S6" i="5"/>
  <c r="S5" i="5"/>
  <c r="U5" i="5"/>
  <c r="T8" i="5"/>
  <c r="T7" i="5"/>
  <c r="T5" i="5"/>
  <c r="U7" i="5"/>
  <c r="V6" i="5"/>
  <c r="W8" i="5"/>
  <c r="U6" i="5"/>
  <c r="V8" i="5"/>
  <c r="U8" i="5"/>
  <c r="W5" i="5"/>
  <c r="X6" i="33"/>
  <c r="U8" i="32"/>
  <c r="X6" i="24"/>
  <c r="J8" i="6"/>
  <c r="X6" i="25"/>
  <c r="X7" i="25"/>
  <c r="X7" i="30"/>
  <c r="W7" i="11"/>
  <c r="J11" i="6" s="1"/>
  <c r="V7" i="11"/>
  <c r="J10" i="6" s="1"/>
  <c r="U8" i="14"/>
  <c r="V5" i="14"/>
  <c r="X6" i="30"/>
  <c r="X6" i="32"/>
  <c r="U8" i="11"/>
  <c r="AP40" i="7"/>
  <c r="AP38" i="7"/>
  <c r="AP36" i="7"/>
  <c r="AP34" i="7"/>
  <c r="AP32" i="7"/>
  <c r="AP30" i="7"/>
  <c r="AP28" i="7"/>
  <c r="AP39" i="7"/>
  <c r="AP37" i="7"/>
  <c r="AP35" i="7"/>
  <c r="AP33" i="7"/>
  <c r="AP31" i="7"/>
  <c r="AP29" i="7"/>
  <c r="X5" i="24"/>
  <c r="W8" i="6"/>
  <c r="AQ6" i="7"/>
  <c r="B8" i="1"/>
  <c r="AM7" i="7"/>
  <c r="B9" i="1" s="1"/>
  <c r="AQ5" i="7"/>
  <c r="B7" i="1"/>
  <c r="AN7" i="7"/>
  <c r="C9" i="1" s="1"/>
  <c r="C7" i="1"/>
  <c r="AO7" i="7"/>
  <c r="D9" i="1" s="1"/>
  <c r="D7" i="1"/>
  <c r="AP7" i="7"/>
  <c r="E9" i="1" s="1"/>
  <c r="E7" i="1"/>
  <c r="X8" i="5" l="1"/>
  <c r="P6" i="5"/>
  <c r="P5" i="5"/>
  <c r="P7" i="5"/>
  <c r="X7" i="5"/>
  <c r="X5" i="5"/>
  <c r="X6" i="5"/>
  <c r="W5" i="14"/>
  <c r="M8" i="6"/>
  <c r="AN13" i="7"/>
  <c r="AM13" i="7"/>
  <c r="AQ7" i="7"/>
  <c r="F9" i="1" s="1"/>
  <c r="AN14" i="7"/>
  <c r="C15" i="1" s="1"/>
  <c r="AM14" i="7"/>
  <c r="B15" i="1" s="1"/>
  <c r="AM20" i="7" l="1"/>
  <c r="B14" i="1"/>
  <c r="AN20" i="7"/>
  <c r="C14" i="1"/>
  <c r="G14" i="1" l="1"/>
  <c r="AN21" i="7"/>
  <c r="G15" i="1" s="1"/>
  <c r="F14" i="1"/>
  <c r="AM21" i="7"/>
  <c r="F15" i="1" s="1"/>
  <c r="H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Yves-Pol Cabon</author>
  </authors>
  <commentList>
    <comment ref="E3" authorId="0" shapeId="0" xr:uid="{00000000-0006-0000-0500-000001000000}">
      <text>
        <r>
          <rPr>
            <sz val="10"/>
            <color rgb="FF000000"/>
            <rFont val="Calibri"/>
            <family val="2"/>
            <scheme val="minor"/>
          </rPr>
          <t>(basé sur la liste de la DINUM) https://design.numerique.gouv.fr/outils/audit-rapide/</t>
        </r>
      </text>
    </comment>
    <comment ref="F3" authorId="1" shapeId="0" xr:uid="{17699E8F-8B55-42AD-BAC5-D6C379DF85E9}">
      <text>
        <r>
          <rPr>
            <b/>
            <sz val="9"/>
            <color indexed="81"/>
            <rFont val="Tahoma"/>
            <family val="2"/>
          </rPr>
          <t>Yves-Pol Cabon:</t>
        </r>
        <r>
          <rPr>
            <sz val="9"/>
            <color indexed="81"/>
            <rFont val="Tahoma"/>
            <family val="2"/>
          </rPr>
          <t xml:space="preserve">
Par oppositions aux critères de contribution. Les critères techniques ne sont typiquement pas à la main des contributeurs du site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<sst xmlns="http://schemas.openxmlformats.org/spreadsheetml/2006/main" count="7967" uniqueCount="745">
  <si>
    <t xml:space="preserve"> </t>
  </si>
  <si>
    <t>Taux de conformité (référence légale) :</t>
  </si>
  <si>
    <t>Conformité par page</t>
  </si>
  <si>
    <t>Conformité moyenne par page (information facultative)  :</t>
  </si>
  <si>
    <t>Conformité</t>
  </si>
  <si>
    <t xml:space="preserve">d             </t>
  </si>
  <si>
    <t>Résultats</t>
  </si>
  <si>
    <t>TotalApp</t>
  </si>
  <si>
    <t>c</t>
  </si>
  <si>
    <t>A</t>
  </si>
  <si>
    <t>nc</t>
  </si>
  <si>
    <t>na</t>
  </si>
  <si>
    <t>d</t>
  </si>
  <si>
    <t>Conformité pour chaque niveau</t>
  </si>
  <si>
    <t>Conformité RGAA4</t>
  </si>
  <si>
    <t>nt</t>
  </si>
  <si>
    <t>AA</t>
  </si>
  <si>
    <t xml:space="preserve"> Nombre de non conformitées relevées</t>
  </si>
  <si>
    <t>AAA</t>
  </si>
  <si>
    <t>Nombre TOTAL</t>
  </si>
  <si>
    <t xml:space="preserve">GRILLE D'ÉVALUATION Accessibilité - Audit RGAA </t>
  </si>
  <si>
    <t>4.1.2</t>
  </si>
  <si>
    <t>N° page</t>
  </si>
  <si>
    <t>Titre de la page</t>
  </si>
  <si>
    <t>URL</t>
  </si>
  <si>
    <t>Principaux éléments représentatifs</t>
  </si>
  <si>
    <t>Paramètres rentrés ou commentaires
(si besoin, reprendre le chemin depuis la page d'accueil)</t>
  </si>
  <si>
    <t>P01</t>
  </si>
  <si>
    <t>P02</t>
  </si>
  <si>
    <t>P03</t>
  </si>
  <si>
    <t>P04</t>
  </si>
  <si>
    <t>P05</t>
  </si>
  <si>
    <t>P06</t>
  </si>
  <si>
    <t>P07</t>
  </si>
  <si>
    <t>P08</t>
  </si>
  <si>
    <t>P09</t>
  </si>
  <si>
    <t>P10</t>
  </si>
  <si>
    <t>P11</t>
  </si>
  <si>
    <t>P12</t>
  </si>
  <si>
    <t>P13</t>
  </si>
  <si>
    <t>P14</t>
  </si>
  <si>
    <t>P15</t>
  </si>
  <si>
    <t>P16</t>
  </si>
  <si>
    <t>P17</t>
  </si>
  <si>
    <t>P18</t>
  </si>
  <si>
    <t>P19</t>
  </si>
  <si>
    <t>P20</t>
  </si>
  <si>
    <t>P21</t>
  </si>
  <si>
    <t>P22</t>
  </si>
  <si>
    <t>P23</t>
  </si>
  <si>
    <t>P24</t>
  </si>
  <si>
    <t>P25</t>
  </si>
  <si>
    <t>P26</t>
  </si>
  <si>
    <t>Récurrence</t>
  </si>
  <si>
    <t>Charge [heures ou € estimée) par metier concerné</t>
  </si>
  <si>
    <t>Criticité</t>
  </si>
  <si>
    <t>Thématique</t>
  </si>
  <si>
    <t>ligne critère</t>
  </si>
  <si>
    <t>Critère</t>
  </si>
  <si>
    <t>Page</t>
  </si>
  <si>
    <t>facilité de correction</t>
  </si>
  <si>
    <t>dev</t>
  </si>
  <si>
    <t>design</t>
  </si>
  <si>
    <t>contribution</t>
  </si>
  <si>
    <t>configuration</t>
  </si>
  <si>
    <t>autre (presta, etc.)</t>
  </si>
  <si>
    <t>IMAGES</t>
  </si>
  <si>
    <t>CADRES</t>
  </si>
  <si>
    <t>COULEURS</t>
  </si>
  <si>
    <t>MULTIMÉDIA</t>
  </si>
  <si>
    <t>TABLEAUX</t>
  </si>
  <si>
    <t>LIENS</t>
  </si>
  <si>
    <t>SCRIPTS</t>
  </si>
  <si>
    <t>ÉLÉMENTS OBLIGATOIRES</t>
  </si>
  <si>
    <t>STRUCTURATION</t>
  </si>
  <si>
    <t>PRÉSENTATION</t>
  </si>
  <si>
    <t>FORMULAIRES</t>
  </si>
  <si>
    <t>NAVIGATION</t>
  </si>
  <si>
    <t>CONSULTATION</t>
  </si>
  <si>
    <t>Thématiques</t>
  </si>
  <si>
    <t>Critères</t>
  </si>
  <si>
    <t>1</t>
  </si>
  <si>
    <t>2</t>
  </si>
  <si>
    <t>3</t>
  </si>
  <si>
    <t>4</t>
  </si>
  <si>
    <t>5</t>
  </si>
  <si>
    <t>6</t>
  </si>
  <si>
    <t>7</t>
  </si>
  <si>
    <t>8</t>
  </si>
  <si>
    <t>9</t>
  </si>
  <si>
    <t>10</t>
  </si>
  <si>
    <t>11</t>
  </si>
  <si>
    <t>12</t>
  </si>
  <si>
    <t>13</t>
  </si>
  <si>
    <t>14</t>
  </si>
  <si>
    <t>Charge en fonction de la facilité de correction</t>
  </si>
  <si>
    <t>Charge en fonction de l'impact sur le % de conformité</t>
  </si>
  <si>
    <t>Charge en fonction de la criticité</t>
  </si>
  <si>
    <t>nombre de critères NC</t>
  </si>
  <si>
    <t>simple</t>
  </si>
  <si>
    <t>moyen</t>
  </si>
  <si>
    <t>1 à 5</t>
  </si>
  <si>
    <t>complexe</t>
  </si>
  <si>
    <t>plus de 5</t>
  </si>
  <si>
    <t>??</t>
  </si>
  <si>
    <t>RGAA 4.1 2021  - Synthèse par page</t>
  </si>
  <si>
    <t>N°</t>
  </si>
  <si>
    <r>
      <rPr>
        <sz val="10"/>
        <color theme="1"/>
        <rFont val="Verdana"/>
        <family val="2"/>
      </rPr>
      <t xml:space="preserve">Correspondance </t>
    </r>
    <r>
      <rPr>
        <b/>
        <sz val="10"/>
        <color theme="1"/>
        <rFont val="Verdana"/>
        <family val="2"/>
      </rPr>
      <t>WCAG mini</t>
    </r>
  </si>
  <si>
    <t>Critères WCAG associés</t>
  </si>
  <si>
    <t>Critères essentiels</t>
  </si>
  <si>
    <t>Recommandation</t>
  </si>
  <si>
    <t>Commentaires</t>
  </si>
  <si>
    <t>Total de critères respectés</t>
  </si>
  <si>
    <t>Total de critères non respectés</t>
  </si>
  <si>
    <t>Total de critères non applicable</t>
  </si>
  <si>
    <t>Total de critères non testés</t>
  </si>
  <si>
    <t>Conformité niveau A</t>
  </si>
  <si>
    <t>Conformité niveau AA</t>
  </si>
  <si>
    <t>Conformité niveau AAA</t>
  </si>
  <si>
    <t>Conformité RGAA</t>
  </si>
  <si>
    <t>1.1</t>
  </si>
  <si>
    <t>1.1.1 Non-text Content (A).</t>
  </si>
  <si>
    <t>x</t>
  </si>
  <si>
    <t>Chaque image porteuse d’information a-t-elle une alternative textuelle ?</t>
  </si>
  <si>
    <t>1.2</t>
  </si>
  <si>
    <t>1.1.1 Non-text Content (A), 4.1.2 Name, Role, Value (A).</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</si>
  <si>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</si>
  <si>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</si>
  <si>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</si>
  <si>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</si>
  <si>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</si>
  <si>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</si>
  <si>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</si>
  <si>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</si>
  <si>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</si>
  <si>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</si>
  <si>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</si>
  <si>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</si>
  <si>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1.4.5 Images of Text (AA).</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</si>
  <si>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</si>
  <si>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</si>
  <si>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</si>
  <si>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2.1</t>
  </si>
  <si>
    <t>4.1.2 Name, Role, Value (A).</t>
  </si>
  <si>
    <t>Chaque cadre a-t-il un titre de cadre ?</t>
  </si>
  <si>
    <t>2.2</t>
  </si>
  <si>
    <t>Pour chaque cadre ayant un titre de cadre, ce titre de cadre est-il pertinent ?</t>
  </si>
  <si>
    <t>3.1</t>
  </si>
  <si>
    <t>1.3.1 Info and Relationships (A), 1.4.1 Use of color (A).</t>
  </si>
  <si>
    <t>Dans chaque page web, l’information ne doit pas être donnée uniquement par la couleur. Cette règle est-elle respectée ?</t>
  </si>
  <si>
    <t>3.2</t>
  </si>
  <si>
    <t>1.4.3 Contrast (Minimum) (AA).</t>
  </si>
  <si>
    <t>Dans chaque page web, le contraste entre la couleur du texte et la couleur de son arrière-plan est-il suffisamment élevé (hors cas particuliers) ?</t>
  </si>
  <si>
    <t>3.3</t>
  </si>
  <si>
    <t>1.4.11 Non-text Contrast (AA).</t>
  </si>
  <si>
    <t>Dans chaque page web, les couleurs utilisées dans les composants d’interface ou les éléments graphiques porteurs d’informations sont-elles suffisamment contrastées (hors cas particuliers) ?</t>
  </si>
  <si>
    <t>4.1</t>
  </si>
  <si>
    <t>1.2.1 Audio-only and Video-only (Prerecorded) (A), 1.2.3 Audio Description and Media Alternative (Prerecorded) (A).</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</si>
  <si>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</si>
  <si>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</si>
  <si>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</si>
  <si>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</si>
  <si>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1.2.2 Captions (Prerecorded) (A).</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</si>
  <si>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</si>
  <si>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</si>
  <si>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</si>
  <si>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</si>
  <si>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1.2.5 Audio Description (Prerecorded) (AA).</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</si>
  <si>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</si>
  <si>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</si>
  <si>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</si>
  <si>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</si>
  <si>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</si>
  <si>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</si>
  <si>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</si>
  <si>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</si>
  <si>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</si>
  <si>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</si>
  <si>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1.4.2 Audio Control (A).</t>
  </si>
  <si>
    <t>Chaque son déclenché automatiquement est-il contrôlable par l’utilisateur ?</t>
  </si>
  <si>
    <t>4.11</t>
  </si>
  <si>
    <t>2.1.1 Keyboard (A), 2.1.2 No Keyboard Trap (A).</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</si>
  <si>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</si>
  <si>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</si>
  <si>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</si>
  <si>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</si>
  <si>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</si>
  <si>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5.1</t>
  </si>
  <si>
    <t>1.3.1 Info and Relationships (A).</t>
  </si>
  <si>
    <t>Chaque tableau de données complexe a-t-il un résumé ?</t>
  </si>
  <si>
    <t>5.2</t>
  </si>
  <si>
    <t>Pour chaque tableau de données complexe ayant un résumé, celui-ci est-il pertinent ?</t>
  </si>
  <si>
    <t>5.3</t>
  </si>
  <si>
    <t>1.3.2 Meaningful Sequence (A), 4.1.2 Name, Role, Value (A).</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</si>
  <si>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</si>
  <si>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</si>
  <si>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</si>
  <si>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</si>
  <si>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</si>
  <si>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</si>
  <si>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 et chaque en-tête de ligne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</si>
  <si>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</si>
  <si>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</si>
  <si>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</si>
  <si>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</si>
  <si>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6.1</t>
  </si>
  <si>
    <t>1.1.1 Non-text Content (A), 2.4.4 Link Purpose (In Context) (A), 2.5.3 Label in Name (A).</t>
  </si>
  <si>
    <t>Chaque lien est-il explicite (hors cas particuliers) ?</t>
  </si>
  <si>
    <t>6.2</t>
  </si>
  <si>
    <t>1.1.1 Non-text Content (A), 2.4.4 Link Purpose (In Context) (A).</t>
  </si>
  <si>
    <t>Dans chaque page web, chaque lien a-t-il un intitulé ?</t>
  </si>
  <si>
    <t>7.1</t>
  </si>
  <si>
    <t>2.5.3 Label in Name (A), 4.1.2 Name, Role, Value (A).</t>
  </si>
  <si>
    <t>Chaque script est-il, si nécessaire, compatible avec les technologies d’assistance ?</t>
  </si>
  <si>
    <t>7.2</t>
  </si>
  <si>
    <t>Pour chaque script ayant une alternative, cette alternative est-elle pertinente ?</t>
  </si>
  <si>
    <t>7.3</t>
  </si>
  <si>
    <t>1.3.1 Info and Relationships (A), 2.1.1 Keyboard (A), 2.4.7 Focus Visible (AA).</t>
  </si>
  <si>
    <t>Chaque script est-il contrôlable par le clavier et par tout dispositif de pointage (hors cas particuliers) ?</t>
  </si>
  <si>
    <t>7.4</t>
  </si>
  <si>
    <t>3.2.1 On Focus (A), 3.2.2 On Input (A).</t>
  </si>
  <si>
    <t>Pour chaque script qui initie un changement de contexte, l’utilisateur est-il averti ou en a-t-il le contrôle ?</t>
  </si>
  <si>
    <t>7.5</t>
  </si>
  <si>
    <t>4.1.3 Status Messages (AA).</t>
  </si>
  <si>
    <t>Dans chaque page web, les messages de statut sont-ils correctement restitués par les technologies d’assistance ?</t>
  </si>
  <si>
    <t>8.1</t>
  </si>
  <si>
    <t>4.1.1 Parsing (A).</t>
  </si>
  <si>
    <t>Chaque page web est-elle définie par un type de document ?</t>
  </si>
  <si>
    <t>8.2</t>
  </si>
  <si>
    <t>4.1.1 Parsing (A), 4.1.2 Name, Role, Value (A).</t>
  </si>
  <si>
    <t>Pour chaque page web, le code source généré est-il valide selon le type de document spécifié ?</t>
  </si>
  <si>
    <t>8.3</t>
  </si>
  <si>
    <t>3.1.1 Language of Page (A).</t>
  </si>
  <si>
    <t>Dans chaque page web, la langue par défaut est-elle présente ?</t>
  </si>
  <si>
    <t>8.4</t>
  </si>
  <si>
    <t>Pour chaque page web ayant une langue par défaut, le code de langue est-il pertinent ?</t>
  </si>
  <si>
    <t>8.5</t>
  </si>
  <si>
    <t>2.4.2 Page Titled (A).</t>
  </si>
  <si>
    <t>Chaque page web a-t-elle un titre de page ?</t>
  </si>
  <si>
    <t>8.6</t>
  </si>
  <si>
    <t>Pour chaque page web ayant un titre de page, ce titre est-il pertinent ?</t>
  </si>
  <si>
    <t>8.7</t>
  </si>
  <si>
    <t>3.1.2 Language of Parts (AA).</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</si>
  <si>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</si>
  <si>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</si>
  <si>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</si>
  <si>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</si>
  <si>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</si>
  <si>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</si>
  <si>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1.3.2 Meaningful Sequence (A).</t>
  </si>
  <si>
    <t>Dans chaque page web, les changements du sens de lecture sont-ils signalés ?</t>
  </si>
  <si>
    <t>9.1</t>
  </si>
  <si>
    <t>1.3.1 Info and Relationships (A), 2.4.1 Bypass Block (A), 2.4.6 Headings and Labels (AA), 4.1.2 Name, Role, Value (A).</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</si>
  <si>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</si>
  <si>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</si>
  <si>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</si>
  <si>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</si>
  <si>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</si>
  <si>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</si>
  <si>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</si>
  <si>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10.1</t>
  </si>
  <si>
    <t>1.3.1 Info and Relationships (A), 1.3.2 Meaningful Sequence (A).</t>
  </si>
  <si>
    <t>Dans le site web, des feuilles de styles sont-elles utilisées pour contrôler la présentation de l’information ?</t>
  </si>
  <si>
    <t>10.2</t>
  </si>
  <si>
    <t>1.1.1 Non-text Content (A), 1.3.1 Info and Relationships (A).</t>
  </si>
  <si>
    <t>Dans chaque page web, le contenu visible porteur d’information reste-t-il présent lorsque les feuilles de styles sont désactivées ?</t>
  </si>
  <si>
    <t>10.3</t>
  </si>
  <si>
    <t>1.3.2 Meaningful Sequence (A), 2.4.3 Focus Order (A).</t>
  </si>
  <si>
    <t>Dans chaque page web, l’information reste-t-elle compréhensible lorsque les feuilles de styles sont désactivées ?</t>
  </si>
  <si>
    <t>10.4</t>
  </si>
  <si>
    <t>1.4.4 Resize Text (AA).</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</si>
  <si>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</si>
  <si>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</si>
  <si>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</si>
  <si>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</si>
  <si>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1.4.1 Use of Color (A).</t>
  </si>
  <si>
    <t>Dans chaque page web, chaque lien dont la nature n’est pas évidente est-il visible par rapport au texte environnant ?</t>
  </si>
  <si>
    <t>10.7</t>
  </si>
  <si>
    <t>1.4.1 Use of Color (A), 2.4.7 Focus Visible (AA).</t>
  </si>
  <si>
    <t>Dans chaque page web, pour chaque élément recevant le focus, la prise de focus est-elle visible ?</t>
  </si>
  <si>
    <t>10.8</t>
  </si>
  <si>
    <t>1.3.2 Meaningful Sequence (A), 4.1.2 Name, Role, Value.</t>
  </si>
  <si>
    <t>Pour chaque page web, les contenus cachés ont-ils vocation à être ignorés par les technologies d’assistance ?</t>
  </si>
  <si>
    <t>10.9</t>
  </si>
  <si>
    <t>1.3.3 Sensory Characteristics (A), 1.4.1 Use of Color (A).</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</si>
  <si>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</si>
  <si>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</si>
  <si>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</si>
  <si>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</si>
  <si>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1.4.10 Reflow (AA).</t>
  </si>
  <si>
    <t>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t>
  </si>
  <si>
    <t>10.12</t>
  </si>
  <si>
    <t>1.4.12 Text Spacing (AA).</t>
  </si>
  <si>
    <t>Dans chaque page web, les propriétés d’espacement du texte peuvent-elles être redéfinies par l’utilisateur sans perte de contenu ou de fonctionnalité (hors cas particuliers) ?</t>
  </si>
  <si>
    <t>10.13</t>
  </si>
  <si>
    <t>1.4.13 Content on Hover or Focus (AA).</t>
  </si>
  <si>
    <t>Dans chaque page web, les contenus additionnels apparaissant à la prise de focus ou au survol d’un composant d’interface sont-ils contrôlables par l’utilisateur (hors cas particuliers) ?</t>
  </si>
  <si>
    <t>10.14</t>
  </si>
  <si>
    <t>2.1.1 Keyboard (A).</t>
  </si>
  <si>
    <t>Dans chaque page web, les contenus additionnels apparaissant via les styles CSS uniquement peuvent-ils être rendus visibles au clavier et par tout dispositif de pointage ?</t>
  </si>
  <si>
    <t>11.1</t>
  </si>
  <si>
    <t>1.3.1 Info and Relationships (A), 2.4.6 Headings and Labels (AA), 3.3.2 Labels or Instructions (AA), 4.1.2 Name, Role, Value (A).</t>
  </si>
  <si>
    <t>Chaque champ de formulaire a-t-il une étiquette ?</t>
  </si>
  <si>
    <t>11.2</t>
  </si>
  <si>
    <t>2.4.6 Headings and Labels (AA), 2.5.3 Label in Name (A), 3.3.2 Labels or Instructions (AA).</t>
  </si>
  <si>
    <t>Chaque étiquette associée à un champ de formulaire est-elle pertinente (hors cas particuliers) ?</t>
  </si>
  <si>
    <t>11.3</t>
  </si>
  <si>
    <t>3.2.4 Consistent Identification (AA).</t>
  </si>
  <si>
    <t>Dans chaque formulaire, chaque étiquette associée à un champ de formulaire ayant la même fonction et répétée plusieurs fois dans une même page ou dans un ensemble de pages est-elle cohérente ?</t>
  </si>
  <si>
    <t>11.4</t>
  </si>
  <si>
    <t>Dans chaque formulaire, chaque étiquette de champ et son champ associé sont-ils accolés (hors cas particuliers) ?</t>
  </si>
  <si>
    <t>11.5</t>
  </si>
  <si>
    <t>1.3.1 Info and Relationships (A), 3.3.2 Labels or Instructions (AA).</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</si>
  <si>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</si>
  <si>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</si>
  <si>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</si>
  <si>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</si>
  <si>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</si>
  <si>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</si>
  <si>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regroupés de manière pertinente ?</t>
  </si>
  <si>
    <t>11.9</t>
  </si>
  <si>
    <t>Dans chaque formulaire, l’intitulé de chaque bouton est-il pertinent (hors cas particuliers) ?</t>
  </si>
  <si>
    <t>11.10</t>
  </si>
  <si>
    <t>3.3.1 Error Identification (A), 3.3.2 Labels or Instructions (AA).</t>
  </si>
  <si>
    <t>Dans chaque formulaire, le contrôle de saisie est-il utilisé de manière pertinente (hors cas particuliers) ?</t>
  </si>
  <si>
    <t>11.11</t>
  </si>
  <si>
    <t>3.3.3 Error Suggestion (AA).</t>
  </si>
  <si>
    <t>Dans chaque formulaire, le contrôle de saisie est-il accompagné, si nécessaire, de suggestions facilitant la correction des erreurs de saisie ?</t>
  </si>
  <si>
    <t>11.12</t>
  </si>
  <si>
    <t>3.3.4 Error Prevention (Legal, Financial, Data) (AA).</t>
  </si>
  <si>
    <t>Pour chaque formulaire qui modifie ou supprime des données, ou qui transmet des réponses à un test ou à un examen, ou dont la validation a des conséquences financières ou juridiques, les données saisies peuvent-elles être modifiées, mises à jour ou récupérées par l’utilisateur ?</t>
  </si>
  <si>
    <t>11.13</t>
  </si>
  <si>
    <t>Identify Input Purpose (AA).</t>
  </si>
  <si>
    <t>La finalité d’un champ de saisie peut-elle être déduite pour faciliter le remplissage automatique des champs avec les données de l’utilisateur ?</t>
  </si>
  <si>
    <t>12.1</t>
  </si>
  <si>
    <t>2.4.5 Multiple Ways (AA).</t>
  </si>
  <si>
    <t>Chaque ensemble de pages dispose-t-il de deux systèmes de navigation différents, au moins (hors cas particuliers) ?</t>
  </si>
  <si>
    <t>12.2</t>
  </si>
  <si>
    <t>3.2.3 Consistent Navigation (AA).</t>
  </si>
  <si>
    <t>Dans chaque ensemble de pages, le menu et les barres de navigation sont-ils toujours à la même place (hors cas particuliers) ?</t>
  </si>
  <si>
    <t>12.3</t>
  </si>
  <si>
    <t>La page « plan du site » est-elle pertinente ?</t>
  </si>
  <si>
    <t>12.4</t>
  </si>
  <si>
    <t>2.4.5 Multiple Ways (AA), 3.2.3 Consistent Navigation (AA).</t>
  </si>
  <si>
    <t>Dans chaque ensemble de pages, la page « plan du site » est-elle atteignable de manière identique ?</t>
  </si>
  <si>
    <t>12.5</t>
  </si>
  <si>
    <t>Dans chaque ensemble de pages, le moteur de recherche est-il atteignable de manière identique ?</t>
  </si>
  <si>
    <t>12.6</t>
  </si>
  <si>
    <t>1.3.1 Info and Relationships (A), 2.4.1 Bypass Blocks (A), 4.1.2 Name, Role, Value (A).</t>
  </si>
  <si>
    <t>Les zones de regroupement de contenus présentes dans plusieurs pages web (zones d’en-tête, de navigation principale, de contenu principal, de pied de page et de moteur de recherche) peuvent-elles être atteintes ou évitées ?</t>
  </si>
  <si>
    <t>12.7</t>
  </si>
  <si>
    <t>2.4.1 Bypass Blocks (A), 2.4.3 Focus Order (A), 3.2.3 Consistent Navigation (AA).</t>
  </si>
  <si>
    <t>Dans chaque page web, un lien d’évitement ou d’accès rapide à la zone de contenu principal est-il présent (hors cas particuliers) ?</t>
  </si>
  <si>
    <t>12.8</t>
  </si>
  <si>
    <t>2.4.3 Focus Order (A).</t>
  </si>
  <si>
    <t>Dans chaque page web, l’ordre de tabulation est-il cohérent ?</t>
  </si>
  <si>
    <t>12.9</t>
  </si>
  <si>
    <t>Dans chaque page web, la navigation ne doit pas contenir de piège au clavier. Cette règle est-elle respectée ?</t>
  </si>
  <si>
    <t>12.10</t>
  </si>
  <si>
    <t>2.1.4 Character Key Shortcuts (A).</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</si>
  <si>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</si>
  <si>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</si>
  <si>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</si>
  <si>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13.1</t>
  </si>
  <si>
    <t>2.2.1 Timing adjustable (A), 2.2.2 Pause, Stop, Hide (A).</t>
  </si>
  <si>
    <t>Pour chaque page web, l’utilisateur a-t-il le contrôle de chaque limite de temps modifiant le contenu (hors cas particuliers) ?</t>
  </si>
  <si>
    <t>13.2</t>
  </si>
  <si>
    <t>3.2.1 On focus (A).</t>
  </si>
  <si>
    <t>Dans chaque page web, l’ouverture d’une nouvelle fenêtre ne doit pas être déclenchée sans action de l’utilisateur. Cette règle est-elle respectée ?</t>
  </si>
  <si>
    <t>13.3</t>
  </si>
  <si>
    <t>1.1.1 Non-text Content (A), 1.3.1 Info and Relationships (A), 1.3.2 Meaningful Sequence (AA), 2.4.1 Bypass Blocks (AA), 2.4.3 Focus Order (A), 3.1.1 Language of Page (A), 4.1.2 Name, Role, Value (A).</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</si>
  <si>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</si>
  <si>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</si>
  <si>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</si>
  <si>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</si>
  <si>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émoticône, syntaxe cryptique) a-t-il une alternative ?</t>
  </si>
  <si>
    <t>13.6</t>
  </si>
  <si>
    <t>Dans chaque page web, pour chaque contenu cryptique (art ASCII, émoticône, syntaxe cryptique) ayant une alternative, cette alternative est-elle pertinente ?</t>
  </si>
  <si>
    <t>13.7</t>
  </si>
  <si>
    <t>2.3.1 Three Flashes or Below Threshold (A).</t>
  </si>
  <si>
    <t>Dans chaque page web, les changements brusques de luminosité ou les effets de flash sont-ils correctement utilisés ?</t>
  </si>
  <si>
    <t>13.8</t>
  </si>
  <si>
    <t>2.2.1 Timing Adjustable (A), 2.2.2 Pause, Stop, Hide (A).</t>
  </si>
  <si>
    <t>Dans chaque page web, chaque contenu en mouvement ou clignotant est-il contrôlable par l’utilisateur ?</t>
  </si>
  <si>
    <t>13.9</t>
  </si>
  <si>
    <t>1.3.4 Orientation (AA).</t>
  </si>
  <si>
    <t>Dans chaque page web, le contenu proposé est-il consultable quelle que soit l’orientation de l’écran (portrait ou paysage) (hors cas particuliers) ?</t>
  </si>
  <si>
    <t>13.10</t>
  </si>
  <si>
    <t>2.5.1 Pointer Gestures (A).</t>
  </si>
  <si>
    <t>Dans chaque page web, les fonctionnalités utilisables ou disponibles au moyen d’un geste complexe peuvent-elles être également disponibles au moyen d’un geste simple (hors cas particuliers) ?</t>
  </si>
  <si>
    <t>13.11</t>
  </si>
  <si>
    <t>2.5.2 Pointer Cancellation (A).</t>
  </si>
  <si>
    <t>Dans chaque page web, les actions déclenchées au moyen d’un dispositif de pointage sur un point unique de l’écran peuvent-elles faire l’objet d’une annulation (hors cas particuliers) ?</t>
  </si>
  <si>
    <t>13.12</t>
  </si>
  <si>
    <t>2.5.4 Motion Actuation (A).</t>
  </si>
  <si>
    <t>Dans chaque page web, les fonctionnalités qui impliquent un mouvement de l’appareil ou vers l’appareil peuvent-elles être satisfaites de manière alternative (hors cas particuliers) ?</t>
  </si>
  <si>
    <t>N1</t>
  </si>
  <si>
    <t>C</t>
  </si>
  <si>
    <t>NC</t>
  </si>
  <si>
    <t xml:space="preserve">NA </t>
  </si>
  <si>
    <t>NT</t>
  </si>
  <si>
    <t>Résultat</t>
  </si>
  <si>
    <t>Nb dérogations</t>
  </si>
  <si>
    <t>Images</t>
  </si>
  <si>
    <t>NA</t>
  </si>
  <si>
    <t>Total</t>
  </si>
  <si>
    <t>Cadres</t>
  </si>
  <si>
    <t>Couleurs</t>
  </si>
  <si>
    <t>Multimédia</t>
  </si>
  <si>
    <t>niveau A</t>
  </si>
  <si>
    <t>niveau AA</t>
  </si>
  <si>
    <t>Résultats par thématique</t>
  </si>
  <si>
    <t>Tot App</t>
  </si>
  <si>
    <t>Tableaux</t>
  </si>
  <si>
    <t>Liens</t>
  </si>
  <si>
    <t>Scripts</t>
  </si>
  <si>
    <t>Éléments obligatoires</t>
  </si>
  <si>
    <t>Structuration de l'information</t>
  </si>
  <si>
    <t>Présentation de l'information</t>
  </si>
  <si>
    <t>Formulaires</t>
  </si>
  <si>
    <t>Navigation</t>
  </si>
  <si>
    <t>Consultation</t>
  </si>
  <si>
    <t>Résultat par page</t>
  </si>
  <si>
    <t>Total de critères C</t>
  </si>
  <si>
    <t>Total de critères NC</t>
  </si>
  <si>
    <t>Total de critères applicables</t>
  </si>
  <si>
    <t>Total de critères NA</t>
  </si>
  <si>
    <t>Total de critères NT</t>
  </si>
  <si>
    <t>% de critères respectés</t>
  </si>
  <si>
    <t>% de critères non respectés</t>
  </si>
  <si>
    <t>description</t>
  </si>
  <si>
    <t>Bloquante</t>
  </si>
  <si>
    <t>Sur toutes les pages du site</t>
  </si>
  <si>
    <t>Majeure</t>
  </si>
  <si>
    <t>Au moins une catégorie d'utilisateurs doit pour utiliser la fonctionnalité ou accéder à l’information effectuer une manipulation complexe ou fastidieuse</t>
  </si>
  <si>
    <t>Sur plusieurs pages de l'échantillon</t>
  </si>
  <si>
    <t>Moyenne</t>
  </si>
  <si>
    <t>L'information ou la fonctionnalité est disponible pour tous les utilisateurs, mais au moins une catégorie d'utilisateurs est confrontée à une ergonomie dégradée.</t>
  </si>
  <si>
    <t>Plusieurs fois sur cette page uniquement</t>
  </si>
  <si>
    <t>Mineure</t>
  </si>
  <si>
    <t>L'information ou la fonctionnalité est disponible pour tous les utilisateurs, mais au moins une catégorie d'utilisateurs est confrontée à une ergonomie dégradée. Cependant l’information ou la fonctionnalité impactée par la non conformité n’est pas essentielle au bon fonctionnement du service (comme des liens de partage sur les réseaux sociaux par exemple).</t>
  </si>
  <si>
    <t>Une seule fois dans la page</t>
  </si>
  <si>
    <t>URL :</t>
  </si>
  <si>
    <t>Niveau WCAG</t>
  </si>
  <si>
    <t>Dérogation / Exemption</t>
  </si>
  <si>
    <t>Description des non-conformités</t>
  </si>
  <si>
    <t>Propositions de correction</t>
  </si>
  <si>
    <t>Total app</t>
  </si>
  <si>
    <t>Conformité par niveau</t>
  </si>
  <si>
    <t>Total de critères non applicables</t>
  </si>
  <si>
    <t>Total par colonne</t>
  </si>
  <si>
    <t>3.3.2 Labels or Instructions (A).</t>
  </si>
  <si>
    <t>criticité minimale</t>
  </si>
  <si>
    <t xml:space="preserve">Bloquante </t>
  </si>
  <si>
    <t xml:space="preserve">Moyenne </t>
  </si>
  <si>
    <t>mineure</t>
  </si>
  <si>
    <t>Lien illustration</t>
  </si>
  <si>
    <t xml:space="preserve">Détection automatique de capture d'écran : </t>
  </si>
  <si>
    <t xml:space="preserve">Dossier de capture : </t>
  </si>
  <si>
    <t xml:space="preserve">Fréquence de scan du dossier capture : </t>
  </si>
  <si>
    <t>C:\Users\Yves-Pol Cabon\Pictures\Screenshots\</t>
  </si>
  <si>
    <t xml:space="preserve">Dernier chemin capturé : </t>
  </si>
  <si>
    <r>
      <t xml:space="preserve">Cette analyse de la criticité doit également prendre en compte un certain nombre d’autres critères afin d'affiner le choix de la criticité retenu, par exemple :
* d'autres fonctionnalités permettent de réaliser la même tâche, de manière accessible aux utilisateurs impactés : </t>
    </r>
    <r>
      <rPr>
        <b/>
        <sz val="10"/>
        <color rgb="FF000000"/>
        <rFont val="Verdana"/>
        <family val="2"/>
      </rPr>
      <t>atténuation</t>
    </r>
    <r>
      <rPr>
        <sz val="10"/>
        <color rgb="FF000000"/>
        <rFont val="Verdana"/>
        <family val="2"/>
      </rPr>
      <t xml:space="preserve">
* le nombre d'utilisateurs potentiellement impactés est statistiquement faible : </t>
    </r>
    <r>
      <rPr>
        <b/>
        <sz val="10"/>
        <color rgb="FF000000"/>
        <rFont val="Verdana"/>
        <family val="2"/>
      </rPr>
      <t>atténuation</t>
    </r>
    <r>
      <rPr>
        <sz val="10"/>
        <color rgb="FF000000"/>
        <rFont val="Verdana"/>
        <family val="2"/>
      </rPr>
      <t xml:space="preserve">
* la manipulation est fréquente et/ou doit être répétée : </t>
    </r>
    <r>
      <rPr>
        <b/>
        <sz val="10"/>
        <color rgb="FF000000"/>
        <rFont val="Verdana"/>
        <family val="2"/>
      </rPr>
      <t>accentuation</t>
    </r>
    <r>
      <rPr>
        <sz val="10"/>
        <color rgb="FF000000"/>
        <rFont val="Verdana"/>
        <family val="2"/>
      </rPr>
      <t xml:space="preserve">
* la manipulation est possible mais requiert un haut de niveau de maîtrise, et/ou des logiciels payants : </t>
    </r>
    <r>
      <rPr>
        <b/>
        <sz val="10"/>
        <color rgb="FF000000"/>
        <rFont val="Verdana"/>
        <family val="2"/>
      </rPr>
      <t>accentuation</t>
    </r>
    <r>
      <rPr>
        <sz val="10"/>
        <color rgb="FF000000"/>
        <rFont val="Verdana"/>
        <family val="2"/>
      </rPr>
      <t xml:space="preserve">
* le volume d'anomalies similaires dans une même page ou contenu est élevé : </t>
    </r>
    <r>
      <rPr>
        <b/>
        <sz val="10"/>
        <color rgb="FF000000"/>
        <rFont val="Verdana"/>
        <family val="2"/>
      </rPr>
      <t>accentuation</t>
    </r>
  </si>
  <si>
    <t xml:space="preserve"> # Ticket : </t>
  </si>
  <si>
    <t xml:space="preserve">Site : </t>
  </si>
  <si>
    <t xml:space="preserve">Date : </t>
  </si>
  <si>
    <t>Critères essentiels (basé sur la liste de la DINUM)</t>
  </si>
  <si>
    <t>Indicateur de priorité</t>
  </si>
  <si>
    <t>nombre d'occurrence du critère</t>
  </si>
  <si>
    <t>Description</t>
  </si>
  <si>
    <t>Correction</t>
  </si>
  <si>
    <t>Commentaire</t>
  </si>
  <si>
    <t>Lien</t>
  </si>
  <si>
    <t>charge totale</t>
  </si>
  <si>
    <t xml:space="preserve">Client·e : </t>
  </si>
  <si>
    <t xml:space="preserve">Auditeurice : </t>
  </si>
  <si>
    <t>ON</t>
  </si>
  <si>
    <t>Critères techniques</t>
  </si>
  <si>
    <t>Critères techniques (non-contribution)</t>
  </si>
  <si>
    <t>niveau WCAG</t>
  </si>
  <si>
    <t>Date</t>
  </si>
  <si>
    <t>NC techniques</t>
  </si>
  <si>
    <t>NC contribution</t>
  </si>
  <si>
    <t>Page de référence / gabarit</t>
  </si>
  <si>
    <t>Progession de l'audit</t>
  </si>
  <si>
    <t>Nombre de pages</t>
  </si>
  <si>
    <t>Nombre de critères évalués</t>
  </si>
  <si>
    <t>Nombre de critères à évaluer</t>
  </si>
  <si>
    <t>Pourcentage de progression</t>
  </si>
  <si>
    <r>
      <rPr>
        <sz val="9"/>
        <color theme="1"/>
        <rFont val="Verdana"/>
        <family val="2"/>
      </rPr>
      <t>Suite à la modification des WCAG 2.1 (</t>
    </r>
    <r>
      <rPr>
        <u/>
        <sz val="9"/>
        <color rgb="FF1155CC"/>
        <rFont val="Verdana"/>
        <family val="2"/>
      </rPr>
      <t>https://www.w3.org/WAI/news/2023-09-21/wcag21updated/</t>
    </r>
    <r>
      <rPr>
        <sz val="9"/>
        <color theme="1"/>
        <rFont val="Verdana"/>
        <family val="2"/>
      </rPr>
      <t>)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t>
    </r>
  </si>
  <si>
    <t>Au moins une catégorie d'utilisateurs ne peut accéder à l’information ou la fonctionnalité.</t>
  </si>
  <si>
    <t>La Rochelle</t>
  </si>
  <si>
    <t>https://museemaritime.larochelle.fr/</t>
  </si>
  <si>
    <t>https://museemaritime.larochelle.fr/contact</t>
  </si>
  <si>
    <t>https://museemaritime.larochelle.fr/mentions-legales</t>
  </si>
  <si>
    <t>https://museemaritime.larochelle.fr/plan-du-site</t>
  </si>
  <si>
    <t>https://museemaritime.larochelle.fr/un-avant-gout/en-ce-moment</t>
  </si>
  <si>
    <t>https://museemaritime.larochelle.fr/recherche?q=bateau&amp;tx_indexedsearch%5Bsubmit_button%5D=OK </t>
  </si>
  <si>
    <t>https://museemaritime.larochelle.fr/un-avant-gout/presentation-du-musee</t>
  </si>
  <si>
    <t>https://museemaritime.larochelle.fr/un-avant-gout/histoire-du-musee</t>
  </si>
  <si>
    <t>https://museemaritime.larochelle.fr/un-avant-gout/les-collections/flotte-patrimoniale</t>
  </si>
  <si>
    <t>https://museemaritime.larochelle.fr/preparer-la-visite/acces-tarifs-et-horaires</t>
  </si>
  <si>
    <t>https://museemaritime.larochelle.fr/preparer-la-visite/je-suis/enseignant-ou-animateur</t>
  </si>
  <si>
    <t>https://museemaritime.larochelle.fr/au-dela-de-la-visite/autour-des-expositions</t>
  </si>
  <si>
    <t>https://museemaritime.larochelle.fr/au-dela-de-la-visite/lieux-culturels-et-monuments</t>
  </si>
  <si>
    <t>https://museemaritime.larochelle.fr/au-dela-de-la-visite/a-decouvrir-a-proximite/yatchs-classiques</t>
  </si>
  <si>
    <t>https://museemaritime.larochelle.fr/au-dela-de-la-visite/a-decouvrir-a-proximite/angele-aline</t>
  </si>
  <si>
    <t>https://museemaritime.larochelle.fr/au-dela-de-la-visite/espaces-a-louer/salle-de-reception</t>
  </si>
  <si>
    <t>Rechercher</t>
  </si>
  <si>
    <t>Contenu des modales d'évènements</t>
  </si>
  <si>
    <t>Carrousel + vidéo</t>
  </si>
  <si>
    <t>Citation</t>
  </si>
  <si>
    <t>https://museemaritime.larochelle.fr/un-avant-gout/les-incontournables/joshua-1</t>
  </si>
  <si>
    <t>https://museemaritime.larochelle.fr/un-avant-gout/les-collections/france-1</t>
  </si>
  <si>
    <t>https://museemaritime.larochelle.fr/un-avant-gout/en-ce-moment/evenement/generationsthalassa-5662</t>
  </si>
  <si>
    <t>Accueil</t>
  </si>
  <si>
    <t>Contact</t>
  </si>
  <si>
    <t>Mentions légales</t>
  </si>
  <si>
    <t>Plan du site</t>
  </si>
  <si>
    <t>En ce moment</t>
  </si>
  <si>
    <t>Autour des expositions</t>
  </si>
  <si>
    <t>Evenement</t>
  </si>
  <si>
    <t>Résultats de recherche</t>
  </si>
  <si>
    <t>Présentation du musée</t>
  </si>
  <si>
    <t>Histoire du musée</t>
  </si>
  <si>
    <t>Flotte patrimoniale</t>
  </si>
  <si>
    <t>France (navire)</t>
  </si>
  <si>
    <t>Joshua (navire)</t>
  </si>
  <si>
    <t>Accès tarifs et horaires</t>
  </si>
  <si>
    <t>Je suis (enseignant)</t>
  </si>
  <si>
    <t>Lieux culturels et monuments</t>
  </si>
  <si>
    <t>le iframe avec le title AddToAny Utility Frame est en aria-hidden="true" ce qui l'empêche de nuire à l'experience d'utilisateurs de TA, néanmoins il serait plus "propre" de lui donner un titre en français</t>
  </si>
  <si>
    <t>Des éléments structurent la page ("Contact, Nos musées, Suivez-nous") mais ne sont pas structurés par des balises de titre</t>
  </si>
  <si>
    <t>Le manque de balise de titre est d'autant plus dommageable qu'ils doivent apporter un contexte aux liens contenus dans ces sections : je n'ai pas sanctionné en 6,1 car la correction du 9,1 résoudra également cet aspect</t>
  </si>
  <si>
    <t>Ajouter des &lt;h2&gt; sur "Contact", "Nos musées" et "Suivez-nous"</t>
  </si>
  <si>
    <t>C:\Users\Yves-Pol Cabon\Pictures\Screenshots\Capture d'écran 2026-03-18 141529.png</t>
  </si>
  <si>
    <t>Modifier tabindex pour restreindre la navigation aux menus lorsqu'ils sont ouverts</t>
  </si>
  <si>
    <t>Inspirez vous du design pattern du menu pour obtenir un meilleur résultat : https://www.w3.org/WAI/ARIA/apg/patterns/disclosure/examples/disclosure-navigation/</t>
  </si>
  <si>
    <t>C:\Users\Yves-Pol Cabon\Pictures\Screenshots\Capture d'écran 2026-03-18 142445.png</t>
  </si>
  <si>
    <t>Il est possible de naviguer en dehors des menus alors qu'ils s'affichent comme des modales (en desktop et en mobile)</t>
  </si>
  <si>
    <t>Sur mobile, le bouton pour ouvrir ou fermer le menu se situe après la liste des options du menu, obligeant l'utilisateur à naviguer en arrière pour accéder aux options après avoir ouvert le menu</t>
  </si>
  <si>
    <t>Modifier l'ordre dans le DOM pour que le bouton soit avant les options</t>
  </si>
  <si>
    <t>Les role=tree et treeitem ne sont pas adaptés pour des menus : ils sont sensés être utilisés pour des arborescences de fichier : https://developer.mozilla.org/en-US/docs/Web/Accessibility/ARIA/Reference/Roles/tree_role
Si une contrainte technique vous impose l'utilisation de tree et treelist, une implémentation accessible est proposée par le W3C, mais un système de disclosure me semble plus adapté à votre usecase : https://www.w3.org/WAI/ARIA/apg/patterns/treeview/examples/treeview-navigation/</t>
  </si>
  <si>
    <r>
      <rPr>
        <b/>
        <sz val="10"/>
        <color theme="1"/>
        <rFont val="Verdana"/>
        <family val="2"/>
      </rPr>
      <t xml:space="preserve">Menu principal desktop : </t>
    </r>
    <r>
      <rPr>
        <sz val="10"/>
        <color theme="1"/>
        <rFont val="Verdana"/>
        <family val="2"/>
      </rPr>
      <t xml:space="preserve">
 - Pas de vocalisation du nombre d'élements de la liste (role=tree prend le dessus)
 - Après l'ouverture d'un sous-menu, au lieu de tabuler sur le première élément, on tabule sur l'entierté de la liste des éléments du sous-menu
 - Vocalisation répétée de "arborescence" qui n'est pas adapté ici
 - Il est possible de naviguer au clavier entre les options de menus comme attendu mais la mise en place du role=tree empêche cette fonctionnalité sur des technologies d'assistances (TA) (notamment le lecteur d'écran NVDA)
 - Les vocalisations des options du menu ne sont pas les bonnes
</t>
    </r>
  </si>
  <si>
    <t>Recherche</t>
  </si>
  <si>
    <t>"Teaser" n'est pas correctement prononcé par les TA</t>
  </si>
  <si>
    <t>Ajouter des balises de langues autour des mots en anglais pour activer la bonne prononciation</t>
  </si>
  <si>
    <t>A discuter lors de la restitution : est-ce techniquement possible de le faire avec votre BO ?</t>
  </si>
  <si>
    <t>C:\Users\Yves-Pol Cabon\Pictures\Screenshots\Capture d'écran 2026-03-18 160658.png</t>
  </si>
  <si>
    <t>Un &lt;p&gt; vide est présent dans la partie "Un avant-goût"
Des &lt;br&gt; se suivent dans la partie "Contact"</t>
  </si>
  <si>
    <t>Supprimer les balises vides et les &lt;br&gt; qui se suivent</t>
  </si>
  <si>
    <t>C:\Users\Yves-Pol Cabon\Pictures\Screenshots\Capture d'écran 2026-03-18 161207.png</t>
  </si>
  <si>
    <t>Entourer les liens rapides sur le coté de balises &lt;nav&gt; et utiliser aria-label pour différencier cette navigation de la principale</t>
  </si>
  <si>
    <t>La navigation rapide sur la droite ne dispose pas de balises &lt;nav&gt; pour la signaler</t>
  </si>
  <si>
    <t>Les liens "nous contacter" et le téléphone forment une suite de lien mais ne sont pas structurés comme une liste</t>
  </si>
  <si>
    <t>Les contenus apparaissent visuellement sous forme de liste, mais l'organisation en niveau de titres permet d'y accéder de manière suffisante.
Néanmoins il serait plus agréable pour les utilisateurs de TA si les évènements et les actus étaient structurés sous forme de liste (pas une NC mais un conseil)</t>
  </si>
  <si>
    <t>Utiliser &lt;lu&gt; &lt;li&gt;</t>
  </si>
  <si>
    <t>Les 4 logos svg des musées dans le footer disparaissent lorsque le css est désactivié</t>
  </si>
  <si>
    <t>C:\Users\Yves-Pol Cabon\Pictures\Screenshots\Capture d'écran 2026-03-20 090804.png</t>
  </si>
  <si>
    <t>Les propriétés height et width des svg ne sont définies que par des classes css appliquées sur les li des images et les svg eux-même : modifier ce fonctionnement</t>
  </si>
  <si>
    <t>La desactivation du css révèle de nombreux éléments html non utilisés (traduction, modale de cookie). Ces élements ne relevent pas de l'accessibilité mais il peut etre interessant d'interroger leur pertinence si ils ne sont pas accessible normalement</t>
  </si>
  <si>
    <t>C:\Users\Yves-Pol Cabon\Pictures\Screenshots\Capture d'écran 2026-03-20 154946.png</t>
  </si>
  <si>
    <t>Le focus n'est pas visible sur le bouton de recherche du menu rouge latéral, et uil n'est pas non plus visible sur le bouton du menu "mobile" (en mode burger et croix)</t>
  </si>
  <si>
    <t>Une classe css de foundation.css est active sur ces élément (c'est ce sont des boutons et non des lien comme les autres élément du menu latéral rouge par exemple) qui redéfinir le outline, empêchant le outline par défaut de s'appliquer, il suffit de supprimer cette classe pour résoudre le problème</t>
  </si>
  <si>
    <t>Les intitulés visibles des éléments du menu latéral rouge qui s'affichent au focus ne s'affichent plus avec une largeur de 320px</t>
  </si>
  <si>
    <t>Rétablir les intitulés visibles au focus (ils peuvent apparaitre sur une ligne horizontale juste en dessous)</t>
  </si>
  <si>
    <t>C:\Users\Yves-Pol Cabon\Pictures\Screenshots\Capture d'écran 2026-03-20 160932.png</t>
  </si>
  <si>
    <t>Les "Du" "Au" des dates des évènements ne sont pas très lisibles car ils viennent se superposer aux illustrations</t>
  </si>
  <si>
    <t>La recherche est traitée page 6</t>
  </si>
  <si>
    <t>ref P01</t>
  </si>
  <si>
    <t>ref P02</t>
  </si>
  <si>
    <t>Le titre de la page ne reprend pas le nom du site</t>
  </si>
  <si>
    <t>Pour pouvoir trouver plus facilement la page dans une liste d'onglet, faire suivre les noms de page de "| Musée Maritime La Rochelle"</t>
  </si>
  <si>
    <t>C:\Users\Yves-Pol Cabon\Pictures\Screenshots\Capture d'écran 2026-03-23 094546.png</t>
  </si>
  <si>
    <t>L'augmentation de l'espacement entre les lignes fait déborder le texte du contenu principal sur le footer</t>
  </si>
  <si>
    <t>Tenter de modifier la position absolute du footer et de supprimer le padding du bas du main ?</t>
  </si>
  <si>
    <t>Script</t>
  </si>
  <si>
    <t>Eléments obligatoires</t>
  </si>
  <si>
    <t>Structuration</t>
  </si>
  <si>
    <t>Présentation</t>
  </si>
  <si>
    <t>Musée Maritime La Rochelle serait plus pertinent pour permettre de le reconnaitre parmis plusieurs onglets ouvert par un fan de musée maritimes, ref P02</t>
  </si>
  <si>
    <t>ref P01, ref P01</t>
  </si>
  <si>
    <t>ref P03</t>
  </si>
  <si>
    <t>C:\Users\Yves-Pol Cabon\Pictures\Screenshots\Capture d'écran 2026-03-24 141837.png</t>
  </si>
  <si>
    <t>La case à cocher en face de "J'accepte ces conditions d'utilisation" ne dispose pas d'un contraste suffisant</t>
  </si>
  <si>
    <t>C:\Users\Yves-Pol Cabon\Pictures\Screenshots\Capture d'écran 2026-03-24 142308.png</t>
  </si>
  <si>
    <t>Les boutons + et - du canvas de localisation disposent d'intitulés accessibles en anglais</t>
  </si>
  <si>
    <t>Traduire les intitulés accessible en français (zoom in et zoom out)</t>
  </si>
  <si>
    <t>C:\Users\Yves-Pol Cabon\Pictures\Screenshots\Capture d'écran 2026-03-24 143747.png</t>
  </si>
  <si>
    <t>Ajouter à minima un role="alert" au message</t>
  </si>
  <si>
    <t>Le message de spam identifié n'est pas identifié comme un message de statut</t>
  </si>
  <si>
    <t>C:\Users\Yves-Pol Cabon\Pictures\Screenshots\Capture d'écran 2026-03-24 145827.png</t>
  </si>
  <si>
    <t>C:\Users\Yves-Pol Cabon\Pictures\Screenshots\Capture d'écran 2026-03-24 145844.png</t>
  </si>
  <si>
    <t>C:\Users\Yves-Pol Cabon\Pictures\Screenshots\Capture d'écran 2026-03-24 150823.png</t>
  </si>
  <si>
    <t>Remplacer par &lt;p&gt;
Supprimer carrément le &lt;h2&gt; "Formulaire de contact" qui n'a à priori pas de sens</t>
  </si>
  <si>
    <t>"Conditions d'utilisation (obligatoire)" n'est pas un &lt;label&gt;
Le &lt;h2&gt; "Formulaire de contact" qui se situe sous "condititions d'utilisations" ne titre pas la suite de son contenu</t>
  </si>
  <si>
    <t>Utiliser des &lt;h2&gt; ou des &lt;h3&gt; pour les titres manquants</t>
  </si>
  <si>
    <t xml:space="preserve">ref P01
</t>
  </si>
  <si>
    <t>Le numéro de téléphone et "Visitier le site internet" dans l'encart à droite devraient être structurés sous forme de liste</t>
  </si>
  <si>
    <t>Utiliser &lt;ul&gt; et &lt;li&gt;</t>
  </si>
  <si>
    <t>La case à cocher ne dispose pas de label correctement relié</t>
  </si>
  <si>
    <t>C:\Users\Yves-Pol Cabon\Pictures\Screenshots\Capture d'écran 2026-03-24 152552.png</t>
  </si>
  <si>
    <t>Ajouter un attribut for au label avec l'id "powermail_field_conditionsdutilisation_1"</t>
  </si>
  <si>
    <t>Le fieldset sur la case à cocher n'est pas strictement nécessaire, mais ne pose pas problème d'accessibilite</t>
  </si>
  <si>
    <t>Même si le contexte est suffisant pour comprendre le bouton "envoyer", un intitulé de type "Envoyer le formulaire de contact" serait encore plus clair</t>
  </si>
  <si>
    <t>Les champs qui se rapportent à l'utilisateurs (nom, prénom, courriel) ne disposent pas d'attribut autocomplete</t>
  </si>
  <si>
    <t>Les tableaux date-picker sont traités au 7,1</t>
  </si>
  <si>
    <t>ref P01
Si vous souhaitez vraiment mettre en place un date-picket accessible, inspirez-vous de celui du W3C : https://www.w3.org/WAI/ARIA/apg/patterns/combobox/examples/combobox-datepicker/</t>
  </si>
  <si>
    <t>Déplacer le focus vers les nouveaux résutlats</t>
  </si>
  <si>
    <t>Le bouton "Afficher plus de résultat" est invisible à l'œil mais sélectionnable au clavier via tabulation, ce qui est source de confusion pour les utilisateurs de clavier voyants</t>
  </si>
  <si>
    <t>Afficher le bouton, ou le supprimer si il n'est pas utile</t>
  </si>
  <si>
    <t>C:\Users\Yves-Pol Cabon\Pictures\Screenshots\Capture d'écran 2026-03-24 170653.png</t>
  </si>
  <si>
    <t>"Filtrer les résultats" introduit la suite du formulaire, il devrait être structuré sous forme de titre</t>
  </si>
  <si>
    <t>ref P01 (footer)</t>
  </si>
  <si>
    <t>Pour être optimal il faudrait ajouter un &lt;h2&gt; "Résultats" qui présente les évènements et également ajouter dans la &lt;legend&gt; "Filtrer les résultats" des balises
Il faudrait également passer les &lt;h2&gt; titres des évènements en &lt;h3&gt;</t>
  </si>
  <si>
    <t>Le focus autour du bouton pour fermer la modale de recherche n'est pas assez visible
Le focus autour du champ de recherche n'est fait qu'avec un changement de couleur</t>
  </si>
  <si>
    <t>C:\Users\Yves-Pol Cabon\Pictures\Screenshots\Capture d'écran 2026-03-25 093708.png</t>
  </si>
  <si>
    <t>Désactiver les élements css qui impactent le outline afin de restaurer le focus par défaut des navigateurs</t>
  </si>
  <si>
    <t>Le titre "Recherche" permet de comprendre la nature de la saisie attendu</t>
  </si>
  <si>
    <t>Le regroupement est inutile</t>
  </si>
  <si>
    <t>C:\Users\Yves-Pol Cabon\Pictures\Screenshots\Capture d'écran 2026-03-25 105003.png</t>
  </si>
  <si>
    <t>Les informations présentes dans le texte sur l'image ne sont pas reprises entièrement dans le texte adjacent (mention du Georges PERNOUD par exemple) elle ne peut donc pas être considérée comme décorative</t>
  </si>
  <si>
    <t>Ajouter toutes les informations présentes sur l'affiche dans le texte adjascent, et relier le texte via aria-labelledby</t>
  </si>
  <si>
    <t>Le premier "Formulaire de contact", (légende du fieldset) devrait également être un titre car il introduit la suite de la page
"Conditions d'utilisation de vos données personnelles" constitue également un titre
"Conditions d'utilisation (obligatoire)" est également un titre
"Musée Maritime" dans la partie "Localisation" présente les élements qui suivent et devrauit être un &lt;h3&gt;</t>
  </si>
  <si>
    <t>ref P01
ref P02 (section localisation)</t>
  </si>
  <si>
    <t>ref P01 (footer)
ref P02 (section localisation)</t>
  </si>
  <si>
    <t>L'effet du placeholder qui s'affiche et disparait doit pouvoir être controlable par l'utilisateur</t>
  </si>
  <si>
    <t>Ajouter un bouton pour pouvoir desactiver l'effet</t>
  </si>
  <si>
    <t>La pagination n'est pas reprise dans le titre</t>
  </si>
  <si>
    <t>Ajouter la page actuelle de résultat dans le titre de l'onglet</t>
  </si>
  <si>
    <t>Supprimer les role="button"</t>
  </si>
  <si>
    <t xml:space="preserve">Les éléments de la recherche disposent de role="button" qui ne sont pas cohérent avec leur usage (ce sont bien des liens) </t>
  </si>
  <si>
    <t>Yves-Pol CABON</t>
  </si>
  <si>
    <t>museemaritime.larochelle.fr</t>
  </si>
  <si>
    <t>C:\Users\Yves-Pol Cabon\Pictures\Screenshots\Capture d'écran 2026-03-25 161032.png</t>
  </si>
  <si>
    <t>La structure de l'image légendée n'est pas correctement implémentée (il manque un aria-label sur la balise figure)</t>
  </si>
  <si>
    <t>L'utilisation de l'attribut title sur l'image n'est pas adaptée</t>
  </si>
  <si>
    <t>Remplacer le contenu du alt par le contenu de l'attribut title (ce dernier est à supprimer)</t>
  </si>
  <si>
    <t>C:\Users\Yves-Pol Cabon\Pictures\Screenshots\Capture d'écran 2026-03-25 161908.png</t>
  </si>
  <si>
    <t>Augmenter (drastiquement) le contraste</t>
  </si>
  <si>
    <t>Les flêches des carrousels ne disposent pas d'un contraste suffisant</t>
  </si>
  <si>
    <t>Les alt comme "illustration 0" n'apportent pas d'information</t>
  </si>
  <si>
    <t>C:\Users\Yves-Pol Cabon\Pictures\Screenshots\Capture d'écran 2026-03-25 162501.png</t>
  </si>
  <si>
    <t>Les flêches qui controllent le carrousel devraient être en premier dans le DOM
Les div avec des tabindex=0 qui entourent les liens sur les miniatures génèrent des éléments invisibles qui prennent le focus : rendant la navigation confuse pour les utilisateurs au clavier</t>
  </si>
  <si>
    <t xml:space="preserve">Changer l'ordre des éléments dans le HTML
Supprimer les divs </t>
  </si>
  <si>
    <t>Les carrousels ne sont pas compatibles avec les technologies d'assistance : 
- ils ne vocalisent pas le contenu (alt ou figcaption) des slides visibles
- dans le cas de l'agrandissement : il est possible de naviguer dans le reste du site alors que la navigation devrait être restreinte aux seuls éléments visibles (comme une modale)</t>
  </si>
  <si>
    <t>Utiliser le design pattern du carrousel : https://www.w3.org/WAI/ARIA/apg/patterns/carousel/examples/carousel-1-prev-next/
Et de la modale : https://www.w3.org/WAI/ARIA/apg/patterns/dialog-modal/examples/dialog/</t>
  </si>
  <si>
    <t>Les miniatures devraient être structuré sous forme de liste</t>
  </si>
  <si>
    <t>Utiliser &lt;ul&gt; &lt;li&gt; si possible</t>
  </si>
  <si>
    <t>C:\Users\Yves-Pol Cabon\Pictures\Screenshots\Capture d'écran 2026-03-26 085747.png</t>
  </si>
  <si>
    <t>Supprimer la balise title</t>
  </si>
  <si>
    <t>Les disclosure sont mis en place avec des onglets qui empêchent leur utilisation avec une TA (impossible de lire le contenu des onglets)</t>
  </si>
  <si>
    <t>Utilisez le design pattern approprié : https://www.w3.org/WAI/ARIA/apg/patterns/disclosure/examples/disclosure-faq/</t>
  </si>
  <si>
    <t>ref P01
A quoi servent les attributs aria sur les liens &lt;a&gt; à l'intrieur des &lt;li&gt; ?</t>
  </si>
  <si>
    <t>ref P01
déjà sanctionné au 7.1</t>
  </si>
  <si>
    <t>C:\Users\Yves-Pol Cabon\Pictures\Screenshots\Capture d'écran 2026-03-26 091109.png</t>
  </si>
  <si>
    <t>Les différents éléméents du récapitulatif historique devraient être structuré sous forme de liste</t>
  </si>
  <si>
    <t xml:space="preserve">Les différents carrés rouges disposent de role="button" qui ne sont pas cohérent avec leur usage (ce sont bien des liens) </t>
  </si>
  <si>
    <t>Quel est l'interêt de l'ajouter de "voir le détail" dans le title des liens des différents navires ?</t>
  </si>
  <si>
    <t>Le paragraphe d'introduction n'est pas un titre(il ne présente rien)</t>
  </si>
  <si>
    <t>Supprimer la balise h2 et faire la mise en forme en css</t>
  </si>
  <si>
    <t>C:\Users\Yves-Pol Cabon\Pictures\Screenshots\Capture d'écran 2026-03-26 093007.png</t>
  </si>
  <si>
    <t>La modale d'image agrandie n'empêche pas l'utilisateur de naviguer dans le reste du site</t>
  </si>
  <si>
    <t>Utilise le DP de la modale</t>
  </si>
  <si>
    <t>ref P01
ref P09 (carrousel)</t>
  </si>
  <si>
    <t>ref P09 (carrousel)</t>
  </si>
  <si>
    <t>C:\Users\Yves-Pol Cabon\Pictures\Screenshots\Capture d'écran 2026-03-26 100511.png</t>
  </si>
  <si>
    <t>C:\Users\Yves-Pol Cabon\Pictures\Screenshots\Capture d'écran 2026-03-26 101545.png</t>
  </si>
  <si>
    <t>Le focus n'est pas visible sur le bouton "autoriser" avant le player YouTube
Il n'est pas non plus assez visible sur l'image principale du France dans le chaptire "historique"</t>
  </si>
  <si>
    <t>Pour le France, c'est probablement la gestion des margin de la figure qui le contient qui pose problème</t>
  </si>
  <si>
    <t>"YouTube iframe" n'est pas suffisemment pertinent</t>
  </si>
  <si>
    <t>Le titre doit donner des informations sur la nature et le contenu de l'iframe, ici par exemple "Vidéo YouTube - La salle des transmissions du France"</t>
  </si>
  <si>
    <t>Le texte en noir sur fond vert n'est pas assez contrasté</t>
  </si>
  <si>
    <t>Il n'y a pas de transcription textuelle</t>
  </si>
  <si>
    <t>Attention aux sous-titres incrustés directement dans la vidéo, des sous-titres externes (via YouTube ici) sont plus pertinents (car personnalisables)</t>
  </si>
  <si>
    <t xml:space="preserve">Le logo/titre de la vidéo ("Voyons voir!")n'est pas vocalisé au début </t>
  </si>
  <si>
    <t>Ajouter à la vidéo une voix qui dit tous les textes visibles</t>
  </si>
  <si>
    <t>La vidéo n'est pas identifiée par un contenu textuel adjacent</t>
  </si>
  <si>
    <t>Ajouter un titre dans le html au dessus de la vidéo</t>
  </si>
  <si>
    <t>Utiliser &lt;caption&gt;</t>
  </si>
  <si>
    <t>C:\Users\Yves-Pol Cabon\Pictures\Screenshots\Capture d'écran 2026-03-26 114015.png</t>
  </si>
  <si>
    <t>Les en-têtes de ligne ne disposent pas de balises les identifiant comme telles</t>
  </si>
  <si>
    <t>Utiliser &lt;th&gt; pour structurer les cellules d'en-tête de ligne (Année de lancement, Type, Matériaux…)</t>
  </si>
  <si>
    <t>"Fiche technique" et "suite fiche technique" font office de titre pour les tableaux</t>
  </si>
  <si>
    <t>ref P01
ref P09 (carrousel)
ref P10 (disclosures)</t>
  </si>
  <si>
    <t>Le title sur l'image de décoration du bateau l'angoumois déclenche une vocalisation non souhaitée</t>
  </si>
  <si>
    <t>Des &lt;br&gt; successifs sont présents dans les paragraphes à l'interieur des disclosure
Les changement de role de &lt;ul&gt; et &lt;a&gt; (tablist et tab) créent des &lt;li&gt; "flottants" sans &lt;ul&gt; pour leur donner sens</t>
  </si>
  <si>
    <t>Supprimer les &lt;br&gt; successifs
Voir 7,1</t>
  </si>
  <si>
    <t>ref P01
ref P10 (disclosure)
ref P11 (titre paragraphe intro)</t>
  </si>
  <si>
    <t>ref P01
ref P12 (modale d'agrandissement)</t>
  </si>
  <si>
    <t>Traduire</t>
  </si>
  <si>
    <t>Les contrôles (flèches et croix)  de la modale d'agrandissement disposent de noms accessibles en anglais (previous, next, close)</t>
  </si>
  <si>
    <t>ref P10 (title sur image de déco)</t>
  </si>
  <si>
    <t>ref P12</t>
  </si>
  <si>
    <t>C:\Users\Yves-Pol Cabon\Pictures\Screenshots\Capture d'écran 2026-03-31 150739.png</t>
  </si>
  <si>
    <t>L'iframe Calaméo ne dispose pas de titre</t>
  </si>
  <si>
    <t>Ajouter un titre à l'iframe qui décrit la nature et le contenu du cadre</t>
  </si>
  <si>
    <t>Le lien-image pour agrandir l'illustration ne dispose pas d'un intitulé accessible (le alt est vide et l"utilisation d'un attribut title pour une image n'est pas autorisé par le RGAA)</t>
  </si>
  <si>
    <t>Remplacer le alt par le contenu du title (et supprimer le title)</t>
  </si>
  <si>
    <t>C:\Users\Yves-Pol Cabon\Pictures\Screenshots\Capture d'écran 2026-03-31 151327.png</t>
  </si>
  <si>
    <t>Les quelques textes visibles à l'œil nu sans aller sur le site de calameo (voir capture d'écran) ne sont pas lu par les TA</t>
  </si>
  <si>
    <t>C:\Users\Yves-Pol Cabon\Pictures\Screenshots\Capture d'écran 2026-03-31 152228.png</t>
  </si>
  <si>
    <t>Supprimer la visionneuse au profit d'un lien vers le contenu.</t>
  </si>
  <si>
    <t>ref P01
ref P09 (carrousel)
ref P10 (disclosures)
ref P12 (modale d'agrandissement)
Il serait plus accessible de fournir une alternative totale au contenu calaméo : le lecteur n'est pas du tout accessible</t>
  </si>
  <si>
    <t>Le PDF de Joshua-2 n'est pas accessible : 
Pas de titre, pas de langue définie, pas de tags, DisplayDocTitle manquant</t>
  </si>
  <si>
    <t>Créer une page html avec les mêmes informations</t>
  </si>
  <si>
    <t>ref P01
ref P12</t>
  </si>
  <si>
    <t>C:\Users\Yves-Pol Cabon\Pictures\Screenshots\Capture d'écran 2026-03-31 164720.png</t>
  </si>
  <si>
    <t>Une titre h4 est vide et gène la lecture avec TA</t>
  </si>
  <si>
    <t>Supprimer la balise, ou la remplacer par "Accessibilité"</t>
  </si>
  <si>
    <t>ref P01 (footer)
Voir 8,9 pour titre "accessibilité" manquant</t>
  </si>
  <si>
    <t>C:\Users\Yves-Pol Cabon\Pictures\Screenshots\Capture d'écran 2026-03-31 170232.png</t>
  </si>
  <si>
    <t>C:\Users\Yves-Pol Cabon\Pictures\Screenshots\Capture d'écran 2026-03-31 170831.png</t>
  </si>
  <si>
    <t>Certains textes sur l'iframe du Calameo ne disposent pas d'un contraste suffisant (1,8:1 au lieu de 4,5:1 demandé)</t>
  </si>
  <si>
    <t>Augmenter le contraste</t>
  </si>
  <si>
    <t>ref P01
ref P11 (titre paragraphe intro)</t>
  </si>
  <si>
    <t>ref P01 (footer)
Il pourrait être plus clair de rajouter un &lt;h2&gt; "ressources" et passer les documents pédagogiques en &lt;h3&gt;, ou encore mieux via une liste</t>
  </si>
  <si>
    <t>Ressource : https://disic.github.io/guides-documents_bureautiques_accessibles/MicrosoftOfficeWord.pdf</t>
  </si>
  <si>
    <t>La fiche de réservation au format docx n'est pas accessible : notamment elle n'implémente pas la fonctionnalité "formulaire" native de Word qui permet aux utilisateurs de TA de remplir correctement un formulaire</t>
  </si>
  <si>
    <t>Proposer un formulaire html à la place de la fiche de réservation</t>
  </si>
  <si>
    <t>ref P01 (footer)
ref P05 (titre des filtres + résultats)</t>
  </si>
  <si>
    <t>ref P01,
ref P05 (bouton afficher + de résultats)</t>
  </si>
  <si>
    <t>Lors du clic sur "Valider" le focus n'est pas mis sur les nouveaux résultats, il est mis sur le bouton qui ouvre la modale "Filtrer"</t>
  </si>
  <si>
    <t>ref P01
ref P05 (déplcaement du focus vers résultats)</t>
  </si>
  <si>
    <t>Les date-picker ne sont pas compatibles avec les TA (mauvaise vocalisation de certaines dates, pas d'information qu'on est dans un tableau…) mais le combobox permet de saisir une valeur et fait ainsi office d'alternative
Les tuiles d'évènements disposent de role="button" incohérent avec leurs rôles véritables (ce sont bien des liens, pas des boutons)</t>
  </si>
  <si>
    <t>Ajouter tabindex=-1 et aria-hidden="true" sur les agenda pour éviter qu'ils gênent la navigation des utilisateurs de TA
Supprimer les role="button"</t>
  </si>
  <si>
    <t>ref P01
ref P05 (role="button" sur les liens d'évenement)</t>
  </si>
  <si>
    <t>C:\Users\Yves-Pol Cabon\Pictures\Screenshots\Capture d'écran 2026-04-01 120350.png</t>
  </si>
  <si>
    <t>Des textes sur les icones de la carte interactives ne disposent pas de contrastes suffisant avec leur arrière-plan</t>
  </si>
  <si>
    <t>Augmenter les contrastes des élements sur la carte, ou apporter une alternative accessible à la carte (voir 7,1)</t>
  </si>
  <si>
    <t>ref P01
Voir 71 : la carte n'est pas contrôlable au clavier</t>
  </si>
  <si>
    <t>La carte interactive n'est pas compatible avec les technologies d'assistance : de nombreux élements ne sont pas vocalisés et il n'est pas possible de controler tous les éléments au clavier</t>
  </si>
  <si>
    <t>Mettre en place une simple liste avec les mêmes informations que sur la carte (ajouter la localisation) : cette liste pourra faire office d'alternative accessible</t>
  </si>
  <si>
    <t>C:\Users\Yves-Pol Cabon\Pictures\Screenshots\Capture d'écran 2026-04-01 145854.png</t>
  </si>
  <si>
    <t>Le title "2026_DOSSIER_MMLR_DDE_AGREMENT_YACHT_CLASSIQUE_A_REMPLIR.pdf" ne contient pas l'intitulé visible "dossier de demande d'agrément"</t>
  </si>
  <si>
    <t>Supprimer le title</t>
  </si>
  <si>
    <t>ref P01 (footer)
ref P11 (titre paragraphe intro)</t>
  </si>
  <si>
    <t>L'icone de logo externe disparait lorsque le css est désactivé</t>
  </si>
  <si>
    <t>Ajouter des title ou des aria-label à tous les liens externes, ou bien remplacer l'icone en css par une icone en html avec un intitulé accessible de type "nouvelle fenêtre"</t>
  </si>
  <si>
    <t>C:\Users\Yves-Pol Cabon\Pictures\Screenshots\Capture d'écran 2026-04-01 150502.png</t>
  </si>
  <si>
    <t>ref P01
ref P03 (liens externes)</t>
  </si>
  <si>
    <t>Le PDF du dossier d'agrément n'est pas accessible : 
Le document n'a pas de titre (metadata XMP), des images ne disposent pas d'alternatives, des contrastes sont insuffisants, DisplayDocTitle n'est pas défini…</t>
  </si>
  <si>
    <t>Proposer un formulaire html</t>
  </si>
  <si>
    <t>supprimé de l'échantillon car pas de nouveau contenu</t>
  </si>
  <si>
    <t>Yachts classiques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</si>
</sst>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78" x14ac:knownFonts="1">
    <font>
      <sz val="10"/>
      <color rgb="FF000000"/>
      <name val="Calibri"/>
      <scheme val="minor"/>
    </font>
    <font>
      <b/>
      <sz val="30"/>
      <color rgb="FFFFFFFF"/>
      <name val="Barlow Condensed"/>
    </font>
    <font>
      <b/>
      <sz val="30"/>
      <color theme="1"/>
      <name val="Barlow Condensed"/>
    </font>
    <font>
      <b/>
      <sz val="10"/>
      <color rgb="FFFFFFFF"/>
      <name val="Barlow Condensed"/>
    </font>
    <font>
      <b/>
      <sz val="12"/>
      <color rgb="FFFFFFFF"/>
      <name val="Barlow Condensed"/>
    </font>
    <font>
      <sz val="10"/>
      <color theme="1"/>
      <name val="Barlow Condensed"/>
    </font>
    <font>
      <b/>
      <sz val="17"/>
      <color rgb="FF132D2C"/>
      <name val="Verdana"/>
      <family val="2"/>
    </font>
    <font>
      <sz val="10"/>
      <name val="Calibri"/>
      <family val="2"/>
    </font>
    <font>
      <b/>
      <sz val="20"/>
      <color theme="1"/>
      <name val="Verdana"/>
      <family val="2"/>
    </font>
    <font>
      <sz val="12"/>
      <color rgb="FFFFFFFF"/>
      <name val="Verdana"/>
      <family val="2"/>
    </font>
    <font>
      <b/>
      <sz val="10"/>
      <color theme="1"/>
      <name val="Verdana"/>
      <family val="2"/>
    </font>
    <font>
      <b/>
      <sz val="12"/>
      <color rgb="FFFFFFFF"/>
      <name val="Verdana"/>
      <family val="2"/>
    </font>
    <font>
      <sz val="10"/>
      <color theme="0"/>
      <name val="Verdana"/>
      <family val="2"/>
    </font>
    <font>
      <sz val="10"/>
      <color theme="1"/>
      <name val="Verdana"/>
      <family val="2"/>
    </font>
    <font>
      <sz val="10"/>
      <color theme="1"/>
      <name val="Verdana"/>
      <family val="2"/>
    </font>
    <font>
      <sz val="12"/>
      <color rgb="FF000000"/>
      <name val="Verdana"/>
      <family val="2"/>
    </font>
    <font>
      <b/>
      <sz val="10"/>
      <color rgb="FF000000"/>
      <name val="Verdana"/>
      <family val="2"/>
    </font>
    <font>
      <b/>
      <sz val="10"/>
      <color rgb="FFFFFFFF"/>
      <name val="Verdana"/>
      <family val="2"/>
    </font>
    <font>
      <b/>
      <sz val="10"/>
      <color theme="1"/>
      <name val="Barlow Condensed"/>
    </font>
    <font>
      <sz val="10"/>
      <color theme="1"/>
      <name val="Barlow Condensed"/>
    </font>
    <font>
      <sz val="11"/>
      <color rgb="FF000000"/>
      <name val="Verdana"/>
      <family val="2"/>
    </font>
    <font>
      <sz val="10"/>
      <color rgb="FFFFFFFF"/>
      <name val="Barlow Condensed"/>
    </font>
    <font>
      <b/>
      <sz val="11"/>
      <color rgb="FF000000"/>
      <name val="Verdana"/>
      <family val="2"/>
    </font>
    <font>
      <sz val="8"/>
      <color theme="1"/>
      <name val="Verdana"/>
      <family val="2"/>
    </font>
    <font>
      <sz val="10"/>
      <color rgb="FF666666"/>
      <name val="Verdana"/>
      <family val="2"/>
    </font>
    <font>
      <b/>
      <sz val="9"/>
      <color theme="1"/>
      <name val="Verdana"/>
      <family val="2"/>
    </font>
    <font>
      <sz val="10"/>
      <color rgb="FFFFFFFF"/>
      <name val="Verdana"/>
      <family val="2"/>
    </font>
    <font>
      <sz val="11"/>
      <color theme="1"/>
      <name val="Barlow Condensed"/>
    </font>
    <font>
      <b/>
      <sz val="11"/>
      <color theme="1"/>
      <name val="Barlow Condensed"/>
    </font>
    <font>
      <sz val="9"/>
      <color theme="1"/>
      <name val="Verdana"/>
      <family val="2"/>
    </font>
    <font>
      <sz val="20"/>
      <color theme="1"/>
      <name val="Verdana"/>
      <family val="2"/>
    </font>
    <font>
      <sz val="20"/>
      <color theme="0"/>
      <name val="Verdana"/>
      <family val="2"/>
    </font>
    <font>
      <sz val="9"/>
      <color theme="0"/>
      <name val="Verdana"/>
      <family val="2"/>
    </font>
    <font>
      <sz val="13"/>
      <color theme="0"/>
      <name val="Verdana"/>
      <family val="2"/>
    </font>
    <font>
      <b/>
      <sz val="9"/>
      <color rgb="FF000000"/>
      <name val="Verdana"/>
      <family val="2"/>
    </font>
    <font>
      <u/>
      <sz val="10"/>
      <color rgb="FF0563C1"/>
      <name val="Verdana"/>
      <family val="2"/>
    </font>
    <font>
      <u/>
      <sz val="10"/>
      <color rgb="FF0563C1"/>
      <name val="Verdana"/>
      <family val="2"/>
    </font>
    <font>
      <sz val="11"/>
      <color theme="1"/>
      <name val="Verdana"/>
      <family val="2"/>
    </font>
    <font>
      <b/>
      <sz val="10"/>
      <color theme="0"/>
      <name val="Verdana"/>
      <family val="2"/>
    </font>
    <font>
      <b/>
      <sz val="10"/>
      <color theme="1"/>
      <name val="Verdana"/>
      <family val="2"/>
    </font>
    <font>
      <b/>
      <sz val="8"/>
      <color rgb="FF000000"/>
      <name val="Verdana"/>
      <family val="2"/>
    </font>
    <font>
      <sz val="10"/>
      <color rgb="FF000000"/>
      <name val="Verdana"/>
      <family val="2"/>
    </font>
    <font>
      <sz val="9"/>
      <color theme="1"/>
      <name val="Calibri"/>
      <family val="2"/>
    </font>
    <font>
      <u/>
      <sz val="9"/>
      <color rgb="FF1155CC"/>
      <name val="Calibri"/>
      <family val="2"/>
    </font>
    <font>
      <b/>
      <sz val="9"/>
      <color theme="1"/>
      <name val="Calibri"/>
      <family val="2"/>
    </font>
    <font>
      <b/>
      <sz val="12"/>
      <color theme="1"/>
      <name val="Verdana"/>
      <family val="2"/>
    </font>
    <font>
      <sz val="12"/>
      <color theme="1"/>
      <name val="Barlow Condensed"/>
    </font>
    <font>
      <sz val="9"/>
      <color theme="1"/>
      <name val="Arial"/>
      <family val="2"/>
    </font>
    <font>
      <sz val="10"/>
      <color theme="1"/>
      <name val="Arial"/>
      <family val="2"/>
    </font>
    <font>
      <sz val="9"/>
      <color rgb="FFFFFFFF"/>
      <name val="Arial"/>
      <family val="2"/>
    </font>
    <font>
      <sz val="10"/>
      <color rgb="FF000000"/>
      <name val="Arial"/>
      <family val="2"/>
    </font>
    <font>
      <b/>
      <sz val="10"/>
      <color theme="1"/>
      <name val="Arial"/>
      <family val="2"/>
    </font>
    <font>
      <sz val="8"/>
      <color theme="1"/>
      <name val="Arial"/>
      <family val="2"/>
    </font>
    <font>
      <b/>
      <sz val="8"/>
      <color theme="1"/>
      <name val="Verdana"/>
      <family val="2"/>
    </font>
    <font>
      <u/>
      <sz val="8"/>
      <color rgb="FF0000FF"/>
      <name val="Verdana"/>
      <family val="2"/>
    </font>
    <font>
      <b/>
      <sz val="8"/>
      <color theme="1"/>
      <name val="Arial"/>
      <family val="2"/>
    </font>
    <font>
      <sz val="11"/>
      <color rgb="FFF7981D"/>
      <name val="Verdana"/>
      <family val="2"/>
    </font>
    <font>
      <b/>
      <sz val="9"/>
      <color rgb="FFFFFFFF"/>
      <name val="Verdana"/>
      <family val="2"/>
    </font>
    <font>
      <b/>
      <sz val="11"/>
      <color theme="1"/>
      <name val="Verdana"/>
      <family val="2"/>
    </font>
    <font>
      <sz val="8"/>
      <color rgb="FF000000"/>
      <name val="Verdana"/>
      <family val="2"/>
    </font>
    <font>
      <b/>
      <sz val="14"/>
      <color theme="1"/>
      <name val="Verdana"/>
      <family val="2"/>
    </font>
    <font>
      <b/>
      <sz val="11"/>
      <color rgb="FFFFFFFF"/>
      <name val="Verdana"/>
      <family val="2"/>
    </font>
    <font>
      <u/>
      <sz val="9"/>
      <color theme="1"/>
      <name val="Verdana"/>
      <family val="2"/>
    </font>
    <font>
      <sz val="11"/>
      <color theme="1"/>
      <name val="Arial"/>
      <family val="2"/>
    </font>
    <font>
      <b/>
      <sz val="11"/>
      <color rgb="FFFFFFFF"/>
      <name val="Arial"/>
      <family val="2"/>
    </font>
    <font>
      <b/>
      <sz val="11"/>
      <color theme="1"/>
      <name val="Arial"/>
      <family val="2"/>
    </font>
    <font>
      <sz val="10"/>
      <color theme="1"/>
      <name val="Calibri"/>
      <family val="2"/>
      <scheme val="minor"/>
    </font>
    <font>
      <u/>
      <sz val="9"/>
      <color rgb="FF1155CC"/>
      <name val="Verdana"/>
      <family val="2"/>
    </font>
    <font>
      <sz val="10"/>
      <color rgb="FF000000"/>
      <name val="Calibri"/>
      <family val="2"/>
      <scheme val="minor"/>
    </font>
    <font>
      <u/>
      <sz val="10"/>
      <color theme="10"/>
      <name val="Calibri"/>
      <family val="2"/>
      <scheme val="minor"/>
    </font>
    <font>
      <u/>
      <sz val="10"/>
      <color theme="10"/>
      <name val="Verdana"/>
      <family val="2"/>
    </font>
    <font>
      <sz val="10"/>
      <name val="Verdana"/>
      <family val="2"/>
    </font>
    <font>
      <sz val="9"/>
      <color indexed="81"/>
      <name val="Tahoma"/>
      <family val="2"/>
    </font>
    <font>
      <b/>
      <sz val="9"/>
      <color indexed="81"/>
      <name val="Tahoma"/>
      <family val="2"/>
    </font>
    <font>
      <b/>
      <sz val="10"/>
      <color theme="0" tint="-0.499984740745262"/>
      <name val="Verdana"/>
      <family val="2"/>
    </font>
    <font>
      <u/>
      <sz val="10"/>
      <color rgb="FF0563C1"/>
      <name val="Calibri"/>
      <family val="2"/>
      <scheme val="minor"/>
    </font>
    <font>
      <i/>
      <sz val="10"/>
      <color theme="1"/>
      <name val="Verdana"/>
      <family val="2"/>
    </font>
    <font>
      <i/>
      <u/>
      <sz val="10"/>
      <color theme="10"/>
      <name val="Calibri"/>
      <family val="2"/>
      <scheme val="minor"/>
    </font>
  </fonts>
  <fills count="17">
    <fill>
      <patternFill patternType="none"/>
    </fill>
    <fill>
      <patternFill patternType="gray125"/>
    </fill>
    <fill>
      <patternFill patternType="solid">
        <fgColor rgb="FFFAF5DC"/>
        <bgColor rgb="FFFAF5DC"/>
      </patternFill>
    </fill>
    <fill>
      <patternFill patternType="solid">
        <fgColor theme="0"/>
        <bgColor theme="0"/>
      </patternFill>
    </fill>
    <fill>
      <patternFill patternType="solid">
        <fgColor rgb="FF132D2C"/>
        <bgColor rgb="FF132D2C"/>
      </patternFill>
    </fill>
    <fill>
      <patternFill patternType="solid">
        <fgColor rgb="FFB7E1CD"/>
        <bgColor rgb="FFB7E1CD"/>
      </patternFill>
    </fill>
    <fill>
      <patternFill patternType="solid">
        <fgColor rgb="FFF4C7C3"/>
        <bgColor rgb="FFF4C7C3"/>
      </patternFill>
    </fill>
    <fill>
      <patternFill patternType="solid">
        <fgColor rgb="FFFCE8B2"/>
        <bgColor rgb="FFFCE8B2"/>
      </patternFill>
    </fill>
    <fill>
      <patternFill patternType="solid">
        <fgColor rgb="FF757575"/>
        <bgColor rgb="FF757575"/>
      </patternFill>
    </fill>
    <fill>
      <patternFill patternType="solid">
        <fgColor rgb="FFCFE2F3"/>
        <bgColor rgb="FFCFE2F3"/>
      </patternFill>
    </fill>
    <fill>
      <patternFill patternType="solid">
        <fgColor rgb="FFFFFFFF"/>
        <bgColor rgb="FFFFFFFF"/>
      </patternFill>
    </fill>
    <fill>
      <patternFill patternType="solid">
        <fgColor rgb="FFC1D2B5"/>
        <bgColor rgb="FFC1D2B5"/>
      </patternFill>
    </fill>
    <fill>
      <patternFill patternType="solid">
        <fgColor rgb="FFEE0044"/>
        <bgColor rgb="FFEE0044"/>
      </patternFill>
    </fill>
    <fill>
      <patternFill patternType="solid">
        <fgColor rgb="FFF2F2F2"/>
        <bgColor rgb="FFF2F2F2"/>
      </patternFill>
    </fill>
    <fill>
      <patternFill patternType="solid">
        <fgColor rgb="FFD9D9D9"/>
        <bgColor rgb="FFD9D9D9"/>
      </patternFill>
    </fill>
    <fill>
      <patternFill patternType="solid">
        <fgColor theme="0" tint="-0.14999847407452621"/>
        <bgColor indexed="64"/>
      </patternFill>
    </fill>
    <fill>
      <patternFill patternType="solid">
        <fgColor rgb="FF00FF00"/>
        <bgColor indexed="64"/>
      </patternFill>
    </fill>
  </fills>
  <borders count="112">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diagonal/>
    </border>
    <border>
      <left/>
      <right/>
      <top/>
      <bottom/>
      <diagonal/>
    </border>
    <border>
      <left/>
      <right/>
      <top/>
      <bottom style="thin">
        <color rgb="FF000000"/>
      </bottom>
      <diagonal/>
    </border>
    <border>
      <left style="thin">
        <color rgb="FF3C3C3C"/>
      </left>
      <right style="thin">
        <color rgb="FF3C3C3C"/>
      </right>
      <top style="thin">
        <color rgb="FF3C3C3C"/>
      </top>
      <bottom/>
      <diagonal/>
    </border>
    <border>
      <left style="thin">
        <color rgb="FF3C3C3C"/>
      </left>
      <right style="thin">
        <color rgb="FF3C3C3C"/>
      </right>
      <top style="thin">
        <color rgb="FF3C3C3C"/>
      </top>
      <bottom style="thin">
        <color rgb="FF3C3C3C"/>
      </bottom>
      <diagonal/>
    </border>
    <border>
      <left style="thin">
        <color rgb="FF3C3C3C"/>
      </left>
      <right style="thin">
        <color rgb="FF3C3C3C"/>
      </right>
      <top/>
      <bottom/>
      <diagonal/>
    </border>
    <border>
      <left style="thin">
        <color rgb="FF3C3C3C"/>
      </left>
      <right style="thin">
        <color rgb="FF3C3C3C"/>
      </right>
      <top/>
      <bottom style="thin">
        <color rgb="FF3C3C3C"/>
      </bottom>
      <diagonal/>
    </border>
    <border>
      <left/>
      <right/>
      <top style="thin">
        <color rgb="FF3C3C3C"/>
      </top>
      <bottom/>
      <diagonal/>
    </border>
    <border>
      <left/>
      <right style="thin">
        <color rgb="FF3C3C3C"/>
      </right>
      <top style="thin">
        <color rgb="FF3C3C3C"/>
      </top>
      <bottom/>
      <diagonal/>
    </border>
    <border>
      <left/>
      <right style="thin">
        <color rgb="FF3C3C3C"/>
      </right>
      <top style="thin">
        <color rgb="FF3C3C3C"/>
      </top>
      <bottom style="thin">
        <color rgb="FF3C3C3C"/>
      </bottom>
      <diagonal/>
    </border>
    <border>
      <left style="thin">
        <color rgb="FF132D2C"/>
      </left>
      <right/>
      <top style="thin">
        <color rgb="FF132D2C"/>
      </top>
      <bottom style="thin">
        <color rgb="FF132D2C"/>
      </bottom>
      <diagonal/>
    </border>
    <border>
      <left/>
      <right/>
      <top style="thin">
        <color rgb="FF132D2C"/>
      </top>
      <bottom style="thin">
        <color rgb="FF132D2C"/>
      </bottom>
      <diagonal/>
    </border>
    <border>
      <left/>
      <right style="thin">
        <color rgb="FF132D2C"/>
      </right>
      <top style="thin">
        <color rgb="FF132D2C"/>
      </top>
      <bottom style="thin">
        <color rgb="FF132D2C"/>
      </bottom>
      <diagonal/>
    </border>
    <border>
      <left/>
      <right style="thin">
        <color rgb="FF3C3C3C"/>
      </right>
      <top/>
      <bottom/>
      <diagonal/>
    </border>
    <border>
      <left/>
      <right/>
      <top style="thin">
        <color rgb="FF3C3C3C"/>
      </top>
      <bottom style="thin">
        <color rgb="FF3C3C3C"/>
      </bottom>
      <diagonal/>
    </border>
    <border>
      <left style="thin">
        <color rgb="FF132D2C"/>
      </left>
      <right style="thin">
        <color rgb="FF132D2C"/>
      </right>
      <top style="thin">
        <color rgb="FF132D2C"/>
      </top>
      <bottom style="thin">
        <color rgb="FF132D2C"/>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132D2C"/>
      </left>
      <right style="hair">
        <color rgb="FF000000"/>
      </right>
      <top style="medium">
        <color rgb="FF132D2C"/>
      </top>
      <bottom style="hair">
        <color rgb="FF000000"/>
      </bottom>
      <diagonal/>
    </border>
    <border>
      <left style="hair">
        <color rgb="FF000000"/>
      </left>
      <right style="hair">
        <color rgb="FF000000"/>
      </right>
      <top style="medium">
        <color rgb="FF132D2C"/>
      </top>
      <bottom style="hair">
        <color rgb="FF000000"/>
      </bottom>
      <diagonal/>
    </border>
    <border>
      <left style="hair">
        <color rgb="FF000000"/>
      </left>
      <right/>
      <top style="medium">
        <color rgb="FF132D2C"/>
      </top>
      <bottom style="hair">
        <color rgb="FF000000"/>
      </bottom>
      <diagonal/>
    </border>
    <border>
      <left style="medium">
        <color rgb="FF132D2C"/>
      </left>
      <right style="medium">
        <color rgb="FF132D2C"/>
      </right>
      <top style="medium">
        <color rgb="FF132D2C"/>
      </top>
      <bottom style="medium">
        <color rgb="FF132D2C"/>
      </bottom>
      <diagonal/>
    </border>
    <border>
      <left style="medium">
        <color rgb="FF132D2C"/>
      </left>
      <right style="hair">
        <color rgb="FF000000"/>
      </right>
      <top style="hair">
        <color rgb="FF000000"/>
      </top>
      <bottom style="hair">
        <color rgb="FF000000"/>
      </bottom>
      <diagonal/>
    </border>
    <border>
      <left style="hair">
        <color rgb="FF000000"/>
      </left>
      <right style="medium">
        <color rgb="FF132D2C"/>
      </right>
      <top/>
      <bottom style="hair">
        <color rgb="FF000000"/>
      </bottom>
      <diagonal/>
    </border>
    <border>
      <left style="medium">
        <color rgb="FF132D2C"/>
      </left>
      <right style="hair">
        <color rgb="FF000000"/>
      </right>
      <top style="hair">
        <color rgb="FF000000"/>
      </top>
      <bottom/>
      <diagonal/>
    </border>
    <border>
      <left style="hair">
        <color rgb="FF000000"/>
      </left>
      <right style="medium">
        <color rgb="FF132D2C"/>
      </right>
      <top style="hair">
        <color rgb="FF000000"/>
      </top>
      <bottom/>
      <diagonal/>
    </border>
    <border>
      <left style="hair">
        <color rgb="FF000000"/>
      </left>
      <right style="medium">
        <color rgb="FF132D2C"/>
      </right>
      <top style="hair">
        <color rgb="FF000000"/>
      </top>
      <bottom style="hair">
        <color rgb="FF000000"/>
      </bottom>
      <diagonal/>
    </border>
    <border>
      <left style="medium">
        <color rgb="FF132D2C"/>
      </left>
      <right style="hair">
        <color rgb="FF000000"/>
      </right>
      <top style="hair">
        <color rgb="FF000000"/>
      </top>
      <bottom style="medium">
        <color rgb="FF132D2C"/>
      </bottom>
      <diagonal/>
    </border>
    <border>
      <left style="hair">
        <color rgb="FF000000"/>
      </left>
      <right style="hair">
        <color rgb="FF000000"/>
      </right>
      <top style="hair">
        <color rgb="FF000000"/>
      </top>
      <bottom style="medium">
        <color rgb="FF132D2C"/>
      </bottom>
      <diagonal/>
    </border>
    <border>
      <left style="hair">
        <color rgb="FF000000"/>
      </left>
      <right style="medium">
        <color rgb="FF132D2C"/>
      </right>
      <top style="hair">
        <color rgb="FF000000"/>
      </top>
      <bottom style="medium">
        <color rgb="FF132D2C"/>
      </bottom>
      <diagonal/>
    </border>
    <border>
      <left/>
      <right/>
      <top/>
      <bottom/>
      <diagonal/>
    </border>
    <border>
      <left style="thin">
        <color rgb="FF3C3C3C"/>
      </left>
      <right style="thin">
        <color rgb="FF3C3C3C"/>
      </right>
      <top style="medium">
        <color rgb="FF132D2C"/>
      </top>
      <bottom/>
      <diagonal/>
    </border>
    <border>
      <left style="thin">
        <color rgb="FF3C3C3C"/>
      </left>
      <right/>
      <top style="medium">
        <color rgb="FF132D2C"/>
      </top>
      <bottom/>
      <diagonal/>
    </border>
    <border>
      <left style="thin">
        <color rgb="FF132D2C"/>
      </left>
      <right style="thin">
        <color rgb="FF132D2C"/>
      </right>
      <top style="medium">
        <color rgb="FF132D2C"/>
      </top>
      <bottom style="thin">
        <color rgb="FF132D2C"/>
      </bottom>
      <diagonal/>
    </border>
    <border>
      <left/>
      <right style="medium">
        <color rgb="FF3C3C3C"/>
      </right>
      <top style="medium">
        <color rgb="FF132D2C"/>
      </top>
      <bottom/>
      <diagonal/>
    </border>
    <border>
      <left style="thin">
        <color rgb="FF3C3C3C"/>
      </left>
      <right/>
      <top/>
      <bottom/>
      <diagonal/>
    </border>
    <border>
      <left/>
      <right style="medium">
        <color rgb="FF3C3C3C"/>
      </right>
      <top/>
      <bottom/>
      <diagonal/>
    </border>
    <border>
      <left/>
      <right style="medium">
        <color rgb="FF3C3C3C"/>
      </right>
      <top/>
      <bottom style="thin">
        <color rgb="FF3C3C3C"/>
      </bottom>
      <diagonal/>
    </border>
    <border>
      <left/>
      <right/>
      <top/>
      <bottom/>
      <diagonal/>
    </border>
    <border>
      <left/>
      <right/>
      <top/>
      <bottom/>
      <diagonal/>
    </border>
    <border>
      <left/>
      <right style="medium">
        <color rgb="FF3C3C3C"/>
      </right>
      <top/>
      <bottom style="thin">
        <color rgb="FF3C3C3C"/>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right style="medium">
        <color rgb="FF3C3C3C"/>
      </right>
      <top style="thin">
        <color rgb="FF3C3C3C"/>
      </top>
      <bottom style="thin">
        <color rgb="FF3C3C3C"/>
      </bottom>
      <diagonal/>
    </border>
    <border>
      <left style="thin">
        <color rgb="FF000000"/>
      </left>
      <right style="medium">
        <color rgb="FF000000"/>
      </right>
      <top/>
      <bottom/>
      <diagonal/>
    </border>
    <border>
      <left/>
      <right style="medium">
        <color rgb="FF3C3C3C"/>
      </right>
      <top/>
      <bottom style="thin">
        <color rgb="FF3C3C3C"/>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3C3C3C"/>
      </right>
      <top style="medium">
        <color rgb="FF3C3C3C"/>
      </top>
      <bottom style="thin">
        <color rgb="FF3C3C3C"/>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medium">
        <color rgb="FF000000"/>
      </top>
      <bottom style="thin">
        <color rgb="FF000000"/>
      </bottom>
      <diagonal/>
    </border>
    <border>
      <left/>
      <right style="medium">
        <color rgb="FF3C3C3C"/>
      </right>
      <top style="thin">
        <color rgb="FF3C3C3C"/>
      </top>
      <bottom style="medium">
        <color rgb="FF3C3C3C"/>
      </bottom>
      <diagonal/>
    </border>
    <border>
      <left style="thin">
        <color rgb="FF000000"/>
      </left>
      <right style="medium">
        <color rgb="FF000000"/>
      </right>
      <top/>
      <bottom style="medium">
        <color rgb="FF000000"/>
      </bottom>
      <diagonal/>
    </border>
    <border>
      <left/>
      <right style="medium">
        <color rgb="FF3C3C3C"/>
      </right>
      <top style="thin">
        <color rgb="FF3C3C3C"/>
      </top>
      <bottom/>
      <diagonal/>
    </border>
    <border>
      <left/>
      <right style="medium">
        <color rgb="FF3C3C3C"/>
      </right>
      <top style="thin">
        <color rgb="FF3C3C3C"/>
      </top>
      <bottom/>
      <diagonal/>
    </border>
    <border>
      <left/>
      <right style="medium">
        <color rgb="FF000000"/>
      </right>
      <top style="medium">
        <color rgb="FF000000"/>
      </top>
      <bottom style="thin">
        <color rgb="FF3C3C3C"/>
      </bottom>
      <diagonal/>
    </border>
    <border>
      <left/>
      <right style="medium">
        <color rgb="FF000000"/>
      </right>
      <top style="thin">
        <color rgb="FF3C3C3C"/>
      </top>
      <bottom style="thin">
        <color rgb="FF3C3C3C"/>
      </bottom>
      <diagonal/>
    </border>
    <border>
      <left/>
      <right style="medium">
        <color rgb="FF000000"/>
      </right>
      <top style="thin">
        <color rgb="FF3C3C3C"/>
      </top>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right/>
      <top/>
      <bottom/>
      <diagonal/>
    </border>
    <border>
      <left/>
      <right/>
      <top/>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top/>
      <bottom style="thin">
        <color rgb="FF000000"/>
      </bottom>
      <diagonal/>
    </border>
    <border>
      <left style="double">
        <color rgb="FF000000"/>
      </left>
      <right style="thin">
        <color rgb="FF000000"/>
      </right>
      <top/>
      <bottom style="thin">
        <color rgb="FF000000"/>
      </bottom>
      <diagonal/>
    </border>
    <border>
      <left/>
      <right/>
      <top style="double">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132D2C"/>
      </right>
      <top style="medium">
        <color rgb="FF132D2C"/>
      </top>
      <bottom/>
      <diagonal/>
    </border>
    <border>
      <left/>
      <right style="thin">
        <color rgb="FF132D2C"/>
      </right>
      <top/>
      <bottom/>
      <diagonal/>
    </border>
    <border>
      <left/>
      <right style="thin">
        <color indexed="64"/>
      </right>
      <top style="thin">
        <color rgb="FF000000"/>
      </top>
      <bottom/>
      <diagonal/>
    </border>
  </borders>
  <cellStyleXfs count="2">
    <xf numFmtId="0" fontId="0" fillId="0" borderId="0"/>
    <xf numFmtId="0" fontId="69" fillId="0" borderId="0" applyNumberFormat="0" applyFill="0" applyBorder="0" applyAlignment="0" applyProtection="0"/>
  </cellStyleXfs>
  <cellXfs count="445">
    <xf numFmtId="0" fontId="0" fillId="0" borderId="0" xfId="0"/>
    <xf numFmtId="0" fontId="1" fillId="0" borderId="0" xfId="0" applyFont="1" applyAlignment="1">
      <alignment horizontal="righ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xf numFmtId="10" fontId="8" fillId="0" borderId="4" xfId="0" applyNumberFormat="1" applyFont="1" applyBorder="1" applyAlignment="1">
      <alignment horizontal="center" vertical="center"/>
    </xf>
    <xf numFmtId="0" fontId="9" fillId="0" borderId="0" xfId="0" applyFont="1" applyAlignment="1">
      <alignment horizontal="center"/>
    </xf>
    <xf numFmtId="0" fontId="11" fillId="3" borderId="0" xfId="0" applyFont="1" applyFill="1" applyAlignment="1">
      <alignment horizontal="center" vertical="center"/>
    </xf>
    <xf numFmtId="0" fontId="4" fillId="3" borderId="0" xfId="0" applyFont="1" applyFill="1" applyAlignment="1">
      <alignment horizontal="center" vertical="center"/>
    </xf>
    <xf numFmtId="9" fontId="10" fillId="0" borderId="4" xfId="0" applyNumberFormat="1" applyFont="1" applyBorder="1" applyAlignment="1">
      <alignment horizontal="center" vertical="center"/>
    </xf>
    <xf numFmtId="0" fontId="10" fillId="0" borderId="8" xfId="0" applyFont="1" applyBorder="1" applyAlignment="1">
      <alignment horizontal="center"/>
    </xf>
    <xf numFmtId="0" fontId="10" fillId="0" borderId="8" xfId="0" applyFont="1" applyBorder="1" applyAlignment="1">
      <alignment horizontal="left"/>
    </xf>
    <xf numFmtId="0" fontId="13" fillId="0" borderId="0" xfId="0" applyFont="1"/>
    <xf numFmtId="0" fontId="14" fillId="0" borderId="9" xfId="0" applyFont="1" applyBorder="1" applyAlignment="1">
      <alignment horizontal="center"/>
    </xf>
    <xf numFmtId="0" fontId="14" fillId="0" borderId="9" xfId="0" applyFont="1" applyBorder="1" applyAlignment="1">
      <alignment horizontal="left"/>
    </xf>
    <xf numFmtId="9" fontId="14" fillId="0" borderId="9" xfId="0" applyNumberFormat="1"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5" borderId="9" xfId="0" applyFont="1" applyFill="1" applyBorder="1" applyAlignment="1">
      <alignment horizontal="center"/>
    </xf>
    <xf numFmtId="0" fontId="16" fillId="6" borderId="9" xfId="0" applyFont="1" applyFill="1" applyBorder="1" applyAlignment="1">
      <alignment horizontal="center"/>
    </xf>
    <xf numFmtId="0" fontId="10" fillId="7" borderId="9" xfId="0" applyFont="1" applyFill="1" applyBorder="1" applyAlignment="1">
      <alignment horizontal="center"/>
    </xf>
    <xf numFmtId="0" fontId="17" fillId="8" borderId="9" xfId="0" applyFont="1" applyFill="1" applyBorder="1" applyAlignment="1">
      <alignment horizontal="center"/>
    </xf>
    <xf numFmtId="0" fontId="10" fillId="9" borderId="9" xfId="0" applyFont="1" applyFill="1" applyBorder="1" applyAlignment="1">
      <alignment horizontal="center"/>
    </xf>
    <xf numFmtId="0" fontId="18" fillId="3" borderId="0" xfId="0" applyFont="1" applyFill="1" applyAlignment="1">
      <alignment horizontal="center" vertical="center" textRotation="90" wrapText="1"/>
    </xf>
    <xf numFmtId="0" fontId="19" fillId="3" borderId="0" xfId="0" applyFont="1" applyFill="1" applyAlignment="1">
      <alignment horizontal="center"/>
    </xf>
    <xf numFmtId="0" fontId="19" fillId="5" borderId="10" xfId="0" applyFont="1" applyFill="1" applyBorder="1" applyAlignment="1">
      <alignment horizontal="center"/>
    </xf>
    <xf numFmtId="0" fontId="19" fillId="5" borderId="11" xfId="0" applyFont="1" applyFill="1" applyBorder="1" applyAlignment="1">
      <alignment horizontal="center"/>
    </xf>
    <xf numFmtId="0" fontId="14" fillId="3" borderId="0" xfId="0" applyFont="1" applyFill="1" applyAlignment="1">
      <alignment horizontal="center"/>
    </xf>
    <xf numFmtId="0" fontId="19" fillId="6" borderId="13" xfId="0" applyFont="1" applyFill="1" applyBorder="1" applyAlignment="1">
      <alignment horizontal="center"/>
    </xf>
    <xf numFmtId="0" fontId="19" fillId="6" borderId="14" xfId="0" applyFont="1" applyFill="1" applyBorder="1" applyAlignment="1">
      <alignment horizontal="center"/>
    </xf>
    <xf numFmtId="0" fontId="14" fillId="0" borderId="0" xfId="0" applyFont="1" applyAlignment="1">
      <alignment horizontal="center"/>
    </xf>
    <xf numFmtId="0" fontId="19" fillId="7" borderId="13" xfId="0" applyFont="1" applyFill="1" applyBorder="1" applyAlignment="1">
      <alignment horizontal="center"/>
    </xf>
    <xf numFmtId="0" fontId="19" fillId="7" borderId="14" xfId="0" applyFont="1" applyFill="1" applyBorder="1" applyAlignment="1">
      <alignment horizontal="center"/>
    </xf>
    <xf numFmtId="0" fontId="19" fillId="9" borderId="13" xfId="0" applyFont="1" applyFill="1" applyBorder="1" applyAlignment="1">
      <alignment horizontal="center"/>
    </xf>
    <xf numFmtId="0" fontId="19" fillId="9" borderId="14" xfId="0" applyFont="1" applyFill="1" applyBorder="1" applyAlignment="1">
      <alignment horizontal="center"/>
    </xf>
    <xf numFmtId="0" fontId="21" fillId="8" borderId="16" xfId="0" applyFont="1" applyFill="1" applyBorder="1" applyAlignment="1">
      <alignment horizontal="center"/>
    </xf>
    <xf numFmtId="0" fontId="21" fillId="8" borderId="17" xfId="0" applyFont="1" applyFill="1" applyBorder="1" applyAlignment="1">
      <alignment horizontal="center"/>
    </xf>
    <xf numFmtId="0" fontId="22" fillId="10" borderId="9" xfId="0" applyFont="1" applyFill="1" applyBorder="1" applyAlignment="1">
      <alignment horizontal="center"/>
    </xf>
    <xf numFmtId="0" fontId="22" fillId="10" borderId="8" xfId="0" applyFont="1" applyFill="1" applyBorder="1" applyAlignment="1">
      <alignment horizontal="center"/>
    </xf>
    <xf numFmtId="0" fontId="16" fillId="10" borderId="9" xfId="0" applyFont="1" applyFill="1" applyBorder="1" applyAlignment="1">
      <alignment horizontal="center"/>
    </xf>
    <xf numFmtId="10" fontId="16" fillId="10" borderId="9" xfId="0" applyNumberFormat="1" applyFont="1" applyFill="1" applyBorder="1" applyAlignment="1">
      <alignment horizontal="center"/>
    </xf>
    <xf numFmtId="10" fontId="13" fillId="0" borderId="0" xfId="0" applyNumberFormat="1" applyFont="1"/>
    <xf numFmtId="0" fontId="24" fillId="0" borderId="0" xfId="0" applyFont="1" applyAlignment="1">
      <alignment horizontal="center" vertical="center" wrapText="1"/>
    </xf>
    <xf numFmtId="0" fontId="25" fillId="3" borderId="9" xfId="0" applyFont="1" applyFill="1" applyBorder="1" applyAlignment="1">
      <alignment horizontal="right"/>
    </xf>
    <xf numFmtId="0" fontId="13" fillId="0" borderId="0" xfId="0" applyFont="1" applyAlignment="1">
      <alignment horizontal="center"/>
    </xf>
    <xf numFmtId="0" fontId="10" fillId="11" borderId="9" xfId="0" applyFont="1" applyFill="1" applyBorder="1" applyAlignment="1">
      <alignment horizontal="center"/>
    </xf>
    <xf numFmtId="0" fontId="26" fillId="3" borderId="0" xfId="0" applyFont="1" applyFill="1" applyAlignment="1">
      <alignment horizontal="center"/>
    </xf>
    <xf numFmtId="0" fontId="21" fillId="3" borderId="0" xfId="0" applyFont="1" applyFill="1" applyAlignment="1">
      <alignment horizontal="center"/>
    </xf>
    <xf numFmtId="9" fontId="14" fillId="0" borderId="0" xfId="0" applyNumberFormat="1" applyFont="1"/>
    <xf numFmtId="0" fontId="13" fillId="3" borderId="0" xfId="0" applyFont="1" applyFill="1"/>
    <xf numFmtId="0" fontId="5" fillId="3" borderId="0" xfId="0" applyFont="1" applyFill="1"/>
    <xf numFmtId="0" fontId="27" fillId="3" borderId="0" xfId="0" applyFont="1" applyFill="1" applyAlignment="1">
      <alignment horizontal="center"/>
    </xf>
    <xf numFmtId="10" fontId="28" fillId="3" borderId="0" xfId="0" applyNumberFormat="1" applyFont="1" applyFill="1" applyAlignment="1">
      <alignment horizontal="center"/>
    </xf>
    <xf numFmtId="10" fontId="18" fillId="3" borderId="0" xfId="0" applyNumberFormat="1" applyFont="1" applyFill="1" applyAlignment="1">
      <alignment horizontal="center"/>
    </xf>
    <xf numFmtId="10" fontId="19" fillId="0" borderId="0" xfId="0" applyNumberFormat="1" applyFont="1"/>
    <xf numFmtId="9" fontId="19" fillId="0" borderId="0" xfId="0" applyNumberFormat="1" applyFont="1" applyAlignment="1">
      <alignment horizontal="center"/>
    </xf>
    <xf numFmtId="9" fontId="19" fillId="0" borderId="0" xfId="0" applyNumberFormat="1" applyFont="1"/>
    <xf numFmtId="0" fontId="14" fillId="0" borderId="0" xfId="0" applyFont="1" applyAlignment="1">
      <alignment horizontal="right" vertical="center" wrapText="1"/>
    </xf>
    <xf numFmtId="0" fontId="29" fillId="0" borderId="0" xfId="0" applyFont="1" applyAlignment="1">
      <alignment vertical="center" wrapText="1"/>
    </xf>
    <xf numFmtId="0" fontId="14" fillId="0" borderId="0" xfId="0" applyFont="1" applyAlignment="1">
      <alignment horizontal="center" vertical="center" wrapText="1"/>
    </xf>
    <xf numFmtId="0" fontId="10" fillId="0" borderId="0" xfId="0" applyFont="1" applyAlignment="1">
      <alignment horizontal="center" vertical="center" wrapText="1"/>
    </xf>
    <xf numFmtId="0" fontId="14" fillId="0" borderId="0" xfId="0" applyFont="1" applyAlignment="1">
      <alignment vertical="center" wrapText="1"/>
    </xf>
    <xf numFmtId="0" fontId="25" fillId="0" borderId="0" xfId="0" applyFont="1" applyAlignment="1">
      <alignment horizontal="center" vertical="center" wrapText="1"/>
    </xf>
    <xf numFmtId="0" fontId="31" fillId="4" borderId="0" xfId="0" applyFont="1" applyFill="1" applyAlignment="1">
      <alignment horizontal="center" vertical="center" wrapText="1"/>
    </xf>
    <xf numFmtId="0" fontId="33" fillId="4" borderId="0" xfId="0" applyFont="1" applyFill="1" applyAlignment="1">
      <alignment horizontal="center" vertical="center" wrapText="1"/>
    </xf>
    <xf numFmtId="0" fontId="29" fillId="0" borderId="23" xfId="0" applyFont="1" applyBorder="1" applyAlignment="1">
      <alignment vertical="center" wrapText="1"/>
    </xf>
    <xf numFmtId="0" fontId="14" fillId="0" borderId="23" xfId="0" applyFont="1" applyBorder="1" applyAlignment="1">
      <alignment horizontal="center" vertical="center" wrapText="1"/>
    </xf>
    <xf numFmtId="0" fontId="14" fillId="0" borderId="23" xfId="0" applyFont="1" applyBorder="1" applyAlignment="1">
      <alignment vertical="center" wrapText="1"/>
    </xf>
    <xf numFmtId="0" fontId="34" fillId="2" borderId="9"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13" fillId="0" borderId="9" xfId="0" applyFont="1" applyBorder="1" applyAlignment="1">
      <alignment wrapText="1"/>
    </xf>
    <xf numFmtId="0" fontId="13" fillId="0" borderId="9" xfId="0" applyFont="1" applyBorder="1"/>
    <xf numFmtId="0" fontId="14" fillId="0" borderId="9" xfId="0" applyFont="1" applyBorder="1" applyAlignment="1">
      <alignment horizontal="left" vertical="center" wrapText="1"/>
    </xf>
    <xf numFmtId="0" fontId="36" fillId="0" borderId="9" xfId="0" applyFont="1" applyBorder="1" applyAlignment="1">
      <alignment wrapText="1"/>
    </xf>
    <xf numFmtId="0" fontId="14" fillId="0" borderId="9" xfId="0" applyFont="1" applyBorder="1" applyAlignment="1">
      <alignment vertical="center" wrapText="1"/>
    </xf>
    <xf numFmtId="0" fontId="13" fillId="0" borderId="0" xfId="0" applyFont="1" applyAlignment="1">
      <alignment wrapText="1"/>
    </xf>
    <xf numFmtId="0" fontId="13" fillId="0" borderId="0" xfId="0" applyFont="1" applyAlignment="1">
      <alignment horizontal="center" vertical="center"/>
    </xf>
    <xf numFmtId="0" fontId="37" fillId="0" borderId="25" xfId="0" applyFont="1" applyBorder="1" applyAlignment="1">
      <alignment vertical="center"/>
    </xf>
    <xf numFmtId="0" fontId="37" fillId="0" borderId="25" xfId="0" applyFont="1" applyBorder="1" applyAlignment="1">
      <alignment horizontal="center" vertical="center"/>
    </xf>
    <xf numFmtId="0" fontId="37" fillId="0" borderId="0" xfId="0" applyFont="1" applyAlignment="1">
      <alignment horizontal="center" vertical="center"/>
    </xf>
    <xf numFmtId="0" fontId="37" fillId="0" borderId="24" xfId="0" applyFont="1" applyBorder="1" applyAlignment="1">
      <alignment vertical="center"/>
    </xf>
    <xf numFmtId="0" fontId="37" fillId="0" borderId="28" xfId="0" applyFont="1" applyBorder="1" applyAlignment="1">
      <alignment vertical="center"/>
    </xf>
    <xf numFmtId="0" fontId="37" fillId="0" borderId="29" xfId="0" applyFont="1" applyBorder="1" applyAlignment="1">
      <alignment vertical="center"/>
    </xf>
    <xf numFmtId="0" fontId="37" fillId="0" borderId="30" xfId="0" applyFont="1" applyBorder="1" applyAlignment="1">
      <alignment horizontal="center" vertical="center"/>
    </xf>
    <xf numFmtId="0" fontId="39" fillId="0" borderId="0" xfId="0" applyFont="1" applyAlignment="1">
      <alignment horizontal="center"/>
    </xf>
    <xf numFmtId="0" fontId="37" fillId="0" borderId="0" xfId="0" applyFont="1" applyAlignment="1">
      <alignment vertical="center"/>
    </xf>
    <xf numFmtId="0" fontId="37" fillId="0" borderId="34" xfId="0" applyFont="1" applyBorder="1" applyAlignment="1">
      <alignment vertical="center"/>
    </xf>
    <xf numFmtId="0" fontId="11" fillId="12" borderId="37" xfId="0" applyFont="1" applyFill="1" applyBorder="1" applyAlignment="1">
      <alignment horizontal="center" vertical="center"/>
    </xf>
    <xf numFmtId="0" fontId="42" fillId="0" borderId="9" xfId="0" applyFont="1" applyBorder="1" applyAlignment="1">
      <alignment horizontal="center" wrapText="1"/>
    </xf>
    <xf numFmtId="0" fontId="43" fillId="0" borderId="9" xfId="0" applyFont="1" applyBorder="1" applyAlignment="1">
      <alignment horizontal="center" wrapText="1"/>
    </xf>
    <xf numFmtId="49" fontId="44" fillId="0" borderId="9" xfId="0" applyNumberFormat="1" applyFont="1" applyBorder="1" applyAlignment="1">
      <alignment horizontal="center" wrapText="1"/>
    </xf>
    <xf numFmtId="0" fontId="45" fillId="0" borderId="0" xfId="0" applyFont="1" applyAlignment="1">
      <alignment horizontal="center" vertical="center" wrapText="1"/>
    </xf>
    <xf numFmtId="0" fontId="13" fillId="0" borderId="41" xfId="0" applyFont="1" applyBorder="1" applyAlignment="1">
      <alignment horizontal="center" vertical="center"/>
    </xf>
    <xf numFmtId="0" fontId="17" fillId="4" borderId="42" xfId="0" applyFont="1" applyFill="1" applyBorder="1" applyAlignment="1">
      <alignment horizontal="center" vertical="center" textRotation="90" wrapText="1"/>
    </xf>
    <xf numFmtId="0" fontId="17" fillId="4" borderId="43" xfId="0" applyFont="1" applyFill="1" applyBorder="1" applyAlignment="1">
      <alignment horizontal="center" vertical="center" textRotation="90" wrapText="1"/>
    </xf>
    <xf numFmtId="0" fontId="17" fillId="4" borderId="44" xfId="0" applyFont="1" applyFill="1" applyBorder="1" applyAlignment="1">
      <alignment horizontal="center" vertical="center" textRotation="90" wrapText="1"/>
    </xf>
    <xf numFmtId="0" fontId="13" fillId="0" borderId="41" xfId="0" applyFont="1" applyBorder="1" applyAlignment="1">
      <alignment horizontal="center" vertical="center" wrapText="1"/>
    </xf>
    <xf numFmtId="0" fontId="14" fillId="0" borderId="45" xfId="0" applyFont="1" applyBorder="1" applyAlignment="1">
      <alignment horizontal="center" vertical="center" wrapText="1"/>
    </xf>
    <xf numFmtId="0" fontId="13" fillId="0" borderId="37" xfId="0" applyFont="1" applyBorder="1" applyAlignment="1">
      <alignment horizontal="center" vertical="center"/>
    </xf>
    <xf numFmtId="0" fontId="13" fillId="0" borderId="46" xfId="0" applyFont="1" applyBorder="1" applyAlignment="1">
      <alignment horizontal="center" vertical="center"/>
    </xf>
    <xf numFmtId="0" fontId="13" fillId="0" borderId="45" xfId="0" applyFont="1" applyBorder="1" applyAlignment="1">
      <alignment horizontal="center" vertical="center"/>
    </xf>
    <xf numFmtId="0" fontId="20" fillId="10" borderId="37" xfId="0" applyFont="1" applyFill="1" applyBorder="1" applyAlignment="1">
      <alignment horizontal="center" vertical="center"/>
    </xf>
    <xf numFmtId="0" fontId="37" fillId="0" borderId="45" xfId="0" applyFont="1" applyBorder="1" applyAlignment="1">
      <alignment horizontal="center" vertical="center"/>
    </xf>
    <xf numFmtId="0" fontId="14" fillId="0" borderId="47" xfId="0" applyFont="1" applyBorder="1" applyAlignment="1">
      <alignment horizontal="center" vertical="center" wrapText="1"/>
    </xf>
    <xf numFmtId="0" fontId="13" fillId="0" borderId="48" xfId="0" applyFont="1" applyBorder="1" applyAlignment="1">
      <alignment horizontal="center" vertical="center"/>
    </xf>
    <xf numFmtId="0" fontId="13" fillId="0" borderId="49" xfId="0" applyFont="1" applyBorder="1" applyAlignment="1">
      <alignment horizontal="center" vertical="center"/>
    </xf>
    <xf numFmtId="0" fontId="13" fillId="0" borderId="50" xfId="0" applyFont="1" applyBorder="1" applyAlignment="1">
      <alignment horizontal="center" vertical="center"/>
    </xf>
    <xf numFmtId="0" fontId="20" fillId="10" borderId="51" xfId="0" applyFont="1" applyFill="1" applyBorder="1" applyAlignment="1">
      <alignment horizontal="center" vertical="center"/>
    </xf>
    <xf numFmtId="0" fontId="13" fillId="0" borderId="52" xfId="0" applyFont="1" applyBorder="1" applyAlignment="1">
      <alignment horizontal="center" vertical="center"/>
    </xf>
    <xf numFmtId="0" fontId="13" fillId="0" borderId="50" xfId="0" applyFont="1" applyBorder="1" applyAlignment="1">
      <alignment horizontal="center"/>
    </xf>
    <xf numFmtId="0" fontId="13" fillId="0" borderId="51" xfId="0" applyFont="1" applyBorder="1" applyAlignment="1">
      <alignment horizontal="center" vertical="center"/>
    </xf>
    <xf numFmtId="0" fontId="37" fillId="6" borderId="25" xfId="0" applyFont="1" applyFill="1" applyBorder="1" applyAlignment="1">
      <alignment horizontal="center" vertical="center"/>
    </xf>
    <xf numFmtId="0" fontId="37" fillId="0" borderId="28" xfId="0" applyFont="1" applyBorder="1" applyAlignment="1">
      <alignment vertical="center" wrapText="1"/>
    </xf>
    <xf numFmtId="0" fontId="37" fillId="0" borderId="29" xfId="0" applyFont="1" applyBorder="1" applyAlignment="1">
      <alignment vertical="center" wrapText="1"/>
    </xf>
    <xf numFmtId="0" fontId="37" fillId="0" borderId="30" xfId="0" applyFont="1" applyBorder="1" applyAlignment="1">
      <alignment horizontal="center" vertical="center" wrapText="1"/>
    </xf>
    <xf numFmtId="0" fontId="46" fillId="0" borderId="0" xfId="0" applyFont="1" applyAlignment="1">
      <alignment vertical="center" wrapText="1"/>
    </xf>
    <xf numFmtId="49" fontId="47" fillId="0" borderId="0" xfId="0" applyNumberFormat="1" applyFont="1" applyAlignment="1">
      <alignment vertical="center" wrapText="1"/>
    </xf>
    <xf numFmtId="0" fontId="47"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0" fontId="48" fillId="0" borderId="0" xfId="0" applyFont="1" applyAlignment="1">
      <alignment vertical="center"/>
    </xf>
    <xf numFmtId="0" fontId="14" fillId="2" borderId="56" xfId="0" applyFont="1" applyFill="1" applyBorder="1" applyAlignment="1">
      <alignment horizontal="center" vertical="center" wrapText="1"/>
    </xf>
    <xf numFmtId="0" fontId="14" fillId="2" borderId="36" xfId="0" applyFont="1" applyFill="1" applyBorder="1" applyAlignment="1">
      <alignment horizontal="right" vertical="center" wrapText="1"/>
    </xf>
    <xf numFmtId="0" fontId="14" fillId="2" borderId="36" xfId="0" applyFont="1" applyFill="1" applyBorder="1" applyAlignment="1">
      <alignment horizontal="center" vertical="center" wrapText="1"/>
    </xf>
    <xf numFmtId="10" fontId="14" fillId="2" borderId="36" xfId="0" applyNumberFormat="1" applyFont="1" applyFill="1" applyBorder="1" applyAlignment="1">
      <alignment horizontal="center" vertical="center" wrapText="1"/>
    </xf>
    <xf numFmtId="0" fontId="46" fillId="0" borderId="0" xfId="0" applyFont="1" applyAlignment="1">
      <alignment horizontal="center" vertical="center" wrapText="1"/>
    </xf>
    <xf numFmtId="164" fontId="49" fillId="0" borderId="0" xfId="0" applyNumberFormat="1" applyFont="1" applyAlignment="1">
      <alignment horizontal="center" vertical="center" wrapText="1"/>
    </xf>
    <xf numFmtId="0" fontId="47" fillId="0" borderId="0" xfId="0" applyFont="1" applyAlignment="1">
      <alignment horizontal="center" vertical="center" wrapText="1"/>
    </xf>
    <xf numFmtId="0" fontId="50" fillId="10" borderId="14" xfId="0" applyFont="1" applyFill="1" applyBorder="1" applyAlignment="1">
      <alignment horizontal="center" vertical="center" wrapText="1"/>
    </xf>
    <xf numFmtId="0" fontId="50" fillId="10" borderId="61" xfId="0" applyFont="1" applyFill="1" applyBorder="1" applyAlignment="1">
      <alignment vertical="center" wrapText="1"/>
    </xf>
    <xf numFmtId="0" fontId="51" fillId="0" borderId="0" xfId="0" applyFont="1" applyAlignment="1">
      <alignment horizontal="center" vertical="center" wrapText="1"/>
    </xf>
    <xf numFmtId="0" fontId="51" fillId="10" borderId="61" xfId="0" applyFont="1" applyFill="1" applyBorder="1" applyAlignment="1">
      <alignment horizontal="center" vertical="center" wrapText="1"/>
    </xf>
    <xf numFmtId="0" fontId="51" fillId="10" borderId="62" xfId="0" applyFont="1" applyFill="1" applyBorder="1" applyAlignment="1">
      <alignment horizontal="center" vertical="center" wrapText="1"/>
    </xf>
    <xf numFmtId="0" fontId="52" fillId="10" borderId="63" xfId="0" applyFont="1" applyFill="1" applyBorder="1" applyAlignment="1">
      <alignment horizontal="left" vertical="center" wrapText="1"/>
    </xf>
    <xf numFmtId="49" fontId="40" fillId="0" borderId="9"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0" fontId="23" fillId="0" borderId="5"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65" xfId="0" applyFont="1" applyBorder="1" applyAlignment="1">
      <alignment horizontal="center" vertical="center" wrapText="1"/>
    </xf>
    <xf numFmtId="0" fontId="53" fillId="10" borderId="5" xfId="0" applyFont="1" applyFill="1" applyBorder="1" applyAlignment="1">
      <alignment horizontal="center" vertical="center" wrapText="1"/>
    </xf>
    <xf numFmtId="0" fontId="53" fillId="10" borderId="9" xfId="0" applyFont="1" applyFill="1" applyBorder="1" applyAlignment="1">
      <alignment horizontal="center" vertical="center" wrapText="1"/>
    </xf>
    <xf numFmtId="0" fontId="52" fillId="10" borderId="66" xfId="0" applyFont="1" applyFill="1" applyBorder="1" applyAlignment="1">
      <alignment horizontal="left" vertical="center" wrapText="1"/>
    </xf>
    <xf numFmtId="0" fontId="53" fillId="0" borderId="6"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5" xfId="0" applyFont="1" applyBorder="1" applyAlignment="1">
      <alignment horizontal="center" vertical="center" wrapText="1"/>
    </xf>
    <xf numFmtId="0" fontId="54" fillId="0" borderId="9" xfId="0" applyFont="1" applyBorder="1" applyAlignment="1">
      <alignment vertical="center" wrapText="1"/>
    </xf>
    <xf numFmtId="0" fontId="23" fillId="10" borderId="9" xfId="0" applyFont="1" applyFill="1" applyBorder="1" applyAlignment="1">
      <alignment horizontal="center" vertical="center" wrapText="1"/>
    </xf>
    <xf numFmtId="0" fontId="52" fillId="10" borderId="68" xfId="0" applyFont="1" applyFill="1" applyBorder="1" applyAlignment="1">
      <alignment horizontal="left" vertical="center" wrapText="1"/>
    </xf>
    <xf numFmtId="0" fontId="23" fillId="10" borderId="70" xfId="0" applyFont="1" applyFill="1" applyBorder="1" applyAlignment="1">
      <alignment horizontal="center" vertical="center" wrapText="1"/>
    </xf>
    <xf numFmtId="0" fontId="23" fillId="10" borderId="13" xfId="0" applyFont="1" applyFill="1" applyBorder="1" applyAlignment="1">
      <alignment horizontal="center" vertical="center" wrapText="1"/>
    </xf>
    <xf numFmtId="0" fontId="53" fillId="10" borderId="71" xfId="0" applyFont="1" applyFill="1" applyBorder="1" applyAlignment="1">
      <alignment horizontal="center" vertical="center" wrapText="1"/>
    </xf>
    <xf numFmtId="0" fontId="23" fillId="10" borderId="72" xfId="0" applyFont="1" applyFill="1" applyBorder="1" applyAlignment="1">
      <alignment horizontal="center" vertical="center" wrapText="1"/>
    </xf>
    <xf numFmtId="0" fontId="23" fillId="10" borderId="10" xfId="0" applyFont="1" applyFill="1" applyBorder="1" applyAlignment="1">
      <alignment horizontal="center" vertical="center" wrapText="1"/>
    </xf>
    <xf numFmtId="0" fontId="53" fillId="10" borderId="72" xfId="0" applyFont="1" applyFill="1" applyBorder="1" applyAlignment="1">
      <alignment horizontal="center" vertical="center" wrapText="1"/>
    </xf>
    <xf numFmtId="0" fontId="53" fillId="10" borderId="73" xfId="0" applyFont="1" applyFill="1" applyBorder="1" applyAlignment="1">
      <alignment horizontal="center" vertical="center" wrapText="1"/>
    </xf>
    <xf numFmtId="0" fontId="53" fillId="10" borderId="74" xfId="0" applyFont="1" applyFill="1" applyBorder="1" applyAlignment="1">
      <alignment horizontal="center" vertical="center" wrapText="1"/>
    </xf>
    <xf numFmtId="0" fontId="23" fillId="0" borderId="75" xfId="0" applyFont="1" applyBorder="1" applyAlignment="1">
      <alignment horizontal="center" vertical="center" wrapText="1"/>
    </xf>
    <xf numFmtId="0" fontId="23" fillId="10" borderId="76" xfId="0" applyFont="1" applyFill="1" applyBorder="1" applyAlignment="1">
      <alignment horizontal="center" vertical="center" wrapText="1"/>
    </xf>
    <xf numFmtId="0" fontId="52" fillId="0" borderId="77" xfId="0" applyFont="1" applyBorder="1" applyAlignment="1">
      <alignment horizontal="left" vertical="center" wrapText="1"/>
    </xf>
    <xf numFmtId="0" fontId="23" fillId="0" borderId="72" xfId="0" applyFont="1" applyBorder="1" applyAlignment="1">
      <alignment horizontal="center" vertical="center" wrapText="1"/>
    </xf>
    <xf numFmtId="0" fontId="52" fillId="0" borderId="78" xfId="0" applyFont="1" applyBorder="1" applyAlignment="1">
      <alignment vertical="center" wrapText="1"/>
    </xf>
    <xf numFmtId="0" fontId="23" fillId="10" borderId="75" xfId="0" applyFont="1" applyFill="1" applyBorder="1" applyAlignment="1">
      <alignment horizontal="center" vertical="center" wrapText="1"/>
    </xf>
    <xf numFmtId="0" fontId="23" fillId="10" borderId="79" xfId="0" applyFont="1" applyFill="1" applyBorder="1" applyAlignment="1">
      <alignment horizontal="center" vertical="center" wrapText="1"/>
    </xf>
    <xf numFmtId="0" fontId="23" fillId="10" borderId="73" xfId="0" applyFont="1" applyFill="1" applyBorder="1" applyAlignment="1">
      <alignment horizontal="center" vertical="center" wrapText="1"/>
    </xf>
    <xf numFmtId="0" fontId="53" fillId="0" borderId="80" xfId="0" applyFont="1" applyBorder="1" applyAlignment="1">
      <alignment horizontal="center" vertical="center" wrapText="1"/>
    </xf>
    <xf numFmtId="0" fontId="53" fillId="0" borderId="81" xfId="0" applyFont="1" applyBorder="1" applyAlignment="1">
      <alignment horizontal="center" vertical="center" wrapText="1"/>
    </xf>
    <xf numFmtId="0" fontId="53" fillId="0" borderId="18" xfId="0" applyFont="1" applyBorder="1" applyAlignment="1">
      <alignment horizontal="center" vertical="center" wrapText="1"/>
    </xf>
    <xf numFmtId="0" fontId="23" fillId="0" borderId="82" xfId="0" applyFont="1" applyBorder="1" applyAlignment="1">
      <alignment horizontal="center" vertical="center" wrapText="1"/>
    </xf>
    <xf numFmtId="0" fontId="52" fillId="0" borderId="66" xfId="0" applyFont="1" applyBorder="1" applyAlignment="1">
      <alignment horizontal="left" vertical="center" wrapText="1"/>
    </xf>
    <xf numFmtId="0" fontId="23" fillId="0" borderId="74" xfId="0" applyFont="1" applyBorder="1" applyAlignment="1">
      <alignment horizontal="center" vertical="center" wrapText="1"/>
    </xf>
    <xf numFmtId="0" fontId="52" fillId="0" borderId="83" xfId="0" applyFont="1" applyBorder="1" applyAlignment="1">
      <alignment horizontal="left" vertical="center" wrapText="1"/>
    </xf>
    <xf numFmtId="0" fontId="52" fillId="10" borderId="77" xfId="0" applyFont="1" applyFill="1" applyBorder="1" applyAlignment="1">
      <alignment horizontal="left" vertical="center" wrapText="1"/>
    </xf>
    <xf numFmtId="0" fontId="52" fillId="10" borderId="66" xfId="0" applyFont="1" applyFill="1" applyBorder="1" applyAlignment="1">
      <alignment horizontal="center" vertical="center" wrapText="1"/>
    </xf>
    <xf numFmtId="0" fontId="52" fillId="10" borderId="83" xfId="0" applyFont="1" applyFill="1" applyBorder="1" applyAlignment="1">
      <alignment horizontal="left" vertical="center" wrapText="1"/>
    </xf>
    <xf numFmtId="0" fontId="52" fillId="10" borderId="77" xfId="0" applyFont="1" applyFill="1" applyBorder="1" applyAlignment="1">
      <alignment horizontal="center" vertical="center" wrapText="1"/>
    </xf>
    <xf numFmtId="0" fontId="23" fillId="0" borderId="7" xfId="0" applyFont="1" applyBorder="1" applyAlignment="1">
      <alignment horizontal="center" vertical="center" wrapText="1"/>
    </xf>
    <xf numFmtId="0" fontId="52" fillId="10" borderId="85" xfId="0" applyFont="1" applyFill="1" applyBorder="1" applyAlignment="1">
      <alignment horizontal="left" vertical="center" wrapText="1"/>
    </xf>
    <xf numFmtId="0" fontId="52" fillId="0" borderId="86" xfId="0" applyFont="1" applyBorder="1" applyAlignment="1">
      <alignment horizontal="left" vertical="center" wrapText="1"/>
    </xf>
    <xf numFmtId="0" fontId="52" fillId="10" borderId="87" xfId="0" applyFont="1" applyFill="1" applyBorder="1" applyAlignment="1">
      <alignment horizontal="left" vertical="center" wrapText="1"/>
    </xf>
    <xf numFmtId="0" fontId="52" fillId="10" borderId="88" xfId="0" applyFont="1" applyFill="1" applyBorder="1" applyAlignment="1">
      <alignment horizontal="left" vertical="center" wrapText="1"/>
    </xf>
    <xf numFmtId="0" fontId="52" fillId="10" borderId="89" xfId="0" applyFont="1" applyFill="1" applyBorder="1" applyAlignment="1">
      <alignment horizontal="left" vertical="center" wrapText="1"/>
    </xf>
    <xf numFmtId="0" fontId="52" fillId="10" borderId="90" xfId="0" applyFont="1" applyFill="1" applyBorder="1" applyAlignment="1">
      <alignment horizontal="left" vertical="center" wrapText="1"/>
    </xf>
    <xf numFmtId="0" fontId="52" fillId="10" borderId="91" xfId="0" applyFont="1" applyFill="1" applyBorder="1" applyAlignment="1">
      <alignment horizontal="left" vertical="center" wrapText="1"/>
    </xf>
    <xf numFmtId="0" fontId="52" fillId="10" borderId="92" xfId="0" applyFont="1" applyFill="1" applyBorder="1" applyAlignment="1">
      <alignment horizontal="left" vertical="center" wrapText="1"/>
    </xf>
    <xf numFmtId="0" fontId="55" fillId="0" borderId="93" xfId="0" applyFont="1" applyBorder="1" applyAlignment="1">
      <alignment horizontal="center" vertical="center" wrapText="1"/>
    </xf>
    <xf numFmtId="0" fontId="55" fillId="0" borderId="90" xfId="0" applyFont="1" applyBorder="1" applyAlignment="1">
      <alignment horizontal="center" vertical="center" wrapText="1"/>
    </xf>
    <xf numFmtId="0" fontId="52" fillId="0" borderId="0" xfId="0" applyFont="1" applyAlignment="1">
      <alignment vertical="center" wrapText="1"/>
    </xf>
    <xf numFmtId="0" fontId="46" fillId="0" borderId="0" xfId="0" applyFont="1"/>
    <xf numFmtId="0" fontId="14" fillId="0" borderId="0" xfId="0" applyFont="1"/>
    <xf numFmtId="0" fontId="37" fillId="0" borderId="12" xfId="0" applyFont="1" applyBorder="1" applyAlignment="1">
      <alignment horizontal="center" vertical="center" wrapText="1"/>
    </xf>
    <xf numFmtId="49" fontId="37" fillId="0" borderId="7" xfId="0" applyNumberFormat="1" applyFont="1" applyBorder="1" applyAlignment="1">
      <alignment horizontal="center" vertical="center" wrapText="1"/>
    </xf>
    <xf numFmtId="0" fontId="37" fillId="0" borderId="9" xfId="0" applyFont="1" applyBorder="1" applyAlignment="1">
      <alignment horizontal="center" vertical="center" wrapText="1"/>
    </xf>
    <xf numFmtId="0" fontId="20" fillId="10" borderId="0" xfId="0" applyFont="1" applyFill="1" applyAlignment="1">
      <alignment horizontal="center" vertical="center"/>
    </xf>
    <xf numFmtId="49" fontId="20" fillId="10" borderId="14" xfId="0" applyNumberFormat="1" applyFont="1" applyFill="1" applyBorder="1" applyAlignment="1">
      <alignment horizontal="center"/>
    </xf>
    <xf numFmtId="0" fontId="20" fillId="10" borderId="14" xfId="0" applyFont="1" applyFill="1" applyBorder="1" applyAlignment="1">
      <alignment horizontal="center"/>
    </xf>
    <xf numFmtId="0" fontId="56" fillId="10" borderId="0" xfId="0" applyFont="1" applyFill="1"/>
    <xf numFmtId="0" fontId="22" fillId="10" borderId="14" xfId="0" applyFont="1" applyFill="1" applyBorder="1" applyAlignment="1">
      <alignment horizontal="center"/>
    </xf>
    <xf numFmtId="0" fontId="37" fillId="0" borderId="15" xfId="0" applyFont="1" applyBorder="1" applyAlignment="1">
      <alignment horizontal="center" vertical="center" wrapText="1"/>
    </xf>
    <xf numFmtId="0" fontId="29" fillId="0" borderId="9" xfId="0" applyFont="1" applyBorder="1" applyAlignment="1">
      <alignment horizontal="center"/>
    </xf>
    <xf numFmtId="0" fontId="25" fillId="0" borderId="9" xfId="0" applyFont="1" applyBorder="1" applyAlignment="1">
      <alignment horizontal="center"/>
    </xf>
    <xf numFmtId="0" fontId="34" fillId="10" borderId="9" xfId="0" applyFont="1" applyFill="1" applyBorder="1" applyAlignment="1">
      <alignment horizontal="center"/>
    </xf>
    <xf numFmtId="0" fontId="25" fillId="0" borderId="9" xfId="0" applyFont="1" applyBorder="1" applyAlignment="1">
      <alignment horizontal="right"/>
    </xf>
    <xf numFmtId="0" fontId="29" fillId="0" borderId="0" xfId="0" applyFont="1"/>
    <xf numFmtId="0" fontId="25" fillId="0" borderId="9" xfId="0" applyFont="1" applyBorder="1"/>
    <xf numFmtId="10" fontId="25" fillId="0" borderId="9" xfId="0" applyNumberFormat="1" applyFont="1" applyBorder="1" applyAlignment="1">
      <alignment horizontal="center"/>
    </xf>
    <xf numFmtId="0" fontId="25" fillId="0" borderId="0" xfId="0" applyFont="1" applyAlignment="1">
      <alignment horizontal="center"/>
    </xf>
    <xf numFmtId="10" fontId="25" fillId="0" borderId="0" xfId="0" applyNumberFormat="1" applyFont="1" applyAlignment="1">
      <alignment horizontal="center"/>
    </xf>
    <xf numFmtId="0" fontId="29" fillId="0" borderId="0" xfId="0" applyFont="1" applyAlignment="1">
      <alignment horizontal="center"/>
    </xf>
    <xf numFmtId="10" fontId="29" fillId="0" borderId="0" xfId="0" applyNumberFormat="1" applyFont="1" applyAlignment="1">
      <alignment horizontal="center"/>
    </xf>
    <xf numFmtId="0" fontId="25" fillId="13" borderId="9" xfId="0" applyFont="1" applyFill="1" applyBorder="1" applyAlignment="1">
      <alignment horizontal="center"/>
    </xf>
    <xf numFmtId="0" fontId="29" fillId="0" borderId="5" xfId="0" applyFont="1" applyBorder="1"/>
    <xf numFmtId="0" fontId="29" fillId="0" borderId="7" xfId="0" applyFont="1" applyBorder="1"/>
    <xf numFmtId="0" fontId="29" fillId="0" borderId="0" xfId="0" applyFont="1" applyAlignment="1">
      <alignment horizontal="center" vertical="center"/>
    </xf>
    <xf numFmtId="0" fontId="37" fillId="0" borderId="8" xfId="0" applyFont="1" applyBorder="1" applyAlignment="1">
      <alignment horizontal="center" vertical="center" wrapText="1"/>
    </xf>
    <xf numFmtId="0" fontId="57" fillId="0" borderId="0" xfId="0" applyFont="1" applyAlignment="1">
      <alignment horizontal="center" vertical="center"/>
    </xf>
    <xf numFmtId="49" fontId="14" fillId="0" borderId="0" xfId="0" applyNumberFormat="1" applyFont="1"/>
    <xf numFmtId="0" fontId="20" fillId="10" borderId="61" xfId="0" applyFont="1" applyFill="1" applyBorder="1"/>
    <xf numFmtId="0" fontId="20" fillId="10" borderId="0" xfId="0" applyFont="1" applyFill="1"/>
    <xf numFmtId="0" fontId="23" fillId="0" borderId="0" xfId="0" applyFont="1" applyAlignment="1">
      <alignment horizontal="center" vertical="center"/>
    </xf>
    <xf numFmtId="0" fontId="59" fillId="10" borderId="14" xfId="0" applyFont="1" applyFill="1" applyBorder="1" applyAlignment="1">
      <alignment horizontal="center" vertical="center"/>
    </xf>
    <xf numFmtId="9" fontId="23" fillId="0" borderId="0" xfId="0" applyNumberFormat="1" applyFont="1" applyAlignment="1">
      <alignment horizontal="center" vertical="center"/>
    </xf>
    <xf numFmtId="0" fontId="45" fillId="14" borderId="12" xfId="0" applyFont="1" applyFill="1" applyBorder="1"/>
    <xf numFmtId="0" fontId="45" fillId="0" borderId="0" xfId="0" applyFont="1"/>
    <xf numFmtId="0" fontId="45" fillId="14" borderId="9" xfId="0" applyFont="1" applyFill="1" applyBorder="1"/>
    <xf numFmtId="0" fontId="20" fillId="0" borderId="25" xfId="0" applyFont="1" applyBorder="1" applyAlignment="1">
      <alignment vertical="center" wrapText="1"/>
    </xf>
    <xf numFmtId="0" fontId="37" fillId="0" borderId="0" xfId="0" applyFont="1"/>
    <xf numFmtId="0" fontId="37" fillId="0" borderId="9" xfId="0" applyFont="1" applyBorder="1" applyAlignment="1">
      <alignment vertical="center"/>
    </xf>
    <xf numFmtId="0" fontId="15" fillId="0" borderId="0" xfId="0" applyFont="1"/>
    <xf numFmtId="0" fontId="58" fillId="0" borderId="0" xfId="0" applyFont="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wrapText="1"/>
    </xf>
    <xf numFmtId="0" fontId="60" fillId="0" borderId="0" xfId="0" applyFont="1" applyAlignment="1">
      <alignment horizontal="center" vertical="center" wrapText="1"/>
    </xf>
    <xf numFmtId="0" fontId="10" fillId="0" borderId="0" xfId="0" applyFont="1" applyAlignment="1">
      <alignment horizontal="right" vertical="center" wrapText="1"/>
    </xf>
    <xf numFmtId="0" fontId="10" fillId="2" borderId="94" xfId="0" applyFont="1" applyFill="1" applyBorder="1" applyAlignment="1">
      <alignment horizontal="left" vertical="center"/>
    </xf>
    <xf numFmtId="0" fontId="10" fillId="2" borderId="0" xfId="0" applyFont="1" applyFill="1" applyAlignment="1">
      <alignment horizontal="right" vertical="center" wrapText="1"/>
    </xf>
    <xf numFmtId="0" fontId="13" fillId="2" borderId="0" xfId="0" applyFont="1" applyFill="1"/>
    <xf numFmtId="0" fontId="10" fillId="0" borderId="95" xfId="0" applyFont="1" applyBorder="1" applyAlignment="1">
      <alignment horizontal="left" vertical="center"/>
    </xf>
    <xf numFmtId="0" fontId="17" fillId="10" borderId="14" xfId="0" applyFont="1" applyFill="1" applyBorder="1" applyAlignment="1">
      <alignment horizontal="center" vertical="center" wrapText="1"/>
    </xf>
    <xf numFmtId="0" fontId="61" fillId="10" borderId="14" xfId="0" applyFont="1" applyFill="1" applyBorder="1" applyAlignment="1">
      <alignment horizontal="center" vertical="center" wrapText="1"/>
    </xf>
    <xf numFmtId="0" fontId="10" fillId="0" borderId="0" xfId="0" applyFont="1" applyAlignment="1">
      <alignment horizontal="left" vertical="center"/>
    </xf>
    <xf numFmtId="0" fontId="10" fillId="2" borderId="9" xfId="0" applyFont="1" applyFill="1" applyBorder="1" applyAlignment="1">
      <alignment horizontal="center" vertical="center" wrapText="1"/>
    </xf>
    <xf numFmtId="0" fontId="14" fillId="0" borderId="23" xfId="0" applyFont="1" applyBorder="1" applyAlignment="1">
      <alignment horizontal="center" vertical="center"/>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26" fillId="8" borderId="96" xfId="0" applyFont="1" applyFill="1" applyBorder="1" applyAlignment="1">
      <alignment horizontal="center" vertical="center" wrapText="1"/>
    </xf>
    <xf numFmtId="0" fontId="10" fillId="0" borderId="97" xfId="0" applyFont="1" applyBorder="1" applyAlignment="1">
      <alignment horizontal="center" vertical="center" wrapText="1"/>
    </xf>
    <xf numFmtId="0" fontId="10" fillId="0" borderId="98" xfId="0" applyFont="1" applyBorder="1" applyAlignment="1">
      <alignment horizontal="center" vertical="center" wrapText="1"/>
    </xf>
    <xf numFmtId="0" fontId="10" fillId="0" borderId="9" xfId="0" applyFont="1" applyBorder="1" applyAlignment="1">
      <alignment horizontal="center" vertical="center" wrapText="1"/>
    </xf>
    <xf numFmtId="0" fontId="14" fillId="0" borderId="9" xfId="0" applyFont="1" applyBorder="1" applyAlignment="1">
      <alignment horizontal="center" vertical="center" wrapText="1"/>
    </xf>
    <xf numFmtId="49" fontId="14" fillId="0" borderId="99" xfId="0" applyNumberFormat="1" applyFont="1" applyBorder="1" applyAlignment="1">
      <alignment horizontal="center" vertical="center" wrapText="1"/>
    </xf>
    <xf numFmtId="10" fontId="10" fillId="0" borderId="100" xfId="0" applyNumberFormat="1" applyFont="1" applyBorder="1" applyAlignment="1">
      <alignment horizontal="center" vertical="center" wrapText="1"/>
    </xf>
    <xf numFmtId="10" fontId="10" fillId="0" borderId="9" xfId="0" applyNumberFormat="1" applyFont="1" applyBorder="1" applyAlignment="1">
      <alignment horizontal="center" vertical="center" wrapText="1"/>
    </xf>
    <xf numFmtId="0" fontId="10" fillId="0" borderId="9" xfId="0" applyFont="1" applyBorder="1" applyAlignment="1">
      <alignment vertical="center" wrapText="1"/>
    </xf>
    <xf numFmtId="0" fontId="10" fillId="0" borderId="101" xfId="0" applyFont="1" applyBorder="1" applyAlignment="1">
      <alignment horizontal="center" vertical="center" wrapText="1"/>
    </xf>
    <xf numFmtId="49" fontId="10" fillId="0" borderId="101" xfId="0" applyNumberFormat="1" applyFont="1" applyBorder="1" applyAlignment="1">
      <alignment horizontal="center" vertical="center" wrapText="1"/>
    </xf>
    <xf numFmtId="10" fontId="10" fillId="2" borderId="9" xfId="0" applyNumberFormat="1" applyFont="1" applyFill="1" applyBorder="1" applyAlignment="1">
      <alignment horizontal="center" vertical="center" wrapText="1"/>
    </xf>
    <xf numFmtId="0" fontId="37" fillId="10" borderId="9" xfId="0" applyFont="1" applyFill="1" applyBorder="1" applyAlignment="1">
      <alignment horizontal="left" vertical="center" wrapText="1"/>
    </xf>
    <xf numFmtId="0" fontId="37" fillId="0" borderId="9" xfId="0" applyFont="1" applyBorder="1" applyAlignment="1">
      <alignment horizontal="left" vertical="center" wrapText="1"/>
    </xf>
    <xf numFmtId="49" fontId="14" fillId="0" borderId="9" xfId="0" applyNumberFormat="1" applyFont="1" applyBorder="1" applyAlignment="1">
      <alignment horizontal="center" vertical="center" wrapText="1"/>
    </xf>
    <xf numFmtId="0" fontId="14" fillId="10" borderId="9" xfId="0" applyFont="1" applyFill="1" applyBorder="1" applyAlignment="1">
      <alignment horizontal="left" vertical="center" wrapText="1"/>
    </xf>
    <xf numFmtId="0" fontId="14" fillId="10" borderId="14" xfId="0" applyFont="1" applyFill="1" applyBorder="1" applyAlignment="1">
      <alignment vertical="center" wrapText="1"/>
    </xf>
    <xf numFmtId="0" fontId="14" fillId="10" borderId="14" xfId="0" applyFont="1" applyFill="1" applyBorder="1" applyAlignment="1">
      <alignment horizontal="left" vertical="center" wrapText="1"/>
    </xf>
    <xf numFmtId="0" fontId="62" fillId="0" borderId="9" xfId="0" applyFont="1" applyBorder="1" applyAlignment="1">
      <alignment horizontal="left" vertical="center" wrapText="1"/>
    </xf>
    <xf numFmtId="49" fontId="14" fillId="0" borderId="7" xfId="0" applyNumberFormat="1" applyFont="1" applyBorder="1" applyAlignment="1">
      <alignment horizontal="center" vertical="center" wrapText="1"/>
    </xf>
    <xf numFmtId="0" fontId="37" fillId="10" borderId="14" xfId="0" applyFont="1" applyFill="1" applyBorder="1" applyAlignment="1">
      <alignment vertical="center" wrapText="1"/>
    </xf>
    <xf numFmtId="0" fontId="37" fillId="10" borderId="14" xfId="0" applyFont="1" applyFill="1" applyBorder="1" applyAlignment="1">
      <alignment horizontal="left" vertical="center" wrapText="1"/>
    </xf>
    <xf numFmtId="0" fontId="63" fillId="0" borderId="0" xfId="0" applyFont="1" applyAlignment="1">
      <alignment vertical="center" wrapText="1"/>
    </xf>
    <xf numFmtId="0" fontId="64" fillId="10" borderId="14" xfId="0" applyFont="1" applyFill="1" applyBorder="1" applyAlignment="1">
      <alignment horizontal="center" vertical="center" wrapText="1"/>
    </xf>
    <xf numFmtId="0" fontId="63" fillId="10" borderId="14" xfId="0" applyFont="1" applyFill="1" applyBorder="1" applyAlignment="1">
      <alignment vertical="center" wrapText="1"/>
    </xf>
    <xf numFmtId="0" fontId="65" fillId="0" borderId="0" xfId="0" applyFont="1" applyAlignment="1">
      <alignment horizontal="center" vertical="center" wrapText="1"/>
    </xf>
    <xf numFmtId="0" fontId="63" fillId="10" borderId="14" xfId="0" applyFont="1" applyFill="1" applyBorder="1" applyAlignment="1">
      <alignment horizontal="left" vertical="center" wrapText="1"/>
    </xf>
    <xf numFmtId="0" fontId="37" fillId="0" borderId="0" xfId="0" applyFont="1" applyAlignment="1">
      <alignment vertical="center" textRotation="90" wrapText="1"/>
    </xf>
    <xf numFmtId="0" fontId="37" fillId="0" borderId="9" xfId="0" applyFont="1" applyBorder="1" applyAlignment="1">
      <alignment horizontal="center" vertical="center" textRotation="90" wrapText="1"/>
    </xf>
    <xf numFmtId="49" fontId="37" fillId="0" borderId="9" xfId="0" applyNumberFormat="1" applyFont="1" applyBorder="1" applyAlignment="1">
      <alignment horizontal="center" vertical="center" wrapText="1"/>
    </xf>
    <xf numFmtId="0" fontId="37" fillId="0" borderId="9" xfId="0" applyFont="1" applyBorder="1" applyAlignment="1">
      <alignment vertical="center" wrapText="1"/>
    </xf>
    <xf numFmtId="0" fontId="37" fillId="10" borderId="0" xfId="0" applyFont="1" applyFill="1" applyAlignment="1">
      <alignment vertical="center" wrapText="1"/>
    </xf>
    <xf numFmtId="0" fontId="63" fillId="10" borderId="102" xfId="0" applyFont="1" applyFill="1" applyBorder="1" applyAlignment="1">
      <alignment vertical="center" wrapText="1"/>
    </xf>
    <xf numFmtId="0" fontId="63" fillId="10" borderId="0" xfId="0" applyFont="1" applyFill="1" applyAlignment="1">
      <alignment vertical="center" wrapText="1"/>
    </xf>
    <xf numFmtId="0" fontId="18" fillId="2" borderId="0" xfId="0" applyFont="1" applyFill="1" applyAlignment="1">
      <alignment horizontal="right" vertical="center" wrapText="1"/>
    </xf>
    <xf numFmtId="0" fontId="66" fillId="2" borderId="0" xfId="0" applyFont="1" applyFill="1"/>
    <xf numFmtId="0" fontId="18" fillId="0" borderId="95" xfId="0" applyFont="1" applyBorder="1" applyAlignment="1">
      <alignment horizontal="left" vertical="center"/>
    </xf>
    <xf numFmtId="0" fontId="3" fillId="10" borderId="14" xfId="0" applyFont="1" applyFill="1" applyBorder="1" applyAlignment="1">
      <alignment horizontal="center" vertical="center" wrapText="1"/>
    </xf>
    <xf numFmtId="0" fontId="18" fillId="0" borderId="0" xfId="0" applyFont="1" applyAlignment="1">
      <alignment horizontal="left" vertical="center"/>
    </xf>
    <xf numFmtId="0" fontId="63" fillId="0" borderId="9" xfId="0" applyFont="1" applyBorder="1" applyAlignment="1">
      <alignment horizontal="center" vertical="center" wrapText="1"/>
    </xf>
    <xf numFmtId="0" fontId="63" fillId="10" borderId="9" xfId="0" applyFont="1" applyFill="1" applyBorder="1" applyAlignment="1">
      <alignment horizontal="left" vertical="center" wrapText="1"/>
    </xf>
    <xf numFmtId="0" fontId="63" fillId="0" borderId="9" xfId="0" applyFont="1" applyBorder="1" applyAlignment="1">
      <alignment horizontal="left" vertical="center" wrapText="1"/>
    </xf>
    <xf numFmtId="0" fontId="37" fillId="2" borderId="0" xfId="0" applyFont="1" applyFill="1" applyAlignment="1">
      <alignment vertical="center" wrapText="1"/>
    </xf>
    <xf numFmtId="0" fontId="69" fillId="0" borderId="9" xfId="1" applyBorder="1" applyAlignment="1">
      <alignment vertical="center" wrapText="1"/>
    </xf>
    <xf numFmtId="0" fontId="13" fillId="0" borderId="9" xfId="0" applyFont="1" applyBorder="1" applyAlignment="1">
      <alignment horizontal="left" vertical="center" wrapText="1"/>
    </xf>
    <xf numFmtId="0" fontId="17" fillId="10" borderId="102" xfId="0" applyFont="1" applyFill="1" applyBorder="1" applyAlignment="1">
      <alignment horizontal="center" vertical="center" wrapText="1"/>
    </xf>
    <xf numFmtId="0" fontId="37" fillId="0" borderId="79" xfId="0" applyFont="1" applyBorder="1" applyAlignment="1">
      <alignment horizontal="left" vertical="center" wrapText="1"/>
    </xf>
    <xf numFmtId="0" fontId="13" fillId="0" borderId="79" xfId="0" applyFont="1" applyBorder="1" applyAlignment="1">
      <alignment horizontal="left" vertical="center" wrapText="1"/>
    </xf>
    <xf numFmtId="0" fontId="14" fillId="0" borderId="79" xfId="0" applyFont="1" applyBorder="1" applyAlignment="1">
      <alignment horizontal="left" vertical="center" wrapText="1"/>
    </xf>
    <xf numFmtId="0" fontId="37" fillId="0" borderId="103" xfId="0" applyFont="1" applyBorder="1" applyAlignment="1">
      <alignment horizontal="left" vertical="center" wrapText="1"/>
    </xf>
    <xf numFmtId="0" fontId="13" fillId="0" borderId="103" xfId="0" applyFont="1" applyBorder="1" applyAlignment="1">
      <alignment horizontal="left" vertical="center" wrapText="1"/>
    </xf>
    <xf numFmtId="0" fontId="14" fillId="0" borderId="103" xfId="0" applyFont="1" applyBorder="1" applyAlignment="1">
      <alignment horizontal="left" vertical="center" wrapText="1"/>
    </xf>
    <xf numFmtId="0" fontId="20" fillId="0" borderId="103" xfId="0" applyFont="1" applyBorder="1"/>
    <xf numFmtId="0" fontId="58" fillId="15" borderId="103" xfId="0" applyFont="1" applyFill="1" applyBorder="1"/>
    <xf numFmtId="0" fontId="22" fillId="15" borderId="103" xfId="0" applyFont="1" applyFill="1" applyBorder="1"/>
    <xf numFmtId="0" fontId="41" fillId="0" borderId="0" xfId="0" applyFont="1" applyAlignment="1">
      <alignment vertical="center" wrapText="1"/>
    </xf>
    <xf numFmtId="0" fontId="62" fillId="0" borderId="79" xfId="0" applyFont="1" applyBorder="1" applyAlignment="1">
      <alignment horizontal="left" vertical="center" wrapText="1"/>
    </xf>
    <xf numFmtId="0" fontId="62" fillId="0" borderId="103" xfId="0" applyFont="1" applyBorder="1" applyAlignment="1">
      <alignment horizontal="left" vertical="center" wrapText="1"/>
    </xf>
    <xf numFmtId="0" fontId="10" fillId="0" borderId="103" xfId="0" applyFont="1" applyBorder="1" applyAlignment="1">
      <alignment horizontal="center"/>
    </xf>
    <xf numFmtId="0" fontId="40" fillId="2" borderId="9" xfId="0" applyFont="1" applyFill="1" applyBorder="1" applyAlignment="1">
      <alignment horizontal="center" vertical="center" textRotation="90"/>
    </xf>
    <xf numFmtId="0" fontId="16" fillId="2" borderId="33" xfId="0" applyFont="1" applyFill="1" applyBorder="1" applyAlignment="1">
      <alignment horizontal="center" vertical="center" textRotation="90"/>
    </xf>
    <xf numFmtId="0" fontId="16" fillId="2" borderId="36" xfId="0" applyFont="1" applyFill="1" applyBorder="1" applyAlignment="1">
      <alignment horizontal="center" vertical="center" textRotation="90"/>
    </xf>
    <xf numFmtId="0" fontId="16" fillId="2" borderId="36" xfId="0" applyFont="1" applyFill="1" applyBorder="1" applyAlignment="1">
      <alignment horizontal="center" vertical="center" textRotation="90" wrapText="1"/>
    </xf>
    <xf numFmtId="0" fontId="16" fillId="2" borderId="36" xfId="0" applyFont="1" applyFill="1" applyBorder="1" applyAlignment="1">
      <alignment horizontal="center" vertical="center" wrapText="1"/>
    </xf>
    <xf numFmtId="0" fontId="17" fillId="4" borderId="36" xfId="0" applyFont="1" applyFill="1" applyBorder="1" applyAlignment="1">
      <alignment vertical="center"/>
    </xf>
    <xf numFmtId="0" fontId="10" fillId="0" borderId="0" xfId="0" applyFont="1"/>
    <xf numFmtId="0" fontId="20" fillId="16" borderId="103" xfId="0" applyFont="1" applyFill="1" applyBorder="1"/>
    <xf numFmtId="0" fontId="13" fillId="0" borderId="9" xfId="0" applyFont="1" applyBorder="1" applyAlignment="1">
      <alignment horizontal="center" vertical="center" wrapText="1"/>
    </xf>
    <xf numFmtId="0" fontId="20" fillId="0" borderId="103" xfId="0" applyFont="1" applyBorder="1" applyAlignment="1">
      <alignment wrapText="1"/>
    </xf>
    <xf numFmtId="0" fontId="69" fillId="0" borderId="9" xfId="1" applyBorder="1"/>
    <xf numFmtId="0" fontId="69" fillId="0" borderId="9" xfId="1" applyNumberFormat="1" applyBorder="1" applyAlignment="1"/>
    <xf numFmtId="49" fontId="13" fillId="0" borderId="9" xfId="0" applyNumberFormat="1" applyFont="1" applyBorder="1" applyAlignment="1">
      <alignment horizontal="center" vertical="center" wrapText="1"/>
    </xf>
    <xf numFmtId="0" fontId="13" fillId="10" borderId="9" xfId="0" applyFont="1" applyFill="1" applyBorder="1" applyAlignment="1">
      <alignment horizontal="left" vertical="center" wrapText="1"/>
    </xf>
    <xf numFmtId="0" fontId="13" fillId="0" borderId="9" xfId="0" applyFont="1" applyBorder="1" applyAlignment="1">
      <alignment vertical="center" wrapText="1"/>
    </xf>
    <xf numFmtId="49" fontId="13" fillId="0" borderId="7" xfId="0" applyNumberFormat="1" applyFont="1" applyBorder="1" applyAlignment="1">
      <alignment horizontal="center" vertical="center" wrapText="1"/>
    </xf>
    <xf numFmtId="0" fontId="0" fillId="0" borderId="0" xfId="0" applyAlignment="1">
      <alignment horizontal="center" vertical="center"/>
    </xf>
    <xf numFmtId="0" fontId="50" fillId="10" borderId="102" xfId="0" applyFont="1" applyFill="1" applyBorder="1" applyAlignment="1">
      <alignment horizontal="center" vertical="center" wrapText="1"/>
    </xf>
    <xf numFmtId="0" fontId="23" fillId="0" borderId="79" xfId="0" applyFont="1" applyBorder="1" applyAlignment="1">
      <alignment horizontal="center" vertical="center" wrapText="1"/>
    </xf>
    <xf numFmtId="0" fontId="23" fillId="10" borderId="21" xfId="0" applyFont="1" applyFill="1" applyBorder="1" applyAlignment="1">
      <alignment horizontal="center" vertical="center" wrapText="1"/>
    </xf>
    <xf numFmtId="0" fontId="23" fillId="10" borderId="71" xfId="0" applyFont="1" applyFill="1" applyBorder="1" applyAlignment="1">
      <alignment horizontal="center" vertical="center" wrapText="1"/>
    </xf>
    <xf numFmtId="0" fontId="23" fillId="10" borderId="20" xfId="0" applyFont="1" applyFill="1" applyBorder="1" applyAlignment="1">
      <alignment horizontal="center" vertical="center" wrapText="1"/>
    </xf>
    <xf numFmtId="0" fontId="23" fillId="0" borderId="20" xfId="0" applyFont="1" applyBorder="1" applyAlignment="1">
      <alignment horizontal="center" vertical="center" wrapText="1"/>
    </xf>
    <xf numFmtId="0" fontId="23" fillId="0" borderId="71" xfId="0" applyFont="1" applyBorder="1" applyAlignment="1">
      <alignment horizontal="center" vertical="center" wrapText="1"/>
    </xf>
    <xf numFmtId="0" fontId="32" fillId="4" borderId="0" xfId="0" applyFont="1" applyFill="1" applyAlignment="1">
      <alignment horizontal="center" vertical="center" wrapText="1"/>
    </xf>
    <xf numFmtId="0" fontId="13" fillId="0" borderId="0" xfId="0" applyFont="1" applyAlignment="1">
      <alignment horizontal="center" vertical="center" textRotation="90"/>
    </xf>
    <xf numFmtId="0" fontId="0" fillId="0" borderId="0" xfId="0" applyAlignment="1">
      <alignment horizontal="center" vertical="center" textRotation="90"/>
    </xf>
    <xf numFmtId="0" fontId="7" fillId="0" borderId="102" xfId="0" applyFont="1" applyBorder="1"/>
    <xf numFmtId="0" fontId="74" fillId="0" borderId="102" xfId="0" applyFont="1" applyBorder="1" applyAlignment="1">
      <alignment horizontal="right" vertical="center"/>
    </xf>
    <xf numFmtId="0" fontId="74" fillId="2" borderId="102" xfId="0" applyFont="1" applyFill="1" applyBorder="1" applyAlignment="1">
      <alignment vertical="center"/>
    </xf>
    <xf numFmtId="0" fontId="10" fillId="2" borderId="102" xfId="0" applyFont="1" applyFill="1" applyBorder="1" applyAlignment="1">
      <alignment vertical="center"/>
    </xf>
    <xf numFmtId="0" fontId="69" fillId="0" borderId="102" xfId="1" applyBorder="1" applyAlignment="1"/>
    <xf numFmtId="0" fontId="34" fillId="0" borderId="103" xfId="0" applyFont="1" applyBorder="1" applyAlignment="1">
      <alignment horizontal="right"/>
    </xf>
    <xf numFmtId="0" fontId="16" fillId="2" borderId="70" xfId="0" applyFont="1" applyFill="1" applyBorder="1" applyAlignment="1">
      <alignment horizontal="center" vertical="center" wrapText="1"/>
    </xf>
    <xf numFmtId="0" fontId="13" fillId="0" borderId="79" xfId="0" applyFont="1" applyBorder="1"/>
    <xf numFmtId="0" fontId="14" fillId="0" borderId="79" xfId="0" applyFont="1" applyBorder="1" applyAlignment="1">
      <alignment vertical="center" wrapText="1"/>
    </xf>
    <xf numFmtId="0" fontId="0" fillId="0" borderId="103" xfId="0" applyBorder="1"/>
    <xf numFmtId="10" fontId="13" fillId="0" borderId="103" xfId="0" applyNumberFormat="1" applyFont="1" applyBorder="1"/>
    <xf numFmtId="1" fontId="13" fillId="0" borderId="103" xfId="0" applyNumberFormat="1" applyFont="1" applyBorder="1"/>
    <xf numFmtId="0" fontId="75" fillId="0" borderId="9" xfId="0" applyFont="1" applyBorder="1"/>
    <xf numFmtId="0" fontId="13" fillId="0" borderId="79" xfId="0" applyFont="1" applyBorder="1" applyAlignment="1">
      <alignment wrapText="1"/>
    </xf>
    <xf numFmtId="0" fontId="13" fillId="0" borderId="7" xfId="0" applyFont="1" applyBorder="1"/>
    <xf numFmtId="0" fontId="14" fillId="0" borderId="7" xfId="0" applyFont="1" applyBorder="1" applyAlignment="1">
      <alignment horizontal="left" vertical="center" wrapText="1"/>
    </xf>
    <xf numFmtId="0" fontId="13" fillId="0" borderId="7" xfId="0" applyFont="1" applyBorder="1" applyAlignment="1">
      <alignment horizontal="left" vertical="center" wrapText="1"/>
    </xf>
    <xf numFmtId="0" fontId="69" fillId="0" borderId="70" xfId="1" applyBorder="1" applyAlignment="1">
      <alignment wrapText="1"/>
    </xf>
    <xf numFmtId="0" fontId="69" fillId="0" borderId="103" xfId="1" applyFill="1" applyBorder="1"/>
    <xf numFmtId="0" fontId="35" fillId="0" borderId="103" xfId="0" applyFont="1" applyBorder="1"/>
    <xf numFmtId="0" fontId="0" fillId="0" borderId="11" xfId="0" applyBorder="1" applyAlignment="1">
      <alignment horizontal="center" vertical="center"/>
    </xf>
    <xf numFmtId="0" fontId="0" fillId="0" borderId="102" xfId="0" applyBorder="1" applyAlignment="1">
      <alignment horizontal="center" vertical="center"/>
    </xf>
    <xf numFmtId="0" fontId="0" fillId="0" borderId="0" xfId="0" applyAlignment="1">
      <alignment wrapText="1"/>
    </xf>
    <xf numFmtId="0" fontId="0" fillId="16" borderId="0" xfId="0" applyFill="1"/>
    <xf numFmtId="0" fontId="76" fillId="0" borderId="79" xfId="0" applyFont="1" applyBorder="1" applyAlignment="1">
      <alignment wrapText="1"/>
    </xf>
    <xf numFmtId="0" fontId="77" fillId="0" borderId="103" xfId="1" applyFont="1" applyFill="1" applyBorder="1"/>
    <xf numFmtId="0" fontId="76" fillId="0" borderId="7" xfId="0" applyFont="1" applyBorder="1"/>
    <xf numFmtId="0" fontId="76" fillId="0" borderId="79" xfId="0" applyFont="1" applyBorder="1"/>
    <xf numFmtId="0" fontId="0" fillId="0" borderId="102" xfId="0" applyBorder="1" applyAlignment="1">
      <alignment horizontal="center" vertical="center"/>
    </xf>
    <xf numFmtId="0" fontId="37" fillId="0" borderId="35" xfId="0" applyFont="1" applyBorder="1" applyAlignment="1">
      <alignment horizontal="center" vertical="center"/>
    </xf>
    <xf numFmtId="0" fontId="7" fillId="0" borderId="35" xfId="0" applyFont="1" applyBorder="1"/>
    <xf numFmtId="0" fontId="7" fillId="0" borderId="30" xfId="0" applyFont="1" applyBorder="1"/>
    <xf numFmtId="0" fontId="37" fillId="0" borderId="24" xfId="0" applyFont="1" applyBorder="1" applyAlignment="1">
      <alignment vertical="center" textRotation="90"/>
    </xf>
    <xf numFmtId="0" fontId="7" fillId="0" borderId="26" xfId="0" applyFont="1" applyBorder="1"/>
    <xf numFmtId="0" fontId="7" fillId="0" borderId="27" xfId="0" applyFont="1" applyBorder="1"/>
    <xf numFmtId="0" fontId="38" fillId="4" borderId="31" xfId="0" applyFont="1" applyFill="1" applyBorder="1" applyAlignment="1">
      <alignment horizontal="center" vertical="center" wrapText="1"/>
    </xf>
    <xf numFmtId="0" fontId="7" fillId="0" borderId="32" xfId="0" applyFont="1" applyBorder="1"/>
    <xf numFmtId="0" fontId="7" fillId="0" borderId="33" xfId="0" applyFont="1" applyBorder="1"/>
    <xf numFmtId="0" fontId="0" fillId="0" borderId="11" xfId="0" applyBorder="1" applyAlignment="1">
      <alignment horizontal="center" vertical="center"/>
    </xf>
    <xf numFmtId="0" fontId="10" fillId="2" borderId="5" xfId="0" applyFont="1" applyFill="1" applyBorder="1" applyAlignment="1">
      <alignment horizontal="center" vertical="center"/>
    </xf>
    <xf numFmtId="0" fontId="7" fillId="0" borderId="6" xfId="0" applyFont="1" applyBorder="1"/>
    <xf numFmtId="0" fontId="7" fillId="0" borderId="7" xfId="0" applyFont="1" applyBorder="1"/>
    <xf numFmtId="0" fontId="12" fillId="4" borderId="1" xfId="0" applyFont="1" applyFill="1" applyBorder="1" applyAlignment="1">
      <alignment horizontal="right" vertical="center"/>
    </xf>
    <xf numFmtId="0" fontId="7" fillId="0" borderId="2" xfId="0" applyFont="1" applyBorder="1"/>
    <xf numFmtId="0" fontId="7" fillId="0" borderId="3" xfId="0" applyFont="1" applyBorder="1"/>
    <xf numFmtId="0" fontId="15" fillId="2" borderId="5" xfId="0" applyFont="1" applyFill="1" applyBorder="1" applyAlignment="1">
      <alignment horizontal="center"/>
    </xf>
    <xf numFmtId="0" fontId="18" fillId="0" borderId="12" xfId="0" applyFont="1" applyBorder="1" applyAlignment="1">
      <alignment horizontal="center" vertical="center"/>
    </xf>
    <xf numFmtId="0" fontId="7" fillId="0" borderId="15" xfId="0" applyFont="1" applyBorder="1"/>
    <xf numFmtId="0" fontId="7" fillId="0" borderId="8" xfId="0" applyFont="1" applyBorder="1"/>
    <xf numFmtId="0" fontId="6" fillId="2" borderId="1" xfId="0" applyFont="1" applyFill="1" applyBorder="1" applyAlignment="1">
      <alignment horizontal="right" vertical="center"/>
    </xf>
    <xf numFmtId="0" fontId="20" fillId="2" borderId="5" xfId="0" applyFont="1" applyFill="1" applyBorder="1" applyAlignment="1">
      <alignment horizontal="center"/>
    </xf>
    <xf numFmtId="0" fontId="23" fillId="3" borderId="0" xfId="0" applyFont="1" applyFill="1" applyAlignment="1">
      <alignment horizontal="center"/>
    </xf>
    <xf numFmtId="0" fontId="0" fillId="0" borderId="0" xfId="0"/>
    <xf numFmtId="0" fontId="14" fillId="3" borderId="79" xfId="0" applyFont="1" applyFill="1" applyBorder="1" applyAlignment="1">
      <alignment horizontal="center"/>
    </xf>
    <xf numFmtId="0" fontId="14" fillId="3" borderId="7" xfId="0" applyFont="1" applyFill="1" applyBorder="1" applyAlignment="1">
      <alignment horizontal="center"/>
    </xf>
    <xf numFmtId="0" fontId="10" fillId="0" borderId="103" xfId="0" applyFont="1" applyBorder="1" applyAlignment="1">
      <alignment horizontal="center" vertical="center" wrapText="1"/>
    </xf>
    <xf numFmtId="0" fontId="10" fillId="3" borderId="79" xfId="0" applyFont="1" applyFill="1" applyBorder="1" applyAlignment="1">
      <alignment horizontal="center"/>
    </xf>
    <xf numFmtId="0" fontId="10" fillId="3" borderId="7" xfId="0" applyFont="1" applyFill="1" applyBorder="1" applyAlignment="1">
      <alignment horizontal="center"/>
    </xf>
    <xf numFmtId="0" fontId="13" fillId="0" borderId="107" xfId="0" applyFont="1" applyBorder="1" applyAlignment="1">
      <alignment horizontal="center"/>
    </xf>
    <xf numFmtId="0" fontId="13" fillId="0" borderId="108" xfId="0" applyFont="1" applyBorder="1" applyAlignment="1">
      <alignment horizontal="center"/>
    </xf>
    <xf numFmtId="0" fontId="25" fillId="0" borderId="0" xfId="0" applyFont="1" applyAlignment="1">
      <alignment horizontal="center" vertical="center" wrapText="1"/>
    </xf>
    <xf numFmtId="49" fontId="30" fillId="11" borderId="22" xfId="0" applyNumberFormat="1" applyFont="1" applyFill="1" applyBorder="1" applyAlignment="1">
      <alignment horizontal="left" vertical="center" wrapText="1"/>
    </xf>
    <xf numFmtId="0" fontId="30" fillId="11" borderId="21" xfId="0" applyFont="1" applyFill="1" applyBorder="1" applyAlignment="1">
      <alignment horizontal="center" vertical="center" wrapText="1"/>
    </xf>
    <xf numFmtId="0" fontId="7" fillId="0" borderId="19" xfId="0" applyFont="1" applyBorder="1"/>
    <xf numFmtId="0" fontId="29" fillId="11" borderId="22" xfId="0" applyFont="1" applyFill="1" applyBorder="1" applyAlignment="1">
      <alignment horizontal="right" vertical="center" wrapText="1"/>
    </xf>
    <xf numFmtId="0" fontId="7" fillId="0" borderId="22" xfId="0" applyFont="1" applyBorder="1"/>
    <xf numFmtId="0" fontId="29" fillId="11" borderId="22" xfId="0" applyFont="1" applyFill="1" applyBorder="1" applyAlignment="1">
      <alignment horizontal="left" vertical="center" wrapText="1"/>
    </xf>
    <xf numFmtId="0" fontId="45" fillId="0" borderId="38" xfId="0" applyFont="1" applyBorder="1" applyAlignment="1">
      <alignment horizontal="center" vertical="center" wrapText="1"/>
    </xf>
    <xf numFmtId="0" fontId="7" fillId="0" borderId="39" xfId="0" applyFont="1" applyBorder="1"/>
    <xf numFmtId="0" fontId="7" fillId="0" borderId="40" xfId="0" applyFont="1" applyBorder="1"/>
    <xf numFmtId="0" fontId="15" fillId="11" borderId="64" xfId="0" applyFont="1" applyFill="1" applyBorder="1" applyAlignment="1">
      <alignment horizontal="center" vertical="center" textRotation="90" wrapText="1"/>
    </xf>
    <xf numFmtId="0" fontId="7" fillId="0" borderId="67" xfId="0" applyFont="1" applyBorder="1"/>
    <xf numFmtId="0" fontId="7" fillId="0" borderId="84" xfId="0" applyFont="1" applyBorder="1"/>
    <xf numFmtId="0" fontId="7" fillId="0" borderId="69" xfId="0" applyFont="1" applyBorder="1"/>
    <xf numFmtId="0" fontId="15" fillId="11" borderId="53" xfId="0" applyFont="1" applyFill="1" applyBorder="1" applyAlignment="1">
      <alignment horizontal="center" vertical="center"/>
    </xf>
    <xf numFmtId="0" fontId="7" fillId="0" borderId="102" xfId="0" applyFont="1" applyBorder="1"/>
    <xf numFmtId="49" fontId="14" fillId="2" borderId="54" xfId="0" applyNumberFormat="1" applyFont="1" applyFill="1" applyBorder="1" applyAlignment="1">
      <alignment horizontal="center" vertical="center" textRotation="90" wrapText="1"/>
    </xf>
    <xf numFmtId="49" fontId="14" fillId="2" borderId="54" xfId="0" applyNumberFormat="1" applyFont="1" applyFill="1" applyBorder="1" applyAlignment="1">
      <alignment horizontal="center" vertical="center" wrapText="1"/>
    </xf>
    <xf numFmtId="0" fontId="14" fillId="2" borderId="54" xfId="0" applyFont="1" applyFill="1" applyBorder="1" applyAlignment="1">
      <alignment horizontal="center" vertical="center" textRotation="90" wrapText="1"/>
    </xf>
    <xf numFmtId="0" fontId="10" fillId="2" borderId="55" xfId="0" applyFont="1" applyFill="1" applyBorder="1" applyAlignment="1">
      <alignment horizontal="center" vertical="center" textRotation="90" wrapText="1"/>
    </xf>
    <xf numFmtId="0" fontId="7" fillId="0" borderId="58" xfId="0" applyFont="1" applyBorder="1"/>
    <xf numFmtId="0" fontId="14" fillId="2" borderId="57" xfId="0" applyFont="1" applyFill="1" applyBorder="1" applyAlignment="1">
      <alignment horizontal="center" vertical="center" wrapText="1"/>
    </xf>
    <xf numFmtId="0" fontId="7" fillId="0" borderId="59" xfId="0" applyFont="1" applyBorder="1"/>
    <xf numFmtId="0" fontId="7" fillId="0" borderId="60" xfId="0" applyFont="1" applyBorder="1"/>
    <xf numFmtId="0" fontId="10" fillId="2" borderId="109" xfId="0" applyFont="1" applyFill="1" applyBorder="1" applyAlignment="1">
      <alignment horizontal="center" vertical="center" textRotation="90" wrapText="1"/>
    </xf>
    <xf numFmtId="0" fontId="10" fillId="2" borderId="110" xfId="0" applyFont="1" applyFill="1" applyBorder="1" applyAlignment="1">
      <alignment horizontal="center" vertical="center" textRotation="90" wrapText="1"/>
    </xf>
    <xf numFmtId="0" fontId="34" fillId="0" borderId="0" xfId="0" applyFont="1" applyAlignment="1">
      <alignment horizontal="left"/>
    </xf>
    <xf numFmtId="0" fontId="58" fillId="9" borderId="5" xfId="0" applyFont="1" applyFill="1" applyBorder="1" applyAlignment="1">
      <alignment horizontal="center" vertical="center" wrapText="1"/>
    </xf>
    <xf numFmtId="0" fontId="20" fillId="2" borderId="71" xfId="0" applyFont="1" applyFill="1" applyBorder="1" applyAlignment="1">
      <alignment horizontal="center"/>
    </xf>
    <xf numFmtId="0" fontId="7" fillId="0" borderId="11" xfId="0" applyFont="1" applyBorder="1"/>
    <xf numFmtId="0" fontId="7" fillId="0" borderId="111" xfId="0" applyFont="1" applyBorder="1"/>
    <xf numFmtId="0" fontId="13" fillId="0" borderId="103" xfId="0" applyFont="1" applyBorder="1"/>
    <xf numFmtId="0" fontId="25" fillId="13" borderId="5" xfId="0" applyFont="1" applyFill="1" applyBorder="1" applyAlignment="1">
      <alignment horizontal="center"/>
    </xf>
    <xf numFmtId="0" fontId="14" fillId="0" borderId="12" xfId="0" applyFont="1" applyBorder="1" applyAlignment="1">
      <alignment horizontal="center" vertical="center"/>
    </xf>
    <xf numFmtId="0" fontId="58" fillId="11" borderId="12" xfId="0" applyFont="1" applyFill="1" applyBorder="1" applyAlignment="1">
      <alignment horizontal="center" vertical="center" textRotation="90" wrapText="1"/>
    </xf>
    <xf numFmtId="0" fontId="10" fillId="2" borderId="12" xfId="0" applyFont="1" applyFill="1" applyBorder="1" applyAlignment="1">
      <alignment horizontal="center" vertical="center" wrapText="1"/>
    </xf>
    <xf numFmtId="0" fontId="10" fillId="2" borderId="12" xfId="0" applyFont="1" applyFill="1" applyBorder="1" applyAlignment="1">
      <alignment horizontal="center" vertical="center" textRotation="90" wrapText="1"/>
    </xf>
    <xf numFmtId="0" fontId="10" fillId="2" borderId="70" xfId="0" applyFont="1" applyFill="1" applyBorder="1" applyAlignment="1">
      <alignment horizontal="center" vertical="center" textRotation="90" wrapText="1"/>
    </xf>
    <xf numFmtId="0" fontId="10" fillId="2" borderId="15" xfId="0" applyFont="1" applyFill="1" applyBorder="1" applyAlignment="1">
      <alignment horizontal="center" vertical="center" textRotation="90" wrapText="1"/>
    </xf>
    <xf numFmtId="0" fontId="10" fillId="2" borderId="8" xfId="0" applyFont="1" applyFill="1" applyBorder="1" applyAlignment="1">
      <alignment horizontal="center" vertical="center" textRotation="90" wrapText="1"/>
    </xf>
    <xf numFmtId="0" fontId="10" fillId="2" borderId="104" xfId="0" applyFont="1" applyFill="1" applyBorder="1" applyAlignment="1">
      <alignment horizontal="center" vertical="center" wrapText="1"/>
    </xf>
    <xf numFmtId="0" fontId="10" fillId="2" borderId="105" xfId="0" applyFont="1" applyFill="1" applyBorder="1" applyAlignment="1">
      <alignment horizontal="center" vertical="center" wrapText="1"/>
    </xf>
    <xf numFmtId="0" fontId="10" fillId="2" borderId="106" xfId="0" applyFont="1" applyFill="1" applyBorder="1" applyAlignment="1">
      <alignment horizontal="center" vertical="center" wrapText="1"/>
    </xf>
    <xf numFmtId="0" fontId="10" fillId="2" borderId="71" xfId="0" applyFont="1" applyFill="1" applyBorder="1" applyAlignment="1">
      <alignment horizontal="center" vertical="center" wrapText="1"/>
    </xf>
    <xf numFmtId="0" fontId="7" fillId="0" borderId="21" xfId="0" applyFont="1" applyBorder="1"/>
    <xf numFmtId="0" fontId="7" fillId="0" borderId="20" xfId="0" applyFont="1" applyBorder="1"/>
    <xf numFmtId="0" fontId="69" fillId="0" borderId="0" xfId="1" applyAlignment="1">
      <alignment horizontal="left" vertical="center"/>
    </xf>
    <xf numFmtId="0" fontId="69" fillId="0" borderId="23" xfId="1" applyBorder="1" applyAlignment="1">
      <alignment horizontal="left" vertical="center"/>
    </xf>
    <xf numFmtId="0" fontId="71" fillId="0" borderId="15" xfId="0" applyFont="1" applyBorder="1"/>
    <xf numFmtId="0" fontId="71" fillId="0" borderId="8" xfId="0" applyFont="1" applyBorder="1"/>
    <xf numFmtId="0" fontId="70" fillId="0" borderId="0" xfId="1" applyFont="1" applyAlignment="1">
      <alignment horizontal="left" vertical="center"/>
    </xf>
    <xf numFmtId="0" fontId="41" fillId="0" borderId="0" xfId="0" applyFont="1"/>
  </cellXfs>
  <cellStyles count="2">
    <cellStyle name="Lien hypertexte" xfId="1" builtinId="8"/>
    <cellStyle name="Normal" xfId="0" builtinId="0"/>
  </cellStyles>
  <dxfs count="437">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theme="1"/>
      </font>
      <fill>
        <patternFill patternType="solid">
          <fgColor theme="8"/>
          <bgColor theme="8"/>
        </patternFill>
      </fill>
    </dxf>
    <dxf>
      <font>
        <color rgb="FF000000"/>
      </font>
      <fill>
        <patternFill patternType="solid">
          <fgColor rgb="FFFFFFFF"/>
          <bgColor rgb="FFFFFFFF"/>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FFFFFF"/>
      </font>
      <fill>
        <patternFill patternType="solid">
          <fgColor rgb="FF757575"/>
          <bgColor rgb="FF757575"/>
        </patternFill>
      </fill>
    </dxf>
    <dxf>
      <font>
        <color rgb="FF000000"/>
      </font>
      <fill>
        <patternFill patternType="solid">
          <fgColor rgb="FFFCE8B2"/>
          <bgColor rgb="FFFCE8B2"/>
        </patternFill>
      </fill>
    </dxf>
    <dxf>
      <fill>
        <patternFill patternType="solid">
          <fgColor rgb="FFFFD966"/>
          <bgColor rgb="FFFFD966"/>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FFFFFF"/>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ont>
        <color theme="1"/>
      </font>
      <fill>
        <patternFill patternType="solid">
          <fgColor theme="8"/>
          <bgColor theme="8"/>
        </patternFill>
      </fill>
    </dxf>
    <dxf>
      <font>
        <color rgb="FFFFFFFF"/>
      </font>
      <fill>
        <patternFill patternType="solid">
          <fgColor rgb="FF757575"/>
          <bgColor rgb="FF75757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rgb="FF000000"/>
      </font>
      <fill>
        <patternFill patternType="solid">
          <fgColor rgb="FFFCE8B2"/>
          <bgColor rgb="FFFCE8B2"/>
        </patternFill>
      </fill>
    </dxf>
    <dxf>
      <fill>
        <patternFill patternType="solid">
          <fgColor rgb="FFFFD966"/>
          <bgColor rgb="FFFFD966"/>
        </patternFill>
      </fill>
    </dxf>
    <dxf>
      <font>
        <color rgb="FFFFFFFF"/>
      </font>
      <fill>
        <patternFill patternType="solid">
          <fgColor rgb="FF757575"/>
          <bgColor rgb="FF757575"/>
        </patternFill>
      </fill>
    </dxf>
    <dxf>
      <font>
        <color rgb="FF000000"/>
      </font>
      <fill>
        <patternFill patternType="solid">
          <fgColor rgb="FFF4C7C3"/>
          <bgColor rgb="FFF4C7C3"/>
        </patternFill>
      </fill>
    </dxf>
    <dxf>
      <font>
        <color rgb="FF000000"/>
      </font>
      <fill>
        <patternFill patternType="solid">
          <fgColor rgb="FFB7E1CD"/>
          <bgColor rgb="FFB7E1CD"/>
        </patternFill>
      </fill>
    </dxf>
    <dxf>
      <font>
        <color rgb="FF000000"/>
      </font>
      <fill>
        <patternFill patternType="solid">
          <fgColor rgb="FFFCE8B2"/>
          <bgColor rgb="FFFCE8B2"/>
        </patternFill>
      </fill>
    </dxf>
    <dxf>
      <font>
        <color rgb="FFFFFFFF"/>
      </font>
      <fill>
        <patternFill patternType="solid">
          <fgColor rgb="FF007891"/>
          <bgColor rgb="FF007891"/>
        </patternFill>
      </fill>
    </dxf>
    <dxf>
      <font>
        <color rgb="FF666666"/>
      </font>
      <fill>
        <patternFill patternType="solid">
          <fgColor rgb="FFD9D9D9"/>
          <bgColor rgb="FFD9D9D9"/>
        </patternFill>
      </fill>
    </dxf>
    <dxf>
      <fill>
        <patternFill patternType="solid">
          <fgColor rgb="FFD9EAD3"/>
          <bgColor rgb="FFD9EAD3"/>
        </patternFill>
      </fill>
    </dxf>
    <dxf>
      <font>
        <color rgb="FF000000"/>
      </font>
      <fill>
        <patternFill patternType="solid">
          <fgColor rgb="FFFCE8B2"/>
          <bgColor rgb="FFFCE8B2"/>
        </patternFill>
      </fill>
    </dxf>
    <dxf>
      <font>
        <color rgb="FFFFFFFF"/>
      </font>
      <fill>
        <patternFill patternType="solid">
          <fgColor rgb="FF757575"/>
          <bgColor rgb="FF757575"/>
        </patternFill>
      </fill>
    </dxf>
    <dxf>
      <font>
        <color rgb="FF000000"/>
      </font>
      <fill>
        <patternFill patternType="solid">
          <fgColor rgb="FFF4C7C3"/>
          <bgColor rgb="FFF4C7C3"/>
        </patternFill>
      </fill>
    </dxf>
    <dxf>
      <font>
        <color rgb="FF434343"/>
      </font>
      <fill>
        <patternFill patternType="solid">
          <fgColor rgb="FFFFFFFF"/>
          <bgColor rgb="FFFFFFFF"/>
        </patternFill>
      </fill>
    </dxf>
    <dxf>
      <font>
        <color rgb="FF000000"/>
      </font>
      <fill>
        <patternFill patternType="solid">
          <fgColor rgb="FFFCE8B2"/>
          <bgColor rgb="FFFCE8B2"/>
        </patternFill>
      </fill>
    </dxf>
    <dxf>
      <font>
        <color rgb="FF000000"/>
      </font>
      <fill>
        <patternFill patternType="solid">
          <fgColor rgb="FFF4C7C3"/>
          <bgColor rgb="FFF4C7C3"/>
        </patternFill>
      </fill>
    </dxf>
    <dxf>
      <fill>
        <patternFill patternType="solid">
          <fgColor rgb="FFB7E1CD"/>
          <bgColor rgb="FFB7E1CD"/>
        </patternFill>
      </fill>
    </dxf>
    <dxf>
      <font>
        <color theme="1"/>
      </font>
      <fill>
        <patternFill patternType="solid">
          <fgColor rgb="FFCAE7EA"/>
          <bgColor rgb="FFCAE7EA"/>
        </patternFill>
      </fill>
    </dxf>
    <dxf>
      <font>
        <color theme="0"/>
      </font>
      <fill>
        <patternFill patternType="solid">
          <fgColor theme="1"/>
          <bgColor theme="1"/>
        </patternFill>
      </fill>
    </dxf>
    <dxf>
      <font>
        <color rgb="FFFFFFFF"/>
      </font>
      <fill>
        <patternFill patternType="solid">
          <fgColor rgb="FF70AD47"/>
          <bgColor rgb="FF70AD47"/>
        </patternFill>
      </fill>
    </dxf>
    <dxf>
      <fill>
        <patternFill patternType="solid">
          <fgColor rgb="FFF7981D"/>
          <bgColor rgb="FFF7981D"/>
        </patternFill>
      </fill>
    </dxf>
    <dxf>
      <font>
        <color rgb="FFFFFFFF"/>
      </font>
      <fill>
        <patternFill patternType="solid">
          <fgColor rgb="FFDD0806"/>
          <bgColor rgb="FFDD0806"/>
        </patternFill>
      </fill>
    </dxf>
    <dxf>
      <font>
        <color theme="0"/>
      </font>
      <fill>
        <patternFill patternType="solid">
          <fgColor theme="1"/>
          <bgColor theme="1"/>
        </patternFill>
      </fill>
    </dxf>
    <dxf>
      <font>
        <color rgb="FFFFFFFF"/>
      </font>
      <fill>
        <patternFill patternType="solid">
          <fgColor rgb="FF70AD47"/>
          <bgColor rgb="FF70AD47"/>
        </patternFill>
      </fill>
    </dxf>
    <dxf>
      <fill>
        <patternFill patternType="solid">
          <fgColor rgb="FFF7981D"/>
          <bgColor rgb="FFF7981D"/>
        </patternFill>
      </fill>
    </dxf>
    <dxf>
      <font>
        <color rgb="FFFFFFFF"/>
      </font>
      <fill>
        <patternFill patternType="solid">
          <fgColor rgb="FFDD0806"/>
          <bgColor rgb="FFDD0806"/>
        </patternFill>
      </fill>
    </dxf>
    <dxf>
      <font>
        <color theme="0"/>
      </font>
    </dxf>
    <dxf>
      <fill>
        <patternFill>
          <bgColor theme="4"/>
        </patternFill>
      </fill>
    </dxf>
    <dxf>
      <font>
        <color rgb="FFFFFFFF"/>
      </font>
      <fill>
        <patternFill patternType="solid">
          <fgColor rgb="FF757575"/>
          <bgColor rgb="FF757575"/>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3</xdr:col>
      <xdr:colOff>742949</xdr:colOff>
      <xdr:row>4</xdr:row>
      <xdr:rowOff>19049</xdr:rowOff>
    </xdr:from>
    <xdr:ext cx="1952625" cy="8096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5953124" y="581024"/>
          <a:ext cx="1952625" cy="8096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museemaritime.larochelle.fr/un-avant-gout/les-incontournables/joshua-1" TargetMode="External"/><Relationship Id="rId13" Type="http://schemas.openxmlformats.org/officeDocument/2006/relationships/printerSettings" Target="../printerSettings/printerSettings2.bin"/><Relationship Id="rId3" Type="http://schemas.openxmlformats.org/officeDocument/2006/relationships/hyperlink" Target="https://museemaritime.larochelle.fr/au-dela-de-la-visite/autour-des-expositions" TargetMode="External"/><Relationship Id="rId7" Type="http://schemas.openxmlformats.org/officeDocument/2006/relationships/hyperlink" Target="https://museemaritime.larochelle.fr/au-dela-de-la-visite/espaces-a-louer/salle-de-reception" TargetMode="External"/><Relationship Id="rId12" Type="http://schemas.openxmlformats.org/officeDocument/2006/relationships/hyperlink" Target="https://museemaritime.larochelle.fr/un-avant-gout/en-ce-moment" TargetMode="External"/><Relationship Id="rId2" Type="http://schemas.openxmlformats.org/officeDocument/2006/relationships/hyperlink" Target="https://museemaritime.larochelle.fr/preparer-la-visite/je-suis/enseignant-ou-animateur" TargetMode="External"/><Relationship Id="rId1" Type="http://schemas.openxmlformats.org/officeDocument/2006/relationships/hyperlink" Target="https://museemaritime.larochelle.fr/preparer-la-visite/acces-tarifs-et-horaires" TargetMode="External"/><Relationship Id="rId6" Type="http://schemas.openxmlformats.org/officeDocument/2006/relationships/hyperlink" Target="https://museemaritime.larochelle.fr/au-dela-de-la-visite/a-decouvrir-a-proximite/angele-aline" TargetMode="External"/><Relationship Id="rId11" Type="http://schemas.openxmlformats.org/officeDocument/2006/relationships/hyperlink" Target="https://museemaritime.larochelle.fr/un-avant-gout/en-ce-moment" TargetMode="External"/><Relationship Id="rId5" Type="http://schemas.openxmlformats.org/officeDocument/2006/relationships/hyperlink" Target="https://museemaritime.larochelle.fr/au-dela-de-la-visite/a-decouvrir-a-proximite/yatchs-classiques" TargetMode="External"/><Relationship Id="rId10" Type="http://schemas.openxmlformats.org/officeDocument/2006/relationships/hyperlink" Target="https://museemaritime.larochelle.fr/un-avant-gout/en-ce-moment/evenement/generationsthalassa-5662" TargetMode="External"/><Relationship Id="rId4" Type="http://schemas.openxmlformats.org/officeDocument/2006/relationships/hyperlink" Target="https://museemaritime.larochelle.fr/au-dela-de-la-visite/lieux-culturels-et-monuments" TargetMode="External"/><Relationship Id="rId9" Type="http://schemas.openxmlformats.org/officeDocument/2006/relationships/hyperlink" Target="https://museemaritime.larochelle.fr/un-avant-gout/les-collections/france-1" TargetMode="External"/><Relationship Id="rId1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w3.org/TR/WCAG21/" TargetMode="External"/><Relationship Id="rId21" Type="http://schemas.openxmlformats.org/officeDocument/2006/relationships/hyperlink" Target="https://www.w3.org/TR/WCAG21/" TargetMode="External"/><Relationship Id="rId34" Type="http://schemas.openxmlformats.org/officeDocument/2006/relationships/hyperlink" Target="https://www.w3.org/TR/WCAG21/" TargetMode="External"/><Relationship Id="rId42" Type="http://schemas.openxmlformats.org/officeDocument/2006/relationships/hyperlink" Target="https://www.w3.org/TR/WCAG21/" TargetMode="External"/><Relationship Id="rId47" Type="http://schemas.openxmlformats.org/officeDocument/2006/relationships/hyperlink" Target="https://www.w3.org/TR/WCAG21/" TargetMode="External"/><Relationship Id="rId50" Type="http://schemas.openxmlformats.org/officeDocument/2006/relationships/hyperlink" Target="https://www.w3.org/TR/WCAG21/" TargetMode="External"/><Relationship Id="rId55" Type="http://schemas.openxmlformats.org/officeDocument/2006/relationships/hyperlink" Target="https://www.w3.org/TR/WCAG21/" TargetMode="External"/><Relationship Id="rId63" Type="http://schemas.openxmlformats.org/officeDocument/2006/relationships/hyperlink" Target="https://www.w3.org/TR/WCAG21/" TargetMode="External"/><Relationship Id="rId68" Type="http://schemas.openxmlformats.org/officeDocument/2006/relationships/comments" Target="../comments1.xml"/><Relationship Id="rId7" Type="http://schemas.openxmlformats.org/officeDocument/2006/relationships/hyperlink" Target="https://www.w3.org/TR/WCAG21/" TargetMode="External"/><Relationship Id="rId2" Type="http://schemas.openxmlformats.org/officeDocument/2006/relationships/hyperlink" Target="https://www.w3.org/TR/WCAG21/" TargetMode="External"/><Relationship Id="rId16" Type="http://schemas.openxmlformats.org/officeDocument/2006/relationships/hyperlink" Target="https://www.w3.org/TR/WCAG21/" TargetMode="External"/><Relationship Id="rId29" Type="http://schemas.openxmlformats.org/officeDocument/2006/relationships/hyperlink" Target="https://www.w3.org/TR/WCAG21/" TargetMode="External"/><Relationship Id="rId11" Type="http://schemas.openxmlformats.org/officeDocument/2006/relationships/hyperlink" Target="https://www.w3.org/TR/WCAG21/" TargetMode="External"/><Relationship Id="rId24" Type="http://schemas.openxmlformats.org/officeDocument/2006/relationships/hyperlink" Target="https://www.w3.org/TR/WCAG21/" TargetMode="External"/><Relationship Id="rId32" Type="http://schemas.openxmlformats.org/officeDocument/2006/relationships/hyperlink" Target="https://www.w3.org/TR/WCAG21/" TargetMode="External"/><Relationship Id="rId37" Type="http://schemas.openxmlformats.org/officeDocument/2006/relationships/hyperlink" Target="https://www.w3.org/TR/WCAG21/" TargetMode="External"/><Relationship Id="rId40" Type="http://schemas.openxmlformats.org/officeDocument/2006/relationships/hyperlink" Target="https://www.w3.org/TR/WCAG21/" TargetMode="External"/><Relationship Id="rId45" Type="http://schemas.openxmlformats.org/officeDocument/2006/relationships/hyperlink" Target="https://www.w3.org/TR/WCAG21/" TargetMode="External"/><Relationship Id="rId53" Type="http://schemas.openxmlformats.org/officeDocument/2006/relationships/hyperlink" Target="https://www.w3.org/TR/WCAG21/" TargetMode="External"/><Relationship Id="rId58" Type="http://schemas.openxmlformats.org/officeDocument/2006/relationships/hyperlink" Target="https://www.w3.org/TR/WCAG21/" TargetMode="External"/><Relationship Id="rId66" Type="http://schemas.openxmlformats.org/officeDocument/2006/relationships/printerSettings" Target="../printerSettings/printerSettings4.bin"/><Relationship Id="rId5" Type="http://schemas.openxmlformats.org/officeDocument/2006/relationships/hyperlink" Target="https://www.w3.org/TR/WCAG21/" TargetMode="External"/><Relationship Id="rId61" Type="http://schemas.openxmlformats.org/officeDocument/2006/relationships/hyperlink" Target="https://www.w3.org/TR/WCAG21/" TargetMode="External"/><Relationship Id="rId19" Type="http://schemas.openxmlformats.org/officeDocument/2006/relationships/hyperlink" Target="https://www.w3.org/TR/WCAG21/" TargetMode="External"/><Relationship Id="rId14" Type="http://schemas.openxmlformats.org/officeDocument/2006/relationships/hyperlink" Target="https://www.w3.org/TR/WCAG21/" TargetMode="External"/><Relationship Id="rId22" Type="http://schemas.openxmlformats.org/officeDocument/2006/relationships/hyperlink" Target="https://www.w3.org/TR/WCAG21/" TargetMode="External"/><Relationship Id="rId27" Type="http://schemas.openxmlformats.org/officeDocument/2006/relationships/hyperlink" Target="https://www.w3.org/TR/WCAG21/" TargetMode="External"/><Relationship Id="rId30" Type="http://schemas.openxmlformats.org/officeDocument/2006/relationships/hyperlink" Target="https://www.w3.org/TR/WCAG21/" TargetMode="External"/><Relationship Id="rId35" Type="http://schemas.openxmlformats.org/officeDocument/2006/relationships/hyperlink" Target="https://www.w3.org/TR/WCAG21/" TargetMode="External"/><Relationship Id="rId43" Type="http://schemas.openxmlformats.org/officeDocument/2006/relationships/hyperlink" Target="https://www.w3.org/TR/WCAG21/" TargetMode="External"/><Relationship Id="rId48" Type="http://schemas.openxmlformats.org/officeDocument/2006/relationships/hyperlink" Target="https://www.w3.org/TR/WCAG21/" TargetMode="External"/><Relationship Id="rId56" Type="http://schemas.openxmlformats.org/officeDocument/2006/relationships/hyperlink" Target="https://www.w3.org/TR/WCAG21/" TargetMode="External"/><Relationship Id="rId64" Type="http://schemas.openxmlformats.org/officeDocument/2006/relationships/hyperlink" Target="https://www.w3.org/TR/WCAG21/" TargetMode="External"/><Relationship Id="rId8" Type="http://schemas.openxmlformats.org/officeDocument/2006/relationships/hyperlink" Target="https://www.w3.org/TR/WCAG21/" TargetMode="External"/><Relationship Id="rId51" Type="http://schemas.openxmlformats.org/officeDocument/2006/relationships/hyperlink" Target="https://www.w3.org/TR/WCAG21/" TargetMode="External"/><Relationship Id="rId3" Type="http://schemas.openxmlformats.org/officeDocument/2006/relationships/hyperlink" Target="https://www.w3.org/TR/WCAG21/" TargetMode="External"/><Relationship Id="rId12" Type="http://schemas.openxmlformats.org/officeDocument/2006/relationships/hyperlink" Target="https://www.w3.org/TR/WCAG21/" TargetMode="External"/><Relationship Id="rId17" Type="http://schemas.openxmlformats.org/officeDocument/2006/relationships/hyperlink" Target="https://www.w3.org/TR/WCAG21/" TargetMode="External"/><Relationship Id="rId25" Type="http://schemas.openxmlformats.org/officeDocument/2006/relationships/hyperlink" Target="https://www.w3.org/TR/WCAG21/" TargetMode="External"/><Relationship Id="rId33" Type="http://schemas.openxmlformats.org/officeDocument/2006/relationships/hyperlink" Target="https://www.w3.org/TR/WCAG21/" TargetMode="External"/><Relationship Id="rId38" Type="http://schemas.openxmlformats.org/officeDocument/2006/relationships/hyperlink" Target="https://www.w3.org/TR/WCAG21/" TargetMode="External"/><Relationship Id="rId46" Type="http://schemas.openxmlformats.org/officeDocument/2006/relationships/hyperlink" Target="https://www.w3.org/TR/WCAG21/" TargetMode="External"/><Relationship Id="rId59" Type="http://schemas.openxmlformats.org/officeDocument/2006/relationships/hyperlink" Target="https://www.w3.org/TR/WCAG21/" TargetMode="External"/><Relationship Id="rId67" Type="http://schemas.openxmlformats.org/officeDocument/2006/relationships/vmlDrawing" Target="../drawings/vmlDrawing1.vml"/><Relationship Id="rId20" Type="http://schemas.openxmlformats.org/officeDocument/2006/relationships/hyperlink" Target="https://www.w3.org/TR/WCAG21/" TargetMode="External"/><Relationship Id="rId41" Type="http://schemas.openxmlformats.org/officeDocument/2006/relationships/hyperlink" Target="https://www.w3.org/TR/WCAG21/" TargetMode="External"/><Relationship Id="rId54" Type="http://schemas.openxmlformats.org/officeDocument/2006/relationships/hyperlink" Target="https://www.w3.org/TR/WCAG21/" TargetMode="External"/><Relationship Id="rId62" Type="http://schemas.openxmlformats.org/officeDocument/2006/relationships/hyperlink" Target="https://www.w3.org/TR/WCAG21/" TargetMode="External"/><Relationship Id="rId1" Type="http://schemas.openxmlformats.org/officeDocument/2006/relationships/hyperlink" Target="https://www.w3.org/TR/WCAG21/" TargetMode="External"/><Relationship Id="rId6" Type="http://schemas.openxmlformats.org/officeDocument/2006/relationships/hyperlink" Target="https://www.w3.org/TR/WCAG21/" TargetMode="External"/><Relationship Id="rId15" Type="http://schemas.openxmlformats.org/officeDocument/2006/relationships/hyperlink" Target="https://www.w3.org/TR/WCAG21/" TargetMode="External"/><Relationship Id="rId23" Type="http://schemas.openxmlformats.org/officeDocument/2006/relationships/hyperlink" Target="https://www.w3.org/TR/WCAG21/" TargetMode="External"/><Relationship Id="rId28" Type="http://schemas.openxmlformats.org/officeDocument/2006/relationships/hyperlink" Target="https://www.w3.org/TR/WCAG21/" TargetMode="External"/><Relationship Id="rId36" Type="http://schemas.openxmlformats.org/officeDocument/2006/relationships/hyperlink" Target="https://www.w3.org/TR/WCAG21/" TargetMode="External"/><Relationship Id="rId49" Type="http://schemas.openxmlformats.org/officeDocument/2006/relationships/hyperlink" Target="https://www.w3.org/TR/WCAG21/" TargetMode="External"/><Relationship Id="rId57" Type="http://schemas.openxmlformats.org/officeDocument/2006/relationships/hyperlink" Target="https://www.w3.org/TR/WCAG21/" TargetMode="External"/><Relationship Id="rId10" Type="http://schemas.openxmlformats.org/officeDocument/2006/relationships/hyperlink" Target="https://www.w3.org/TR/WCAG21/" TargetMode="External"/><Relationship Id="rId31" Type="http://schemas.openxmlformats.org/officeDocument/2006/relationships/hyperlink" Target="https://www.w3.org/TR/WCAG21/" TargetMode="External"/><Relationship Id="rId44" Type="http://schemas.openxmlformats.org/officeDocument/2006/relationships/hyperlink" Target="https://www.w3.org/TR/WCAG21/" TargetMode="External"/><Relationship Id="rId52" Type="http://schemas.openxmlformats.org/officeDocument/2006/relationships/hyperlink" Target="https://www.w3.org/TR/WCAG21/" TargetMode="External"/><Relationship Id="rId60" Type="http://schemas.openxmlformats.org/officeDocument/2006/relationships/hyperlink" Target="https://www.w3.org/TR/WCAG21/" TargetMode="External"/><Relationship Id="rId65" Type="http://schemas.openxmlformats.org/officeDocument/2006/relationships/hyperlink" Target="https://www.w3.org/TR/WCAG21/" TargetMode="External"/><Relationship Id="rId4" Type="http://schemas.openxmlformats.org/officeDocument/2006/relationships/hyperlink" Target="https://www.w3.org/TR/WCAG21/" TargetMode="External"/><Relationship Id="rId9" Type="http://schemas.openxmlformats.org/officeDocument/2006/relationships/hyperlink" Target="https://www.w3.org/TR/WCAG21/" TargetMode="External"/><Relationship Id="rId13" Type="http://schemas.openxmlformats.org/officeDocument/2006/relationships/hyperlink" Target="https://www.w3.org/TR/WCAG21/" TargetMode="External"/><Relationship Id="rId18" Type="http://schemas.openxmlformats.org/officeDocument/2006/relationships/hyperlink" Target="https://www.w3.org/TR/WCAG21/" TargetMode="External"/><Relationship Id="rId39" Type="http://schemas.openxmlformats.org/officeDocument/2006/relationships/hyperlink" Target="https://www.w3.org/TR/WCAG21/"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7891"/>
    <outlinePr summaryBelow="0" summaryRight="0"/>
  </sheetPr>
  <dimension ref="A1:AE1004"/>
  <sheetViews>
    <sheetView showGridLines="0" zoomScale="80" zoomScaleNormal="80" workbookViewId="0">
      <selection activeCell="D25" sqref="D25"/>
    </sheetView>
  </sheetViews>
  <sheetFormatPr baseColWidth="10" defaultColWidth="14.42578125" defaultRowHeight="15" customHeight="1" x14ac:dyDescent="0.2"/>
  <cols>
    <col min="1" max="1" width="16.5703125" customWidth="1"/>
    <col min="2" max="4" width="11.5703125" customWidth="1"/>
    <col min="5" max="5" width="15.5703125" customWidth="1"/>
    <col min="6" max="7" width="11.5703125" customWidth="1"/>
    <col min="8" max="8" width="21.42578125" customWidth="1"/>
    <col min="9" max="10" width="10.42578125" customWidth="1"/>
    <col min="11" max="11" width="61.42578125" customWidth="1"/>
    <col min="12" max="12" width="13" customWidth="1"/>
    <col min="13" max="13" width="67.28515625" customWidth="1"/>
    <col min="14" max="14" width="15.140625" customWidth="1"/>
    <col min="15" max="15" width="8.7109375" customWidth="1"/>
    <col min="16" max="16" width="67.28515625" customWidth="1"/>
    <col min="17" max="17" width="13.85546875" customWidth="1"/>
    <col min="18" max="19" width="8.7109375" customWidth="1"/>
    <col min="20" max="20" width="3.85546875" customWidth="1"/>
    <col min="21" max="21" width="7.5703125" hidden="1" customWidth="1"/>
    <col min="22" max="22" width="8.5703125" hidden="1" customWidth="1"/>
    <col min="23" max="23" width="7.140625" hidden="1" customWidth="1"/>
    <col min="24" max="24" width="5.85546875" customWidth="1"/>
    <col min="25" max="25" width="16.85546875" customWidth="1"/>
    <col min="26" max="26" width="12.28515625" customWidth="1"/>
    <col min="27" max="27" width="16" customWidth="1"/>
    <col min="28" max="29" width="9.42578125" customWidth="1"/>
    <col min="30" max="30" width="19.7109375" customWidth="1"/>
    <col min="31" max="31" width="9.42578125" customWidth="1"/>
  </cols>
  <sheetData>
    <row r="1" spans="1:31" ht="43.5" x14ac:dyDescent="0.3">
      <c r="A1" s="1" t="s">
        <v>0</v>
      </c>
      <c r="B1" s="1"/>
      <c r="C1" s="1"/>
      <c r="D1" s="1"/>
      <c r="E1" s="1"/>
      <c r="F1" s="1"/>
      <c r="G1" s="1"/>
      <c r="H1" s="2"/>
      <c r="I1" s="2"/>
      <c r="J1" s="3"/>
      <c r="K1" s="3"/>
      <c r="L1" s="3"/>
      <c r="M1" s="4"/>
      <c r="N1" s="4"/>
      <c r="O1" s="4"/>
      <c r="P1" s="4"/>
      <c r="Q1" s="4"/>
      <c r="R1" s="4"/>
      <c r="S1" s="4"/>
      <c r="T1" s="5"/>
      <c r="U1" s="5"/>
      <c r="V1" s="5"/>
      <c r="W1" s="5"/>
      <c r="X1" s="5"/>
      <c r="Y1" s="5"/>
      <c r="Z1" s="5"/>
      <c r="AA1" s="5"/>
      <c r="AB1" s="5"/>
      <c r="AC1" s="5"/>
      <c r="AD1" s="5"/>
      <c r="AE1" s="5"/>
    </row>
    <row r="2" spans="1:31" ht="57" customHeight="1" x14ac:dyDescent="0.3">
      <c r="A2" s="382" t="s">
        <v>1</v>
      </c>
      <c r="B2" s="376"/>
      <c r="C2" s="376"/>
      <c r="D2" s="376"/>
      <c r="E2" s="376"/>
      <c r="F2" s="376"/>
      <c r="G2" s="377"/>
      <c r="H2" s="6">
        <f>F15</f>
        <v>0.56000000000000005</v>
      </c>
      <c r="I2" s="7"/>
      <c r="J2" s="372" t="s">
        <v>2</v>
      </c>
      <c r="K2" s="373"/>
      <c r="L2" s="374"/>
      <c r="M2" s="8"/>
      <c r="N2" s="9"/>
      <c r="O2" s="9"/>
      <c r="P2" s="9"/>
      <c r="Q2" s="9"/>
      <c r="R2" s="9"/>
      <c r="S2" s="9"/>
      <c r="T2" s="5"/>
      <c r="U2" s="5"/>
      <c r="V2" s="5"/>
      <c r="W2" s="5"/>
      <c r="X2" s="5"/>
      <c r="Y2" s="5"/>
      <c r="Z2" s="5"/>
      <c r="AA2" s="5"/>
      <c r="AB2" s="5"/>
      <c r="AC2" s="5"/>
      <c r="AD2" s="5"/>
      <c r="AE2" s="5"/>
    </row>
    <row r="3" spans="1:31" ht="17.25" x14ac:dyDescent="0.3">
      <c r="A3" s="375" t="s">
        <v>3</v>
      </c>
      <c r="B3" s="376"/>
      <c r="C3" s="376"/>
      <c r="D3" s="376"/>
      <c r="E3" s="376"/>
      <c r="F3" s="376"/>
      <c r="G3" s="377"/>
      <c r="H3" s="10">
        <f>L30</f>
        <v>0.90162083287923922</v>
      </c>
      <c r="I3" s="7"/>
      <c r="J3" s="11" t="str">
        <f>Echantillon!B12</f>
        <v>N° page</v>
      </c>
      <c r="K3" s="12" t="str">
        <f>Echantillon!C12</f>
        <v>Titre de la page</v>
      </c>
      <c r="L3" s="11" t="s">
        <v>4</v>
      </c>
      <c r="M3" s="8"/>
      <c r="N3" s="9"/>
      <c r="O3" s="9"/>
      <c r="P3" s="9"/>
      <c r="Q3" s="9"/>
      <c r="R3" s="9"/>
      <c r="S3" s="9"/>
      <c r="T3" s="5"/>
      <c r="U3" s="5"/>
      <c r="V3" s="5"/>
      <c r="W3" s="5"/>
      <c r="X3" s="5"/>
      <c r="Y3" s="5"/>
      <c r="Z3" s="5"/>
      <c r="AA3" s="5"/>
      <c r="AB3" s="5"/>
      <c r="AC3" s="5"/>
      <c r="AD3" s="5"/>
      <c r="AE3" s="5"/>
    </row>
    <row r="4" spans="1:31" ht="17.25" x14ac:dyDescent="0.3">
      <c r="A4" s="13"/>
      <c r="B4" s="13"/>
      <c r="C4" s="13"/>
      <c r="D4" s="13"/>
      <c r="E4" s="13"/>
      <c r="F4" s="13"/>
      <c r="G4" s="7"/>
      <c r="H4" s="7"/>
      <c r="I4" s="7"/>
      <c r="J4" s="14" t="str">
        <f>Echantillon!B13</f>
        <v>P01</v>
      </c>
      <c r="K4" s="15" t="str">
        <f>Echantillon!C13</f>
        <v>Accueil</v>
      </c>
      <c r="L4" s="16">
        <f>BaseDeCalcul!F$114</f>
        <v>0.73809523809523814</v>
      </c>
      <c r="M4" s="8" t="s">
        <v>5</v>
      </c>
      <c r="N4" s="9"/>
      <c r="O4" s="9"/>
      <c r="P4" s="9"/>
      <c r="Q4" s="9"/>
      <c r="R4" s="9"/>
      <c r="S4" s="9"/>
      <c r="T4" s="5"/>
      <c r="U4" s="5"/>
      <c r="V4" s="5"/>
      <c r="W4" s="5"/>
      <c r="X4" s="5"/>
      <c r="Y4" s="5"/>
      <c r="Z4" s="5"/>
      <c r="AA4" s="5"/>
      <c r="AB4" s="5"/>
      <c r="AC4" s="5"/>
      <c r="AD4" s="5"/>
      <c r="AE4" s="5"/>
    </row>
    <row r="5" spans="1:31" ht="15" customHeight="1" x14ac:dyDescent="0.3">
      <c r="A5" s="378" t="s">
        <v>6</v>
      </c>
      <c r="B5" s="373"/>
      <c r="C5" s="373"/>
      <c r="D5" s="373"/>
      <c r="E5" s="373"/>
      <c r="F5" s="374"/>
      <c r="G5" s="17"/>
      <c r="H5" s="17"/>
      <c r="I5" s="17"/>
      <c r="J5" s="14" t="str">
        <f>Echantillon!B14</f>
        <v>P02</v>
      </c>
      <c r="K5" s="15" t="str">
        <f>Echantillon!C14</f>
        <v>Contact</v>
      </c>
      <c r="L5" s="16">
        <f>BaseDeCalcul!G$114</f>
        <v>0.8</v>
      </c>
      <c r="M5" s="8"/>
      <c r="N5" s="9"/>
      <c r="O5" s="9"/>
      <c r="P5" s="9"/>
      <c r="Q5" s="9"/>
      <c r="R5" s="9"/>
      <c r="S5" s="9"/>
      <c r="T5" s="5"/>
      <c r="U5" s="5"/>
      <c r="V5" s="5"/>
      <c r="W5" s="5"/>
      <c r="X5" s="5"/>
      <c r="Y5" s="5"/>
      <c r="Z5" s="5"/>
      <c r="AA5" s="5"/>
      <c r="AB5" s="5"/>
      <c r="AC5" s="5"/>
      <c r="AD5" s="5"/>
      <c r="AE5" s="5"/>
    </row>
    <row r="6" spans="1:31" ht="15" customHeight="1" x14ac:dyDescent="0.3">
      <c r="A6" s="18">
        <f>BaseDeCalcul!AL4</f>
        <v>0</v>
      </c>
      <c r="B6" s="19" t="str">
        <f>BaseDeCalcul!AM4</f>
        <v>C</v>
      </c>
      <c r="C6" s="20" t="str">
        <f>BaseDeCalcul!AN4</f>
        <v>NC</v>
      </c>
      <c r="D6" s="21" t="str">
        <f>BaseDeCalcul!AO4</f>
        <v>NA</v>
      </c>
      <c r="E6" s="22" t="str">
        <f>BaseDeCalcul!AP4</f>
        <v>NT</v>
      </c>
      <c r="F6" s="23" t="s">
        <v>7</v>
      </c>
      <c r="G6" s="17"/>
      <c r="H6" s="17"/>
      <c r="I6" s="17"/>
      <c r="J6" s="14" t="str">
        <f>Echantillon!B15</f>
        <v>P03</v>
      </c>
      <c r="K6" s="15" t="str">
        <f>Echantillon!C15</f>
        <v>Mentions légales</v>
      </c>
      <c r="L6" s="16">
        <f>BaseDeCalcul!H$114</f>
        <v>0.93333333333333335</v>
      </c>
      <c r="M6" s="8"/>
      <c r="N6" s="9"/>
      <c r="O6" s="9"/>
      <c r="P6" s="9"/>
      <c r="Q6" s="9"/>
      <c r="R6" s="9"/>
      <c r="S6" s="9"/>
      <c r="T6" s="5"/>
      <c r="U6" s="5"/>
      <c r="V6" s="5"/>
      <c r="W6" s="5"/>
      <c r="X6" s="5"/>
      <c r="Y6" s="5"/>
      <c r="Z6" s="5"/>
      <c r="AA6" s="5"/>
      <c r="AB6" s="5"/>
      <c r="AC6" s="5"/>
      <c r="AD6" s="5"/>
      <c r="AE6" s="5"/>
    </row>
    <row r="7" spans="1:31" x14ac:dyDescent="0.3">
      <c r="A7" s="18" t="str">
        <f>BaseDeCalcul!AL5</f>
        <v>A</v>
      </c>
      <c r="B7" s="18">
        <f>BaseDeCalcul!AM5</f>
        <v>32</v>
      </c>
      <c r="C7" s="18">
        <f>BaseDeCalcul!AN5</f>
        <v>25</v>
      </c>
      <c r="D7" s="18">
        <f>BaseDeCalcul!AO5</f>
        <v>26</v>
      </c>
      <c r="E7" s="18">
        <f>BaseDeCalcul!AP5</f>
        <v>0</v>
      </c>
      <c r="F7" s="18">
        <f>SUM(M11:S11)</f>
        <v>0</v>
      </c>
      <c r="G7" s="17"/>
      <c r="H7" s="17"/>
      <c r="I7" s="17"/>
      <c r="J7" s="14" t="str">
        <f>Echantillon!B16</f>
        <v>P04</v>
      </c>
      <c r="K7" s="15" t="str">
        <f>Echantillon!C16</f>
        <v>Plan du site</v>
      </c>
      <c r="L7" s="16">
        <f>BaseDeCalcul!I$114</f>
        <v>1</v>
      </c>
      <c r="M7" s="13"/>
      <c r="O7" s="24"/>
      <c r="P7" s="5"/>
      <c r="Q7" s="5"/>
      <c r="R7" s="24"/>
      <c r="S7" s="24"/>
      <c r="T7" s="5"/>
      <c r="U7" s="5"/>
      <c r="V7" s="5"/>
      <c r="W7" s="5"/>
      <c r="X7" s="5"/>
      <c r="Y7" s="5"/>
      <c r="Z7" s="5"/>
      <c r="AA7" s="5"/>
      <c r="AB7" s="5"/>
      <c r="AC7" s="5"/>
      <c r="AD7" s="5"/>
      <c r="AE7" s="5"/>
    </row>
    <row r="8" spans="1:31" x14ac:dyDescent="0.3">
      <c r="A8" s="18" t="str">
        <f>BaseDeCalcul!AL6</f>
        <v>AA</v>
      </c>
      <c r="B8" s="18">
        <f>BaseDeCalcul!AM6</f>
        <v>10</v>
      </c>
      <c r="C8" s="18">
        <f>BaseDeCalcul!AN6</f>
        <v>8</v>
      </c>
      <c r="D8" s="18">
        <f>BaseDeCalcul!AO6</f>
        <v>5</v>
      </c>
      <c r="E8" s="18">
        <f>BaseDeCalcul!AP6</f>
        <v>0</v>
      </c>
      <c r="F8" s="18">
        <f>SUM(M16:S16)</f>
        <v>0</v>
      </c>
      <c r="G8" s="17"/>
      <c r="H8" s="17"/>
      <c r="I8" s="17"/>
      <c r="J8" s="14" t="str">
        <f>Echantillon!B17</f>
        <v>P05</v>
      </c>
      <c r="K8" s="15" t="str">
        <f>Echantillon!C17</f>
        <v>En ce moment</v>
      </c>
      <c r="L8" s="16">
        <f>BaseDeCalcul!J$114</f>
        <v>0.89743589743589747</v>
      </c>
      <c r="M8" s="13"/>
      <c r="O8" s="25"/>
      <c r="P8" s="5"/>
      <c r="Q8" s="5"/>
      <c r="R8" s="25"/>
      <c r="S8" s="25"/>
      <c r="T8" s="5"/>
      <c r="U8" s="26">
        <f t="shared" ref="U8:U22" si="0">SUM(M8:S8)</f>
        <v>0</v>
      </c>
      <c r="V8" s="27" t="s">
        <v>8</v>
      </c>
      <c r="W8" s="379" t="s">
        <v>9</v>
      </c>
      <c r="X8" s="5"/>
      <c r="Y8" s="5"/>
      <c r="Z8" s="5"/>
      <c r="AA8" s="5"/>
      <c r="AB8" s="5"/>
      <c r="AC8" s="5"/>
      <c r="AD8" s="5"/>
      <c r="AE8" s="5"/>
    </row>
    <row r="9" spans="1:31" x14ac:dyDescent="0.3">
      <c r="A9" s="14" t="str">
        <f>BaseDeCalcul!AL7</f>
        <v>Total</v>
      </c>
      <c r="B9" s="18">
        <f>BaseDeCalcul!AM7</f>
        <v>42</v>
      </c>
      <c r="C9" s="18">
        <f>BaseDeCalcul!AN7</f>
        <v>33</v>
      </c>
      <c r="D9" s="18">
        <f>BaseDeCalcul!AO7</f>
        <v>31</v>
      </c>
      <c r="E9" s="18">
        <f>BaseDeCalcul!AP7</f>
        <v>0</v>
      </c>
      <c r="F9" s="18">
        <f>BaseDeCalcul!AQ7</f>
        <v>75</v>
      </c>
      <c r="G9" s="17"/>
      <c r="H9" s="17"/>
      <c r="I9" s="17"/>
      <c r="J9" s="14" t="str">
        <f>Echantillon!B18</f>
        <v>P06</v>
      </c>
      <c r="K9" s="15" t="str">
        <f>Echantillon!C18</f>
        <v>Recherche</v>
      </c>
      <c r="L9" s="16">
        <f>BaseDeCalcul!K$114</f>
        <v>0.94871794871794868</v>
      </c>
      <c r="M9" s="28"/>
      <c r="N9" s="25"/>
      <c r="O9" s="25"/>
      <c r="P9" s="25"/>
      <c r="Q9" s="25"/>
      <c r="R9" s="25"/>
      <c r="S9" s="25"/>
      <c r="T9" s="5"/>
      <c r="U9" s="29">
        <f t="shared" si="0"/>
        <v>0</v>
      </c>
      <c r="V9" s="30" t="s">
        <v>10</v>
      </c>
      <c r="W9" s="380"/>
      <c r="X9" s="5"/>
      <c r="Y9" s="5"/>
      <c r="Z9" s="5"/>
      <c r="AA9" s="5"/>
      <c r="AB9" s="5"/>
      <c r="AC9" s="5"/>
      <c r="AD9" s="5"/>
      <c r="AE9" s="5"/>
    </row>
    <row r="10" spans="1:31" x14ac:dyDescent="0.3">
      <c r="A10" s="31"/>
      <c r="B10" s="31"/>
      <c r="C10" s="31"/>
      <c r="D10" s="31"/>
      <c r="E10" s="31"/>
      <c r="F10" s="31"/>
      <c r="G10" s="31"/>
      <c r="H10" s="31"/>
      <c r="I10" s="31"/>
      <c r="J10" s="14" t="str">
        <f>Echantillon!B19</f>
        <v>P07</v>
      </c>
      <c r="K10" s="15" t="str">
        <f>Echantillon!C19</f>
        <v>Evenement</v>
      </c>
      <c r="L10" s="16">
        <f>BaseDeCalcul!L$114</f>
        <v>0.9642857142857143</v>
      </c>
      <c r="M10" s="28"/>
      <c r="N10" s="25"/>
      <c r="O10" s="25"/>
      <c r="P10" s="25"/>
      <c r="Q10" s="25"/>
      <c r="R10" s="25"/>
      <c r="S10" s="25"/>
      <c r="T10" s="5"/>
      <c r="U10" s="32">
        <f t="shared" si="0"/>
        <v>0</v>
      </c>
      <c r="V10" s="33" t="s">
        <v>11</v>
      </c>
      <c r="W10" s="380"/>
      <c r="X10" s="5"/>
      <c r="Y10" s="5"/>
      <c r="Z10" s="5"/>
      <c r="AA10" s="5"/>
      <c r="AB10" s="5"/>
      <c r="AC10" s="5"/>
      <c r="AD10" s="5"/>
      <c r="AE10" s="5"/>
    </row>
    <row r="11" spans="1:31" x14ac:dyDescent="0.3">
      <c r="A11" s="31"/>
      <c r="B11" s="31"/>
      <c r="C11" s="31"/>
      <c r="D11" s="31"/>
      <c r="E11" s="31"/>
      <c r="F11" s="31"/>
      <c r="G11" s="31"/>
      <c r="H11" s="31"/>
      <c r="I11" s="31"/>
      <c r="J11" s="14" t="str">
        <f>Echantillon!B20</f>
        <v>P08</v>
      </c>
      <c r="K11" s="15" t="str">
        <f>Echantillon!C20</f>
        <v>Résultats de recherche</v>
      </c>
      <c r="L11" s="16">
        <f>BaseDeCalcul!M$114</f>
        <v>0.94444444444444442</v>
      </c>
      <c r="M11" s="28"/>
      <c r="N11" s="25"/>
      <c r="O11" s="25"/>
      <c r="P11" s="25"/>
      <c r="Q11" s="25"/>
      <c r="R11" s="25"/>
      <c r="S11" s="25"/>
      <c r="T11" s="5"/>
      <c r="U11" s="34">
        <f t="shared" si="0"/>
        <v>0</v>
      </c>
      <c r="V11" s="35" t="s">
        <v>12</v>
      </c>
      <c r="W11" s="380"/>
      <c r="X11" s="5"/>
      <c r="Y11" s="5"/>
      <c r="Z11" s="5"/>
      <c r="AA11" s="5"/>
      <c r="AB11" s="5"/>
      <c r="AC11" s="5"/>
      <c r="AD11" s="5"/>
      <c r="AE11" s="5"/>
    </row>
    <row r="12" spans="1:31" ht="15.75" x14ac:dyDescent="0.3">
      <c r="A12" s="383" t="s">
        <v>13</v>
      </c>
      <c r="B12" s="373"/>
      <c r="C12" s="374"/>
      <c r="D12" s="31"/>
      <c r="E12" s="383" t="s">
        <v>14</v>
      </c>
      <c r="F12" s="373"/>
      <c r="G12" s="374"/>
      <c r="H12" s="13"/>
      <c r="I12" s="13"/>
      <c r="J12" s="14" t="str">
        <f>Echantillon!B21</f>
        <v>P09</v>
      </c>
      <c r="K12" s="15" t="str">
        <f>Echantillon!C21</f>
        <v>Présentation du musée</v>
      </c>
      <c r="L12" s="16">
        <f>BaseDeCalcul!N$114</f>
        <v>0.82352941176470584</v>
      </c>
      <c r="M12" s="28"/>
      <c r="N12" s="25"/>
      <c r="O12" s="25"/>
      <c r="P12" s="25"/>
      <c r="Q12" s="25"/>
      <c r="R12" s="25"/>
      <c r="S12" s="25"/>
      <c r="T12" s="5"/>
      <c r="U12" s="36">
        <f t="shared" si="0"/>
        <v>0</v>
      </c>
      <c r="V12" s="37" t="s">
        <v>15</v>
      </c>
      <c r="W12" s="381"/>
      <c r="X12" s="5"/>
      <c r="Y12" s="5"/>
      <c r="Z12" s="5"/>
      <c r="AA12" s="5"/>
      <c r="AB12" s="5"/>
      <c r="AC12" s="5"/>
      <c r="AD12" s="5"/>
      <c r="AE12" s="5"/>
    </row>
    <row r="13" spans="1:31" ht="15.75" x14ac:dyDescent="0.3">
      <c r="A13" s="38">
        <f>BaseDeCalcul!AL12</f>
        <v>0</v>
      </c>
      <c r="B13" s="19" t="str">
        <f>BaseDeCalcul!AM12</f>
        <v>C</v>
      </c>
      <c r="C13" s="20" t="str">
        <f>BaseDeCalcul!AN12</f>
        <v>NC</v>
      </c>
      <c r="D13" s="31"/>
      <c r="E13" s="39">
        <f>BaseDeCalcul!AL19</f>
        <v>0</v>
      </c>
      <c r="F13" s="19" t="str">
        <f>BaseDeCalcul!AM19</f>
        <v>C</v>
      </c>
      <c r="G13" s="20" t="str">
        <f>BaseDeCalcul!AN19</f>
        <v>NC</v>
      </c>
      <c r="H13" s="13"/>
      <c r="I13" s="13"/>
      <c r="J13" s="14" t="str">
        <f>Echantillon!B22</f>
        <v>P10</v>
      </c>
      <c r="K13" s="15" t="str">
        <f>Echantillon!C22</f>
        <v>Histoire du musée</v>
      </c>
      <c r="L13" s="16">
        <f>BaseDeCalcul!O$114</f>
        <v>0.87096774193548387</v>
      </c>
      <c r="M13" s="28"/>
      <c r="N13" s="25"/>
      <c r="O13" s="25"/>
      <c r="P13" s="25"/>
      <c r="Q13" s="25"/>
      <c r="R13" s="25"/>
      <c r="S13" s="25"/>
      <c r="T13" s="5"/>
      <c r="U13" s="26">
        <f t="shared" si="0"/>
        <v>0</v>
      </c>
      <c r="V13" s="27" t="s">
        <v>8</v>
      </c>
      <c r="W13" s="379" t="s">
        <v>16</v>
      </c>
      <c r="X13" s="5"/>
      <c r="Y13" s="5"/>
      <c r="Z13" s="5"/>
      <c r="AA13" s="5"/>
      <c r="AB13" s="5"/>
      <c r="AC13" s="5"/>
      <c r="AD13" s="5"/>
      <c r="AE13" s="5"/>
    </row>
    <row r="14" spans="1:31" x14ac:dyDescent="0.3">
      <c r="A14" s="40" t="str">
        <f>BaseDeCalcul!AL13</f>
        <v>A</v>
      </c>
      <c r="B14" s="41">
        <f>BaseDeCalcul!AM13</f>
        <v>0.56140350877192979</v>
      </c>
      <c r="C14" s="41">
        <f>BaseDeCalcul!AN13</f>
        <v>0.43859649122807015</v>
      </c>
      <c r="D14" s="31"/>
      <c r="E14" s="40" t="str">
        <f>BaseDeCalcul!AL20</f>
        <v>niveau A</v>
      </c>
      <c r="F14" s="41">
        <f>BaseDeCalcul!AM20</f>
        <v>0.56140350877192979</v>
      </c>
      <c r="G14" s="41">
        <f>BaseDeCalcul!AN20</f>
        <v>0.43859649122807015</v>
      </c>
      <c r="H14" s="42"/>
      <c r="I14" s="42"/>
      <c r="J14" s="14" t="str">
        <f>Echantillon!B23</f>
        <v>P11</v>
      </c>
      <c r="K14" s="15" t="str">
        <f>Echantillon!C23</f>
        <v>Flotte patrimoniale</v>
      </c>
      <c r="L14" s="16">
        <f>BaseDeCalcul!P$114</f>
        <v>0.93333333333333335</v>
      </c>
      <c r="M14" s="28"/>
      <c r="N14" s="25"/>
      <c r="O14" s="25"/>
      <c r="P14" s="25"/>
      <c r="Q14" s="25"/>
      <c r="R14" s="25"/>
      <c r="S14" s="25"/>
      <c r="T14" s="5"/>
      <c r="U14" s="29">
        <f t="shared" si="0"/>
        <v>0</v>
      </c>
      <c r="V14" s="30" t="s">
        <v>10</v>
      </c>
      <c r="W14" s="380"/>
      <c r="X14" s="5"/>
      <c r="Y14" s="5"/>
      <c r="Z14" s="5"/>
      <c r="AA14" s="5"/>
      <c r="AB14" s="5"/>
      <c r="AC14" s="5"/>
      <c r="AD14" s="5"/>
      <c r="AE14" s="5"/>
    </row>
    <row r="15" spans="1:31" x14ac:dyDescent="0.3">
      <c r="A15" s="40" t="str">
        <f>BaseDeCalcul!AL14</f>
        <v>AA</v>
      </c>
      <c r="B15" s="41">
        <f>BaseDeCalcul!AM14</f>
        <v>0.55555555555555558</v>
      </c>
      <c r="C15" s="41">
        <f>BaseDeCalcul!AN14</f>
        <v>0.44444444444444442</v>
      </c>
      <c r="D15" s="31"/>
      <c r="E15" s="40" t="str">
        <f>BaseDeCalcul!AL21</f>
        <v>niveau AA</v>
      </c>
      <c r="F15" s="41">
        <f>BaseDeCalcul!AM21</f>
        <v>0.56000000000000005</v>
      </c>
      <c r="G15" s="41">
        <f>BaseDeCalcul!AN21</f>
        <v>0.44</v>
      </c>
      <c r="H15" s="42"/>
      <c r="I15" s="42"/>
      <c r="J15" s="14" t="str">
        <f>Echantillon!B24</f>
        <v>P12</v>
      </c>
      <c r="K15" s="15" t="str">
        <f>Echantillon!C24</f>
        <v>France (navire)</v>
      </c>
      <c r="L15" s="16">
        <f>BaseDeCalcul!Q$114</f>
        <v>0.75</v>
      </c>
      <c r="M15" s="28"/>
      <c r="N15" s="25"/>
      <c r="O15" s="25"/>
      <c r="P15" s="25"/>
      <c r="Q15" s="25"/>
      <c r="R15" s="25"/>
      <c r="S15" s="25"/>
      <c r="T15" s="5"/>
      <c r="U15" s="32">
        <f t="shared" si="0"/>
        <v>0</v>
      </c>
      <c r="V15" s="33" t="s">
        <v>11</v>
      </c>
      <c r="W15" s="380"/>
      <c r="X15" s="5"/>
      <c r="Y15" s="5"/>
      <c r="Z15" s="5"/>
      <c r="AA15" s="5"/>
      <c r="AB15" s="5"/>
      <c r="AC15" s="5"/>
      <c r="AD15" s="5"/>
      <c r="AE15" s="5"/>
    </row>
    <row r="16" spans="1:31" x14ac:dyDescent="0.3">
      <c r="A16" s="31"/>
      <c r="B16" s="31"/>
      <c r="C16" s="31"/>
      <c r="D16" s="31"/>
      <c r="E16" s="13"/>
      <c r="F16" s="13"/>
      <c r="G16" s="13"/>
      <c r="H16" s="13"/>
      <c r="I16" s="13"/>
      <c r="J16" s="14" t="str">
        <f>Echantillon!B25</f>
        <v>P13</v>
      </c>
      <c r="K16" s="15" t="str">
        <f>Echantillon!C25</f>
        <v>Joshua (navire)</v>
      </c>
      <c r="L16" s="16">
        <f>BaseDeCalcul!R$114</f>
        <v>0.9</v>
      </c>
      <c r="M16" s="28"/>
      <c r="N16" s="25"/>
      <c r="O16" s="25"/>
      <c r="P16" s="25"/>
      <c r="Q16" s="25"/>
      <c r="R16" s="25"/>
      <c r="S16" s="25"/>
      <c r="T16" s="5"/>
      <c r="U16" s="34">
        <f t="shared" si="0"/>
        <v>0</v>
      </c>
      <c r="V16" s="35" t="s">
        <v>12</v>
      </c>
      <c r="W16" s="380"/>
      <c r="X16" s="5"/>
      <c r="Y16" s="5"/>
      <c r="Z16" s="5"/>
      <c r="AA16" s="5"/>
      <c r="AB16" s="5"/>
      <c r="AC16" s="5"/>
      <c r="AD16" s="5"/>
      <c r="AE16" s="5"/>
    </row>
    <row r="17" spans="1:31" x14ac:dyDescent="0.3">
      <c r="A17" s="384" t="s">
        <v>17</v>
      </c>
      <c r="B17" s="385"/>
      <c r="C17" s="385"/>
      <c r="D17" s="43"/>
      <c r="E17" s="43"/>
      <c r="F17" s="43"/>
      <c r="G17" s="13"/>
      <c r="H17" s="13"/>
      <c r="I17" s="13"/>
      <c r="J17" s="14" t="str">
        <f>Echantillon!B26</f>
        <v>P14</v>
      </c>
      <c r="K17" s="15" t="str">
        <f>Echantillon!C26</f>
        <v>Accès tarifs et horaires</v>
      </c>
      <c r="L17" s="16">
        <f>BaseDeCalcul!S$114</f>
        <v>0.96296296296296291</v>
      </c>
      <c r="M17" s="28"/>
      <c r="N17" s="25"/>
      <c r="O17" s="25"/>
      <c r="P17" s="25"/>
      <c r="Q17" s="25"/>
      <c r="R17" s="25"/>
      <c r="S17" s="25"/>
      <c r="T17" s="5"/>
      <c r="U17" s="36">
        <f t="shared" si="0"/>
        <v>0</v>
      </c>
      <c r="V17" s="37" t="s">
        <v>15</v>
      </c>
      <c r="W17" s="381"/>
      <c r="X17" s="5"/>
      <c r="Y17" s="5"/>
      <c r="Z17" s="5"/>
      <c r="AA17" s="5"/>
      <c r="AB17" s="5"/>
      <c r="AC17" s="5"/>
      <c r="AD17" s="5"/>
      <c r="AE17" s="5"/>
    </row>
    <row r="18" spans="1:31" x14ac:dyDescent="0.3">
      <c r="A18" s="44" t="str">
        <f>Paramètres!A2</f>
        <v>Bloquante</v>
      </c>
      <c r="B18" s="386">
        <f ca="1">COUNTIFS(Backlog!$D$8:$D$2000, "nc", Backlog!$J$8:$J$2000, A18)</f>
        <v>25</v>
      </c>
      <c r="C18" s="387"/>
      <c r="D18" s="31"/>
      <c r="E18" s="305" t="s">
        <v>463</v>
      </c>
      <c r="F18" s="391">
        <f>Echantillon!B10</f>
        <v>140192</v>
      </c>
      <c r="G18" s="392"/>
      <c r="H18" s="13"/>
      <c r="I18" s="13"/>
      <c r="J18" s="14" t="str">
        <f>Echantillon!B27</f>
        <v>P15</v>
      </c>
      <c r="K18" s="15" t="str">
        <f>Echantillon!C27</f>
        <v>Je suis (enseignant)</v>
      </c>
      <c r="L18" s="16">
        <f>BaseDeCalcul!T$114</f>
        <v>0.9</v>
      </c>
      <c r="M18" s="28"/>
      <c r="N18" s="25"/>
      <c r="O18" s="25"/>
      <c r="P18" s="25"/>
      <c r="Q18" s="25"/>
      <c r="R18" s="25"/>
      <c r="S18" s="25"/>
      <c r="T18" s="5"/>
      <c r="U18" s="26">
        <f t="shared" si="0"/>
        <v>0</v>
      </c>
      <c r="V18" s="27" t="s">
        <v>8</v>
      </c>
      <c r="W18" s="379" t="s">
        <v>18</v>
      </c>
      <c r="X18" s="5"/>
      <c r="Y18" s="5"/>
      <c r="Z18" s="5"/>
      <c r="AA18" s="5"/>
      <c r="AB18" s="5"/>
      <c r="AC18" s="5"/>
      <c r="AD18" s="5"/>
      <c r="AE18" s="5"/>
    </row>
    <row r="19" spans="1:31" x14ac:dyDescent="0.3">
      <c r="A19" s="44" t="str">
        <f>Paramètres!A3</f>
        <v>Majeure</v>
      </c>
      <c r="B19" s="386">
        <f ca="1">COUNTIFS(Backlog!$D$8:$D$2000, "nc", Backlog!$J$8:$J$2000, A19)</f>
        <v>22</v>
      </c>
      <c r="C19" s="387"/>
      <c r="D19" s="31"/>
      <c r="E19" s="305" t="s">
        <v>474</v>
      </c>
      <c r="F19" s="391" t="str">
        <f>Echantillon!C10</f>
        <v>La Rochelle</v>
      </c>
      <c r="G19" s="392"/>
      <c r="H19" s="13"/>
      <c r="I19" s="13"/>
      <c r="J19" s="14" t="str">
        <f>Echantillon!B28</f>
        <v>P16</v>
      </c>
      <c r="K19" s="15" t="str">
        <f>Echantillon!C28</f>
        <v>Autour des expositions</v>
      </c>
      <c r="L19" s="16">
        <f>BaseDeCalcul!U$114</f>
        <v>1</v>
      </c>
      <c r="M19" s="28"/>
      <c r="N19" s="25"/>
      <c r="O19" s="25"/>
      <c r="P19" s="25"/>
      <c r="Q19" s="25"/>
      <c r="R19" s="25"/>
      <c r="S19" s="25"/>
      <c r="T19" s="5"/>
      <c r="U19" s="29">
        <f t="shared" si="0"/>
        <v>0</v>
      </c>
      <c r="V19" s="30" t="s">
        <v>10</v>
      </c>
      <c r="W19" s="380"/>
      <c r="X19" s="5"/>
      <c r="Y19" s="5"/>
      <c r="Z19" s="5"/>
      <c r="AA19" s="5"/>
      <c r="AB19" s="5"/>
      <c r="AC19" s="5"/>
      <c r="AD19" s="5"/>
      <c r="AE19" s="5"/>
    </row>
    <row r="20" spans="1:31" x14ac:dyDescent="0.3">
      <c r="A20" s="44" t="str">
        <f>Paramètres!A4</f>
        <v>Moyenne</v>
      </c>
      <c r="B20" s="386">
        <f ca="1">COUNTIFS(Backlog!$D$8:$D$2000, "nc", Backlog!$J$8:$J$2000, A20)</f>
        <v>8</v>
      </c>
      <c r="C20" s="387"/>
      <c r="D20" s="31"/>
      <c r="E20" s="305" t="s">
        <v>464</v>
      </c>
      <c r="F20" s="391" t="str">
        <f>Echantillon!D10</f>
        <v>museemaritime.larochelle.fr</v>
      </c>
      <c r="G20" s="392"/>
      <c r="H20" s="13"/>
      <c r="I20" s="13"/>
      <c r="J20" s="14" t="str">
        <f>Echantillon!B29</f>
        <v>P17</v>
      </c>
      <c r="K20" s="15" t="str">
        <f>Echantillon!C29</f>
        <v>Lieux culturels et monuments</v>
      </c>
      <c r="L20" s="16">
        <f>BaseDeCalcul!V$114</f>
        <v>0.93103448275862066</v>
      </c>
      <c r="M20" s="28"/>
      <c r="N20" s="25"/>
      <c r="O20" s="25"/>
      <c r="P20" s="25"/>
      <c r="Q20" s="25"/>
      <c r="R20" s="25"/>
      <c r="S20" s="25"/>
      <c r="T20" s="5"/>
      <c r="U20" s="32">
        <f t="shared" si="0"/>
        <v>0</v>
      </c>
      <c r="V20" s="33" t="s">
        <v>11</v>
      </c>
      <c r="W20" s="380"/>
      <c r="X20" s="5"/>
      <c r="Y20" s="5"/>
      <c r="Z20" s="5"/>
      <c r="AA20" s="5"/>
      <c r="AB20" s="5"/>
      <c r="AC20" s="5"/>
      <c r="AD20" s="5"/>
      <c r="AE20" s="5"/>
    </row>
    <row r="21" spans="1:31" x14ac:dyDescent="0.3">
      <c r="A21" s="44" t="str">
        <f>Paramètres!A5</f>
        <v>Mineure</v>
      </c>
      <c r="B21" s="386">
        <f ca="1">COUNTIFS(Backlog!$D$8:$D$2000, "nc", Backlog!$J$8:$J$2000, A21)</f>
        <v>10</v>
      </c>
      <c r="C21" s="387"/>
      <c r="D21" s="45"/>
      <c r="E21" s="305" t="s">
        <v>465</v>
      </c>
      <c r="F21" s="391" t="str">
        <f>Echantillon!E10</f>
        <v>Date</v>
      </c>
      <c r="G21" s="392"/>
      <c r="H21" s="13"/>
      <c r="I21" s="13"/>
      <c r="J21" s="14" t="str">
        <f>Echantillon!B30</f>
        <v>P18</v>
      </c>
      <c r="K21" s="15" t="str">
        <f>Echantillon!C30</f>
        <v>Yachts classiques</v>
      </c>
      <c r="L21" s="16">
        <f>BaseDeCalcul!W$114</f>
        <v>0.93103448275862066</v>
      </c>
      <c r="M21" s="28"/>
      <c r="N21" s="25"/>
      <c r="O21" s="25"/>
      <c r="P21" s="25"/>
      <c r="Q21" s="25"/>
      <c r="R21" s="25"/>
      <c r="S21" s="25"/>
      <c r="T21" s="5"/>
      <c r="U21" s="34">
        <f t="shared" si="0"/>
        <v>0</v>
      </c>
      <c r="V21" s="35" t="s">
        <v>12</v>
      </c>
      <c r="W21" s="380"/>
      <c r="X21" s="5"/>
      <c r="Y21" s="5"/>
      <c r="Z21" s="5"/>
      <c r="AA21" s="5"/>
      <c r="AB21" s="5"/>
      <c r="AC21" s="5"/>
      <c r="AD21" s="5"/>
      <c r="AE21" s="5"/>
    </row>
    <row r="22" spans="1:31" x14ac:dyDescent="0.3">
      <c r="A22" s="46" t="s">
        <v>19</v>
      </c>
      <c r="B22" s="389">
        <f ca="1">COUNTIF(Backlog!D$8:D$2000, "nc")</f>
        <v>65</v>
      </c>
      <c r="C22" s="390"/>
      <c r="D22" s="45"/>
      <c r="E22" s="305" t="s">
        <v>475</v>
      </c>
      <c r="F22" s="391" t="str">
        <f>Echantillon!F10</f>
        <v>Yves-Pol CABON</v>
      </c>
      <c r="G22" s="392"/>
      <c r="H22" s="13"/>
      <c r="I22" s="13"/>
      <c r="J22" s="14" t="str">
        <f>Echantillon!B31</f>
        <v>P19</v>
      </c>
      <c r="K22" s="15">
        <f>Echantillon!C31</f>
        <v>0</v>
      </c>
      <c r="L22" s="16" t="str">
        <f>BaseDeCalcul!X$114</f>
        <v>N/A</v>
      </c>
      <c r="M22" s="28"/>
      <c r="N22" s="25"/>
      <c r="O22" s="25"/>
      <c r="P22" s="25"/>
      <c r="Q22" s="25"/>
      <c r="R22" s="25"/>
      <c r="S22" s="25"/>
      <c r="T22" s="5"/>
      <c r="U22" s="36">
        <f t="shared" si="0"/>
        <v>0</v>
      </c>
      <c r="V22" s="37" t="s">
        <v>15</v>
      </c>
      <c r="W22" s="381"/>
      <c r="X22" s="5"/>
      <c r="Y22" s="5"/>
      <c r="Z22" s="5"/>
      <c r="AA22" s="5"/>
      <c r="AB22" s="5"/>
      <c r="AC22" s="5"/>
      <c r="AD22" s="5"/>
      <c r="AE22" s="5"/>
    </row>
    <row r="23" spans="1:31" x14ac:dyDescent="0.3">
      <c r="A23" s="13"/>
      <c r="B23" s="13"/>
      <c r="C23" s="13"/>
      <c r="D23" s="13"/>
      <c r="E23" s="13"/>
      <c r="F23" s="13"/>
      <c r="G23" s="13"/>
      <c r="H23" s="13"/>
      <c r="I23" s="13"/>
      <c r="J23" s="14" t="str">
        <f>Echantillon!B32</f>
        <v>P20</v>
      </c>
      <c r="K23" s="15">
        <f>Echantillon!C32</f>
        <v>0</v>
      </c>
      <c r="L23" s="16" t="str">
        <f>BaseDeCalcul!Y$114</f>
        <v>N/A</v>
      </c>
      <c r="M23" s="28"/>
      <c r="N23" s="25"/>
      <c r="O23" s="25"/>
      <c r="P23" s="25"/>
      <c r="Q23" s="25"/>
      <c r="R23" s="25"/>
      <c r="S23" s="25"/>
      <c r="T23" s="5"/>
      <c r="U23" s="5"/>
      <c r="V23" s="5"/>
      <c r="W23" s="5"/>
      <c r="X23" s="5"/>
      <c r="Y23" s="5"/>
      <c r="Z23" s="5"/>
      <c r="AA23" s="5"/>
      <c r="AB23" s="5"/>
      <c r="AC23" s="5"/>
      <c r="AD23" s="5"/>
      <c r="AE23" s="5"/>
    </row>
    <row r="24" spans="1:31" ht="15.75" customHeight="1" x14ac:dyDescent="0.3">
      <c r="A24" s="338" t="s">
        <v>481</v>
      </c>
      <c r="B24" s="388">
        <f ca="1">COUNTIFS(Backlog!$D$8:$D$2000, "nc", Backlog!$I$8:$I$2000, "x")</f>
        <v>21</v>
      </c>
      <c r="C24" s="388"/>
      <c r="D24" s="13"/>
      <c r="E24" s="13"/>
      <c r="F24" s="13"/>
      <c r="G24" s="13"/>
      <c r="H24" s="13"/>
      <c r="I24" s="13"/>
      <c r="J24" s="14" t="str">
        <f>Echantillon!B33</f>
        <v>P21</v>
      </c>
      <c r="K24" s="15">
        <f>Echantillon!C33</f>
        <v>0</v>
      </c>
      <c r="L24" s="16" t="str">
        <f>BaseDeCalcul!Z$114</f>
        <v>N/A</v>
      </c>
      <c r="M24" s="28"/>
      <c r="N24" s="25"/>
      <c r="O24" s="25"/>
      <c r="P24" s="25"/>
      <c r="Q24" s="25"/>
      <c r="R24" s="25"/>
      <c r="S24" s="25"/>
      <c r="T24" s="5"/>
      <c r="U24" s="5"/>
      <c r="V24" s="5"/>
      <c r="W24" s="5"/>
      <c r="X24" s="5"/>
      <c r="Y24" s="5"/>
      <c r="Z24" s="5"/>
      <c r="AA24" s="5"/>
      <c r="AB24" s="5"/>
      <c r="AC24" s="5"/>
      <c r="AD24" s="5"/>
      <c r="AE24" s="5"/>
    </row>
    <row r="25" spans="1:31" ht="15.75" customHeight="1" x14ac:dyDescent="0.3">
      <c r="A25" s="338" t="s">
        <v>482</v>
      </c>
      <c r="B25" s="388">
        <f ca="1">COUNTIFS(Backlog!$D$8:$D$2000, "nc", Backlog!$I$8:$I$2000, "0")</f>
        <v>44</v>
      </c>
      <c r="C25" s="388"/>
      <c r="D25" s="13"/>
      <c r="E25" s="13"/>
      <c r="F25" s="13"/>
      <c r="G25" s="13"/>
      <c r="H25" s="13"/>
      <c r="I25" s="13"/>
      <c r="J25" s="14" t="str">
        <f>Echantillon!B34</f>
        <v>P22</v>
      </c>
      <c r="K25" s="15">
        <f>Echantillon!C34</f>
        <v>0</v>
      </c>
      <c r="L25" s="16" t="str">
        <f>BaseDeCalcul!AA$114</f>
        <v>N/A</v>
      </c>
      <c r="M25" s="28"/>
      <c r="N25" s="25"/>
      <c r="O25" s="25"/>
      <c r="P25" s="25"/>
      <c r="Q25" s="25"/>
      <c r="R25" s="25"/>
      <c r="S25" s="25"/>
      <c r="T25" s="5"/>
      <c r="U25" s="5"/>
      <c r="V25" s="5"/>
      <c r="W25" s="5"/>
      <c r="X25" s="5"/>
      <c r="Y25" s="5"/>
      <c r="Z25" s="5"/>
      <c r="AA25" s="5"/>
      <c r="AB25" s="5"/>
      <c r="AC25" s="5"/>
      <c r="AD25" s="5"/>
      <c r="AE25" s="5"/>
    </row>
    <row r="26" spans="1:31" ht="15.75" customHeight="1" x14ac:dyDescent="0.3">
      <c r="A26" s="337"/>
      <c r="B26" s="333"/>
      <c r="C26" s="333"/>
      <c r="D26" s="13"/>
      <c r="E26" s="13"/>
      <c r="F26" s="13"/>
      <c r="G26" s="13"/>
      <c r="H26" s="13"/>
      <c r="I26" s="13"/>
      <c r="J26" s="14" t="str">
        <f>Echantillon!B35</f>
        <v>P23</v>
      </c>
      <c r="K26" s="15">
        <f>Echantillon!C35</f>
        <v>0</v>
      </c>
      <c r="L26" s="16" t="str">
        <f>BaseDeCalcul!AB$114</f>
        <v>N/A</v>
      </c>
      <c r="M26" s="28"/>
      <c r="N26" s="25"/>
      <c r="O26" s="25"/>
      <c r="P26" s="25"/>
      <c r="Q26" s="25"/>
      <c r="R26" s="25"/>
      <c r="S26" s="25"/>
      <c r="T26" s="5"/>
      <c r="U26" s="5"/>
      <c r="V26" s="5"/>
      <c r="W26" s="5"/>
      <c r="X26" s="5"/>
      <c r="Y26" s="5"/>
      <c r="Z26" s="5"/>
      <c r="AA26" s="5"/>
      <c r="AB26" s="5"/>
      <c r="AC26" s="5"/>
      <c r="AD26" s="5"/>
      <c r="AE26" s="5"/>
    </row>
    <row r="27" spans="1:31" ht="15.75" customHeight="1" x14ac:dyDescent="0.3">
      <c r="A27" s="337"/>
      <c r="B27" s="333"/>
      <c r="C27" s="333"/>
      <c r="D27" s="13"/>
      <c r="E27" s="13"/>
      <c r="F27" s="13"/>
      <c r="G27" s="13"/>
      <c r="H27" s="13"/>
      <c r="I27" s="13"/>
      <c r="J27" s="14" t="str">
        <f>Echantillon!B36</f>
        <v>P24</v>
      </c>
      <c r="K27" s="15">
        <f>Echantillon!C36</f>
        <v>0</v>
      </c>
      <c r="L27" s="16" t="str">
        <f>BaseDeCalcul!AC$114</f>
        <v>N/A</v>
      </c>
      <c r="M27" s="28"/>
      <c r="N27" s="25"/>
      <c r="O27" s="25"/>
      <c r="P27" s="25"/>
      <c r="Q27" s="25"/>
      <c r="R27" s="25"/>
      <c r="S27" s="25"/>
      <c r="T27" s="5"/>
      <c r="U27" s="5"/>
      <c r="V27" s="5"/>
      <c r="W27" s="5"/>
      <c r="X27" s="5"/>
      <c r="Y27" s="5"/>
      <c r="Z27" s="5"/>
      <c r="AA27" s="5"/>
      <c r="AB27" s="5"/>
      <c r="AC27" s="5"/>
      <c r="AD27" s="5"/>
      <c r="AE27" s="5"/>
    </row>
    <row r="28" spans="1:31" ht="15.75" customHeight="1" x14ac:dyDescent="0.3">
      <c r="A28" s="337"/>
      <c r="B28" s="333"/>
      <c r="C28" s="333"/>
      <c r="D28" s="13"/>
      <c r="E28" s="13"/>
      <c r="F28" s="13"/>
      <c r="G28" s="13"/>
      <c r="H28" s="13"/>
      <c r="I28" s="13"/>
      <c r="J28" s="14" t="str">
        <f>Echantillon!B37</f>
        <v>P25</v>
      </c>
      <c r="K28" s="15">
        <f>Echantillon!C37</f>
        <v>0</v>
      </c>
      <c r="L28" s="16" t="str">
        <f>BaseDeCalcul!AD$114</f>
        <v>N/A</v>
      </c>
      <c r="M28" s="47"/>
      <c r="N28" s="48"/>
      <c r="O28" s="48"/>
      <c r="P28" s="48"/>
      <c r="Q28" s="48"/>
      <c r="R28" s="48"/>
      <c r="S28" s="48"/>
      <c r="T28" s="5"/>
      <c r="U28" s="5"/>
      <c r="V28" s="5"/>
      <c r="W28" s="5"/>
      <c r="X28" s="5"/>
      <c r="Y28" s="5"/>
      <c r="Z28" s="5"/>
      <c r="AA28" s="5"/>
      <c r="AB28" s="5"/>
      <c r="AC28" s="5"/>
      <c r="AD28" s="5"/>
      <c r="AE28" s="5"/>
    </row>
    <row r="29" spans="1:31" ht="15.75" customHeight="1" x14ac:dyDescent="0.3">
      <c r="A29" s="337"/>
      <c r="B29" s="333"/>
      <c r="C29" s="333"/>
      <c r="D29" s="13"/>
      <c r="E29" s="13"/>
      <c r="F29" s="13"/>
      <c r="G29" s="13"/>
      <c r="H29" s="13"/>
      <c r="I29" s="13"/>
      <c r="J29" s="14" t="str">
        <f>Echantillon!B38</f>
        <v>P26</v>
      </c>
      <c r="K29" s="15">
        <f>Echantillon!C38</f>
        <v>0</v>
      </c>
      <c r="L29" s="16" t="str">
        <f>BaseDeCalcul!AE$114</f>
        <v>N/A</v>
      </c>
      <c r="M29" s="47"/>
      <c r="N29" s="48"/>
      <c r="O29" s="48"/>
      <c r="P29" s="48"/>
      <c r="Q29" s="48"/>
      <c r="R29" s="48"/>
      <c r="S29" s="48"/>
      <c r="T29" s="5"/>
      <c r="U29" s="5"/>
      <c r="V29" s="5"/>
      <c r="W29" s="5"/>
      <c r="X29" s="5"/>
      <c r="Y29" s="5"/>
      <c r="Z29" s="5"/>
      <c r="AA29" s="5"/>
      <c r="AB29" s="5"/>
      <c r="AC29" s="5"/>
      <c r="AD29" s="5"/>
      <c r="AE29" s="5"/>
    </row>
    <row r="30" spans="1:31" ht="15.75" customHeight="1" x14ac:dyDescent="0.3">
      <c r="A30" s="13"/>
      <c r="B30" s="13"/>
      <c r="C30" s="13"/>
      <c r="D30" s="13"/>
      <c r="E30" s="13"/>
      <c r="F30" s="13"/>
      <c r="G30" s="13"/>
      <c r="H30" s="13"/>
      <c r="I30" s="13"/>
      <c r="J30" s="13"/>
      <c r="K30" s="13"/>
      <c r="L30" s="49">
        <f>AVERAGE(L4:L29)</f>
        <v>0.90162083287923922</v>
      </c>
      <c r="M30" s="50"/>
      <c r="N30" s="51"/>
      <c r="O30" s="51"/>
      <c r="P30" s="51"/>
      <c r="Q30" s="51"/>
      <c r="R30" s="51"/>
      <c r="S30" s="51"/>
      <c r="T30" s="5"/>
      <c r="U30" s="5"/>
      <c r="V30" s="5"/>
      <c r="W30" s="5"/>
      <c r="X30" s="5"/>
      <c r="Y30" s="5"/>
      <c r="Z30" s="5"/>
      <c r="AA30" s="5"/>
      <c r="AB30" s="5"/>
      <c r="AC30" s="5"/>
      <c r="AD30" s="5"/>
      <c r="AE30" s="5"/>
    </row>
    <row r="31" spans="1:31" ht="15.75" customHeight="1" x14ac:dyDescent="0.3">
      <c r="A31" s="52"/>
      <c r="B31" s="53"/>
      <c r="C31" s="53"/>
      <c r="D31" s="5"/>
      <c r="M31" s="54"/>
      <c r="N31" s="54"/>
      <c r="O31" s="54"/>
      <c r="P31" s="54"/>
      <c r="Q31" s="54"/>
      <c r="R31" s="54"/>
      <c r="S31" s="54"/>
      <c r="T31" s="55"/>
      <c r="U31" s="5"/>
      <c r="V31" s="5"/>
      <c r="W31" s="5"/>
      <c r="X31" s="5"/>
      <c r="Y31" s="5"/>
      <c r="Z31" s="5"/>
      <c r="AA31" s="5"/>
      <c r="AB31" s="5"/>
      <c r="AC31" s="5"/>
      <c r="AD31" s="5"/>
      <c r="AE31" s="5"/>
    </row>
    <row r="32" spans="1:31" ht="15.75" customHeight="1" x14ac:dyDescent="0.3">
      <c r="A32" s="5"/>
      <c r="B32" s="5"/>
      <c r="C32" s="5"/>
      <c r="D32" s="5"/>
      <c r="M32" s="5"/>
      <c r="N32" s="5"/>
      <c r="O32" s="5"/>
      <c r="P32" s="5"/>
      <c r="Q32" s="5"/>
      <c r="R32" s="5"/>
      <c r="S32" s="5"/>
      <c r="T32" s="5"/>
      <c r="U32" s="5"/>
      <c r="V32" s="5"/>
      <c r="W32" s="5"/>
      <c r="X32" s="5"/>
      <c r="Y32" s="5"/>
      <c r="Z32" s="5"/>
      <c r="AA32" s="5"/>
      <c r="AB32" s="5"/>
      <c r="AC32" s="5"/>
      <c r="AD32" s="5"/>
      <c r="AE32" s="5"/>
    </row>
    <row r="33" spans="1:31" ht="15.75" customHeight="1" x14ac:dyDescent="0.3">
      <c r="A33" s="5"/>
      <c r="B33" s="5"/>
      <c r="C33" s="5"/>
      <c r="D33" s="5"/>
      <c r="J33" s="56"/>
      <c r="K33" s="56"/>
      <c r="L33" s="56"/>
      <c r="M33" s="5"/>
      <c r="N33" s="5"/>
      <c r="O33" s="5"/>
      <c r="P33" s="5"/>
      <c r="Q33" s="5"/>
      <c r="R33" s="5"/>
      <c r="S33" s="5"/>
      <c r="T33" s="5"/>
      <c r="U33" s="5"/>
      <c r="V33" s="5"/>
      <c r="W33" s="5"/>
      <c r="X33" s="5"/>
      <c r="Y33" s="5"/>
      <c r="Z33" s="5"/>
      <c r="AA33" s="5"/>
      <c r="AB33" s="5"/>
      <c r="AC33" s="5"/>
      <c r="AD33" s="5"/>
      <c r="AE33" s="5"/>
    </row>
    <row r="34" spans="1:31" ht="15.75" customHeight="1" x14ac:dyDescent="0.3">
      <c r="A34" s="5"/>
      <c r="B34" s="5"/>
      <c r="C34" s="5"/>
      <c r="D34" s="5"/>
      <c r="J34" s="56"/>
      <c r="K34" s="56"/>
      <c r="L34" s="56"/>
      <c r="M34" s="5"/>
      <c r="N34" s="5"/>
      <c r="O34" s="5"/>
      <c r="P34" s="5"/>
      <c r="Q34" s="5"/>
      <c r="R34" s="5"/>
      <c r="S34" s="5"/>
      <c r="T34" s="5"/>
      <c r="U34" s="5"/>
      <c r="V34" s="5"/>
      <c r="W34" s="5"/>
      <c r="X34" s="5"/>
      <c r="Y34" s="5"/>
      <c r="Z34" s="5"/>
      <c r="AA34" s="5"/>
      <c r="AB34" s="5"/>
      <c r="AC34" s="5"/>
      <c r="AD34" s="5"/>
      <c r="AE34" s="5"/>
    </row>
    <row r="35" spans="1:31" ht="15.75" customHeight="1" x14ac:dyDescent="0.3">
      <c r="A35" s="5"/>
      <c r="B35" s="5"/>
      <c r="C35" s="5"/>
      <c r="D35" s="5"/>
      <c r="J35" s="56"/>
      <c r="K35" s="56"/>
      <c r="L35" s="56"/>
      <c r="M35" s="5"/>
      <c r="N35" s="5"/>
      <c r="O35" s="5"/>
      <c r="P35" s="5"/>
      <c r="Q35" s="5"/>
      <c r="R35" s="5"/>
      <c r="S35" s="5"/>
      <c r="T35" s="5"/>
      <c r="U35" s="5"/>
      <c r="V35" s="5"/>
      <c r="W35" s="5"/>
      <c r="X35" s="5"/>
      <c r="Y35" s="5"/>
      <c r="Z35" s="5"/>
      <c r="AA35" s="5"/>
      <c r="AB35" s="5"/>
      <c r="AC35" s="5"/>
      <c r="AD35" s="5"/>
      <c r="AE35" s="5"/>
    </row>
    <row r="36" spans="1:31" ht="15.75" customHeight="1" x14ac:dyDescent="0.3">
      <c r="A36" s="5"/>
      <c r="B36" s="5"/>
      <c r="C36" s="5"/>
      <c r="D36" s="5"/>
      <c r="J36" s="56"/>
      <c r="K36" s="56"/>
      <c r="L36" s="56"/>
      <c r="M36" s="5"/>
      <c r="N36" s="5"/>
      <c r="O36" s="5"/>
      <c r="P36" s="5"/>
      <c r="Q36" s="5"/>
      <c r="R36" s="5"/>
      <c r="S36" s="5"/>
      <c r="T36" s="5"/>
      <c r="U36" s="5"/>
      <c r="V36" s="5"/>
      <c r="W36" s="5"/>
      <c r="X36" s="5"/>
      <c r="Y36" s="5"/>
      <c r="Z36" s="5"/>
      <c r="AA36" s="5"/>
      <c r="AB36" s="5"/>
      <c r="AC36" s="5"/>
      <c r="AD36" s="5"/>
      <c r="AE36" s="5"/>
    </row>
    <row r="37" spans="1:31" ht="15.75" customHeight="1" x14ac:dyDescent="0.3">
      <c r="A37" s="5"/>
      <c r="B37" s="5"/>
      <c r="C37" s="5"/>
      <c r="D37" s="5"/>
      <c r="J37" s="56"/>
      <c r="K37" s="56"/>
      <c r="L37" s="56"/>
      <c r="M37" s="5"/>
      <c r="N37" s="5"/>
      <c r="O37" s="5"/>
      <c r="P37" s="5"/>
      <c r="Q37" s="5"/>
      <c r="R37" s="5"/>
      <c r="S37" s="5"/>
      <c r="T37" s="5"/>
      <c r="U37" s="5"/>
      <c r="V37" s="5"/>
      <c r="W37" s="5"/>
      <c r="X37" s="5"/>
      <c r="Y37" s="5"/>
      <c r="Z37" s="5"/>
      <c r="AA37" s="5"/>
      <c r="AB37" s="5"/>
      <c r="AC37" s="5"/>
      <c r="AD37" s="5"/>
      <c r="AE37" s="5"/>
    </row>
    <row r="38" spans="1:31" ht="15.75" customHeight="1" x14ac:dyDescent="0.3">
      <c r="A38" s="5"/>
      <c r="B38" s="5"/>
      <c r="C38" s="5"/>
      <c r="D38" s="5"/>
      <c r="J38" s="56"/>
      <c r="K38" s="56"/>
      <c r="L38" s="56"/>
      <c r="M38" s="5"/>
      <c r="N38" s="5"/>
      <c r="O38" s="5"/>
      <c r="P38" s="5"/>
      <c r="Q38" s="5"/>
      <c r="R38" s="5"/>
      <c r="S38" s="5"/>
      <c r="T38" s="5"/>
      <c r="U38" s="5"/>
      <c r="V38" s="5"/>
      <c r="W38" s="5"/>
      <c r="X38" s="5"/>
      <c r="Y38" s="5"/>
      <c r="Z38" s="5"/>
      <c r="AA38" s="5"/>
      <c r="AB38" s="5"/>
      <c r="AC38" s="5"/>
      <c r="AD38" s="5"/>
      <c r="AE38" s="5"/>
    </row>
    <row r="39" spans="1:31" ht="15.75" customHeight="1" x14ac:dyDescent="0.3">
      <c r="A39" s="5"/>
      <c r="B39" s="5"/>
      <c r="C39" s="5"/>
      <c r="D39" s="5"/>
      <c r="J39" s="56"/>
      <c r="K39" s="56"/>
      <c r="L39" s="56"/>
      <c r="M39" s="5"/>
      <c r="N39" s="5"/>
      <c r="O39" s="5"/>
      <c r="P39" s="5"/>
      <c r="Q39" s="5"/>
      <c r="R39" s="5"/>
      <c r="S39" s="5"/>
      <c r="T39" s="5"/>
      <c r="U39" s="5"/>
      <c r="V39" s="5"/>
      <c r="W39" s="5"/>
      <c r="X39" s="5"/>
      <c r="Y39" s="5"/>
      <c r="Z39" s="5"/>
      <c r="AA39" s="5"/>
      <c r="AB39" s="5"/>
      <c r="AC39" s="5"/>
      <c r="AD39" s="5"/>
      <c r="AE39" s="5"/>
    </row>
    <row r="40" spans="1:31" ht="15.75" customHeight="1" x14ac:dyDescent="0.3">
      <c r="A40" s="5"/>
      <c r="B40" s="5"/>
      <c r="C40" s="5"/>
      <c r="D40" s="5"/>
      <c r="J40" s="57"/>
      <c r="K40" s="57"/>
      <c r="L40" s="57"/>
      <c r="M40" s="5"/>
      <c r="N40" s="5"/>
      <c r="O40" s="5"/>
      <c r="P40" s="5"/>
      <c r="Q40" s="5"/>
      <c r="R40" s="5"/>
      <c r="S40" s="5"/>
      <c r="T40" s="5"/>
      <c r="U40" s="5"/>
      <c r="V40" s="5"/>
      <c r="W40" s="5"/>
      <c r="X40" s="5"/>
      <c r="Y40" s="5"/>
      <c r="Z40" s="5"/>
      <c r="AA40" s="5"/>
      <c r="AB40" s="5"/>
      <c r="AC40" s="5"/>
      <c r="AD40" s="5"/>
      <c r="AE40" s="5"/>
    </row>
    <row r="41" spans="1:31" ht="15.75" customHeight="1"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row>
    <row r="42" spans="1:31" ht="15.75" customHeight="1"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row>
    <row r="43" spans="1:31" ht="15.75" customHeight="1"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row>
    <row r="44" spans="1:31" ht="15.75" customHeight="1"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row>
    <row r="45" spans="1:31" ht="15.75" customHeight="1"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row>
    <row r="46" spans="1:31" ht="15.75" customHeight="1"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row>
    <row r="47" spans="1:31" ht="15.75" customHeight="1"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row>
    <row r="48" spans="1:31" ht="15.75" customHeight="1"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row>
    <row r="49" spans="1:31" ht="15.75" customHeight="1"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row>
    <row r="50" spans="1:31" ht="15.75" customHeight="1"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row>
    <row r="51" spans="1:31" ht="15.75" customHeight="1" x14ac:dyDescent="0.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row>
    <row r="52" spans="1:31" ht="15.75" customHeight="1"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row>
    <row r="53" spans="1:31" ht="15.75" customHeight="1"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row>
    <row r="54" spans="1:31" ht="15.75" customHeight="1" x14ac:dyDescent="0.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row>
    <row r="55" spans="1:31" ht="15.75" customHeight="1" x14ac:dyDescent="0.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row>
    <row r="56" spans="1:31" ht="15.75" customHeight="1"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row>
    <row r="57" spans="1:31" ht="15.75" customHeight="1"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row>
    <row r="58" spans="1:31" ht="15.75" customHeight="1"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row>
    <row r="59" spans="1:31" ht="15.75" customHeight="1"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row>
    <row r="60" spans="1:31" ht="15.75" customHeight="1"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row>
    <row r="61" spans="1:31" ht="15.75" customHeight="1"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row>
    <row r="62" spans="1:31" ht="15.75" customHeight="1"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row>
    <row r="63" spans="1:31" ht="15.75" customHeight="1"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row>
    <row r="64" spans="1:31" ht="15.75" customHeight="1"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row>
    <row r="65" spans="1:31" ht="15.75" customHeight="1"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row>
    <row r="66" spans="1:31" ht="15.75" customHeight="1"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row>
    <row r="67" spans="1:31" ht="15.75" customHeight="1"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row>
    <row r="68" spans="1:31" ht="15.75" customHeight="1"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row>
    <row r="69" spans="1:31" ht="15.75" customHeight="1"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row>
    <row r="70" spans="1:31" ht="15.75" customHeight="1"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row>
    <row r="71" spans="1:31" ht="15.75" customHeight="1"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row>
    <row r="72" spans="1:31" ht="15.75" customHeight="1"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row>
    <row r="73" spans="1:31" ht="15.75" customHeight="1"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row>
    <row r="74" spans="1:31" ht="15.75" customHeight="1"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row>
    <row r="75" spans="1:31" ht="15.75" customHeight="1"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row>
    <row r="76" spans="1:31" ht="15.75" customHeight="1"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row>
    <row r="77" spans="1:31" ht="15.75" customHeight="1"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row>
    <row r="78" spans="1:31" ht="15.75" customHeight="1" x14ac:dyDescent="0.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row>
    <row r="79" spans="1:31" ht="15.75" customHeight="1"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row>
    <row r="80" spans="1:31" ht="15.75" customHeight="1"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row>
    <row r="81" spans="1:31" ht="15.75" customHeight="1"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row>
    <row r="82" spans="1:31" ht="15.75" customHeight="1"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row>
    <row r="83" spans="1:31" ht="15.75" customHeight="1" x14ac:dyDescent="0.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row>
    <row r="84" spans="1:31" ht="15.75" customHeight="1"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row>
    <row r="85" spans="1:31" ht="15.75" customHeight="1"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row>
    <row r="86" spans="1:31" ht="15.75" customHeight="1"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row>
    <row r="87" spans="1:31" ht="15.75" customHeight="1"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row>
    <row r="88" spans="1:31" ht="15.75" customHeight="1"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row>
    <row r="89" spans="1:31" ht="15.75" customHeight="1"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row>
    <row r="90" spans="1:31" ht="15.75" customHeight="1"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31" ht="15.75" customHeight="1"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31" ht="15.75" customHeight="1"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31" ht="15.75" customHeight="1"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31" ht="15.75" customHeight="1"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31" ht="15.75" customHeight="1"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31" ht="15.75" customHeight="1"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ht="15.75" customHeight="1"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ht="15.7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ht="15.7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ht="15.7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ht="15.7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ht="15.7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ht="15.7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ht="15.7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ht="15.7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ht="15.7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ht="15.7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spans="1:31" ht="15.7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spans="1:31" ht="15.7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spans="1:31" ht="15.7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spans="1:31" ht="15.7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spans="1:31" ht="15.7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spans="1:31" ht="15.7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spans="1:31" ht="15.75" customHeight="1"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spans="1:31" ht="15.75" customHeight="1"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spans="1:31" ht="15.75" customHeight="1"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spans="1:31" ht="15.75" customHeight="1"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spans="1:31" ht="15.75" customHeight="1"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spans="1:31" ht="15.75" customHeight="1"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row r="120" spans="1:31" ht="15.75" customHeight="1"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row>
    <row r="121" spans="1:31" ht="15.75" customHeight="1"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row>
    <row r="122" spans="1:31" ht="15.75" customHeight="1"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row>
    <row r="123" spans="1:31" ht="15.75" customHeight="1"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row>
    <row r="124" spans="1:31" ht="15.75" customHeight="1"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row>
    <row r="125" spans="1:31" ht="15.75" customHeight="1"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row>
    <row r="126" spans="1:31" ht="15.75" customHeight="1"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row>
    <row r="127" spans="1:31" ht="15.75" customHeight="1"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row>
    <row r="128" spans="1:31" ht="15.75" customHeight="1"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row>
    <row r="129" spans="1:31" ht="15.75" customHeight="1"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row>
    <row r="130" spans="1:31" ht="15.75" customHeight="1"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row>
    <row r="131" spans="1:31" ht="15.75" customHeight="1"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row>
    <row r="132" spans="1:31" ht="15.75" customHeight="1"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row>
    <row r="133" spans="1:31" ht="15.75" customHeight="1"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row>
    <row r="134" spans="1:31" ht="15.75" customHeight="1"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row>
    <row r="135" spans="1:31" ht="15.75" customHeight="1"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spans="1:31" ht="15.75" customHeight="1"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spans="1:31" ht="15.75" customHeight="1"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spans="1:31" ht="15.75" customHeight="1"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spans="1:31" ht="15.75" customHeight="1"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spans="1:31" ht="15.75" customHeight="1"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ht="15.75" customHeight="1"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ht="15.75" customHeight="1"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ht="15.75" customHeight="1"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ht="15.75" customHeight="1"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ht="15.75" customHeight="1"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ht="15.75" customHeight="1"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ht="15.75" customHeight="1"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ht="15.75" customHeight="1"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ht="15.75" customHeight="1"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ht="15.75" customHeight="1"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ht="15.75" customHeight="1"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spans="1:31" ht="15.75" customHeight="1"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row r="153" spans="1:31" ht="15.75" customHeight="1"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row>
    <row r="154" spans="1:31" ht="15.75" customHeight="1"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row>
    <row r="155" spans="1:31" ht="15.75" customHeight="1"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row>
    <row r="156" spans="1:31" ht="15.75" customHeight="1"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row>
    <row r="157" spans="1:31" ht="15.75" customHeight="1"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row>
    <row r="158" spans="1:31" ht="15.75" customHeight="1"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row>
    <row r="159" spans="1:31" ht="15.75" customHeight="1"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row>
    <row r="160" spans="1:31" ht="15.75" customHeight="1"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row>
    <row r="161" spans="1:31" ht="15.75" customHeight="1"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row>
    <row r="162" spans="1:31" ht="15.75" customHeight="1"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row>
    <row r="163" spans="1:31" ht="15.75" customHeight="1"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row>
    <row r="164" spans="1:31" ht="15.75" customHeight="1"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row>
    <row r="165" spans="1:31" ht="15.75" customHeight="1"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row>
    <row r="166" spans="1:31" ht="15.75" customHeight="1"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row>
    <row r="167" spans="1:31" ht="15.75" customHeight="1"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row>
    <row r="168" spans="1:31" ht="15.75" customHeight="1"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row>
    <row r="169" spans="1:31" ht="15.75" customHeight="1"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row>
    <row r="170" spans="1:31" ht="15.75" customHeight="1"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row>
    <row r="171" spans="1:31" ht="15.75" customHeight="1"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row>
    <row r="172" spans="1:31" ht="15.75" customHeight="1"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row>
    <row r="173" spans="1:31" ht="15.75" customHeight="1"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row>
    <row r="174" spans="1:31" ht="15.75" customHeight="1"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row>
    <row r="175" spans="1:31" ht="15.75" customHeight="1"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row>
    <row r="176" spans="1:31" ht="15.75" customHeight="1"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row>
    <row r="177" spans="1:31" ht="15.75" customHeight="1"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row>
    <row r="178" spans="1:31" ht="15.75" customHeight="1"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row>
    <row r="179" spans="1:31" ht="15.75" customHeight="1"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row>
    <row r="180" spans="1:31" ht="15.75" customHeight="1"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row>
    <row r="181" spans="1:31" ht="15.75" customHeight="1"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row>
    <row r="182" spans="1:31" ht="15.75" customHeight="1"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row>
    <row r="183" spans="1:31" ht="15.75" customHeight="1"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row>
    <row r="184" spans="1:31" ht="15.75" customHeight="1"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row>
    <row r="185" spans="1:31" ht="15.75" customHeight="1"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row>
    <row r="186" spans="1:31" ht="15.75" customHeight="1"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row>
    <row r="187" spans="1:31" ht="15.75" customHeight="1"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row>
    <row r="188" spans="1:31" ht="15.75" customHeight="1"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row>
    <row r="189" spans="1:31" ht="15.75" customHeight="1"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row>
    <row r="190" spans="1:31" ht="15.75" customHeight="1"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31" ht="15.75" customHeight="1"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row>
    <row r="192" spans="1:31" ht="15.75" customHeight="1"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row>
    <row r="193" spans="1:31" ht="15.75" customHeight="1"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row>
    <row r="194" spans="1:31" ht="15.75" customHeight="1"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row>
    <row r="195" spans="1:31" ht="15.75" customHeight="1"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row>
    <row r="196" spans="1:31" ht="15.75" customHeight="1"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row>
    <row r="197" spans="1:31" ht="15.75" customHeight="1"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row>
    <row r="198" spans="1:31" ht="15.75" customHeight="1"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row>
    <row r="199" spans="1:31" ht="15.75" customHeight="1"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row>
    <row r="200" spans="1:31" ht="15.75" customHeight="1"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row>
    <row r="201" spans="1:31" ht="15.75" customHeight="1"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row>
    <row r="202" spans="1:31" ht="15.75" customHeight="1"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row>
    <row r="203" spans="1:31" ht="15.75" customHeight="1"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row>
    <row r="204" spans="1:31" ht="15.75" customHeight="1"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row>
    <row r="205" spans="1:31" ht="15.75" customHeight="1"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row>
    <row r="206" spans="1:31" ht="15.75" customHeight="1"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row>
    <row r="207" spans="1:31" ht="15.75" customHeight="1"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row>
    <row r="208" spans="1:31" ht="15.75" customHeight="1"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row>
    <row r="209" spans="1:31" ht="15.75" customHeight="1"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row>
    <row r="210" spans="1:31" ht="15.7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row>
    <row r="211" spans="1:31" ht="15.75" customHeight="1"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row>
    <row r="212" spans="1:31" ht="15.75" customHeight="1"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row>
    <row r="213" spans="1:31" ht="15.7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row>
    <row r="214" spans="1:31" ht="15.7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row>
    <row r="215" spans="1:31" ht="15.75" customHeight="1"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row>
    <row r="216" spans="1:31" ht="15.7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row>
    <row r="217" spans="1:31" ht="15.7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row>
    <row r="218" spans="1:31" ht="15.75" customHeight="1"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row>
    <row r="219" spans="1:31" ht="15.75" customHeight="1"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row>
    <row r="220" spans="1:31" ht="15.75" customHeight="1"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row>
    <row r="221" spans="1:31" ht="15.75" customHeight="1"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row>
    <row r="222" spans="1:31" ht="15.75" customHeight="1"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row>
    <row r="223" spans="1:31" ht="15.75" customHeight="1"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row>
    <row r="224" spans="1:31" ht="15.75" customHeight="1"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row>
    <row r="225" spans="1:31" ht="15.75" customHeight="1"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row>
    <row r="226" spans="1:31" ht="15.75" customHeight="1"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row>
    <row r="227" spans="1:31" ht="15.75" customHeight="1"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row>
    <row r="228" spans="1:31" ht="15.75" customHeight="1"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row>
    <row r="229" spans="1:31" ht="15.75" customHeight="1"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row>
    <row r="230" spans="1:31" ht="15.75" customHeight="1"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row>
    <row r="231" spans="1:31" ht="15.75" customHeight="1"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row>
    <row r="232" spans="1:31" ht="15.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row>
    <row r="233" spans="1:31" ht="15.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row>
    <row r="234" spans="1:31" ht="15.75" customHeight="1"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row>
    <row r="235" spans="1:31" ht="15.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row>
    <row r="236" spans="1:31" ht="15.75" customHeight="1"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row>
    <row r="237" spans="1:31" ht="15.75" customHeight="1"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row>
    <row r="238" spans="1:31" ht="15.75" customHeight="1"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row>
    <row r="239" spans="1:31" ht="15.75" customHeight="1"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row>
    <row r="240" spans="1:31" ht="15.75" customHeight="1"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row>
    <row r="241" spans="1:31" ht="15.75" customHeight="1"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row>
    <row r="242" spans="1:31" ht="15.75" customHeight="1"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row>
    <row r="243" spans="1:31" ht="15.75" customHeight="1"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row>
    <row r="244" spans="1:31" ht="15.75" customHeight="1"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row>
    <row r="245" spans="1:31" ht="15.75" customHeight="1"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row>
    <row r="246" spans="1:31" ht="15.75" customHeight="1"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row>
    <row r="247" spans="1:31" ht="15.75" customHeight="1"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row>
    <row r="248" spans="1:31" ht="15.75" customHeight="1"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row>
    <row r="249" spans="1:31" ht="15.75" customHeight="1"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row>
    <row r="250" spans="1:31" ht="15.75" customHeight="1"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row>
    <row r="251" spans="1:31" ht="15.75" customHeight="1"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row>
    <row r="252" spans="1:31" ht="15.75" customHeight="1"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row>
    <row r="253" spans="1:31" ht="15.75" customHeight="1"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row>
    <row r="254" spans="1:31" ht="15.75" customHeight="1"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row>
    <row r="255" spans="1:31" ht="15.75" customHeight="1"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row>
    <row r="256" spans="1:31" ht="15.75" customHeight="1"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row>
    <row r="257" spans="1:31" ht="15.75" customHeight="1"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row>
    <row r="258" spans="1:31" ht="15.75" customHeight="1"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row>
    <row r="259" spans="1:31" ht="15.75" customHeight="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row>
    <row r="260" spans="1:31" ht="15.75" customHeight="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row>
    <row r="261" spans="1:31" ht="15.75" customHeight="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row>
    <row r="262" spans="1:31" ht="15.75" customHeight="1"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row>
    <row r="263" spans="1:31" ht="15.75" customHeight="1"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row>
    <row r="264" spans="1:31" ht="15.75" customHeight="1"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row>
    <row r="265" spans="1:31" ht="15.75" customHeight="1"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spans="1:31" ht="15.75" customHeight="1"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row>
    <row r="267" spans="1:31" ht="15.75" customHeight="1"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row>
    <row r="268" spans="1:31" ht="15.75" customHeight="1"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row>
    <row r="269" spans="1:31" ht="15.75" customHeight="1"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row>
    <row r="270" spans="1:31" ht="15.75" customHeight="1"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row>
    <row r="271" spans="1:31" ht="15.75" customHeight="1"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row>
    <row r="272" spans="1:31" ht="15.75" customHeight="1"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row>
    <row r="273" spans="1:31" ht="15.75" customHeight="1"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row>
    <row r="274" spans="1:31" ht="15.75" customHeight="1"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row>
    <row r="275" spans="1:31" ht="15.75" customHeight="1"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row>
    <row r="276" spans="1:31" ht="15.75" customHeight="1"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row>
    <row r="277" spans="1:31" ht="15.75" customHeight="1"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row>
    <row r="278" spans="1:31" ht="15.75" customHeight="1"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row>
    <row r="279" spans="1:31" ht="15.75" customHeight="1"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row>
    <row r="280" spans="1:31" ht="15.75" customHeight="1"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row>
    <row r="281" spans="1:31" ht="15.75" customHeight="1"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row>
    <row r="282" spans="1:31" ht="15.75" customHeight="1"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row>
    <row r="283" spans="1:31" ht="15.75" customHeight="1"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row>
    <row r="284" spans="1:31" ht="15.75" customHeight="1"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row>
    <row r="285" spans="1:31" ht="15.75" customHeight="1"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row>
    <row r="286" spans="1:31" ht="15.75" customHeight="1"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row>
    <row r="287" spans="1:31" ht="15.75" customHeight="1" x14ac:dyDescent="0.3">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row>
    <row r="288" spans="1:31" ht="15.75" customHeight="1" x14ac:dyDescent="0.3">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row>
    <row r="289" spans="1:31" ht="15.75" customHeight="1" x14ac:dyDescent="0.3">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row>
    <row r="290" spans="1:31" ht="15.75" customHeight="1" x14ac:dyDescent="0.3">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row>
    <row r="291" spans="1:31" ht="15.75" customHeight="1" x14ac:dyDescent="0.3">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row>
    <row r="292" spans="1:31" ht="15.75" customHeight="1" x14ac:dyDescent="0.3">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row>
    <row r="293" spans="1:31" ht="15.75" customHeight="1" x14ac:dyDescent="0.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row>
    <row r="294" spans="1:31" ht="15.75" customHeight="1" x14ac:dyDescent="0.3">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row>
    <row r="295" spans="1:31" ht="15.75" customHeight="1" x14ac:dyDescent="0.3">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row>
    <row r="296" spans="1:31" ht="15.75" customHeight="1" x14ac:dyDescent="0.3">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row>
    <row r="297" spans="1:31" ht="15.75" customHeight="1" x14ac:dyDescent="0.3">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row>
    <row r="298" spans="1:31" ht="15.75" customHeight="1" x14ac:dyDescent="0.3">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row>
    <row r="299" spans="1:31" ht="15.75" customHeight="1" x14ac:dyDescent="0.3">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row>
    <row r="300" spans="1:31" ht="15.75" customHeight="1" x14ac:dyDescent="0.3">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row>
    <row r="301" spans="1:31" ht="15.75" customHeight="1" x14ac:dyDescent="0.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row>
    <row r="302" spans="1:31" ht="15.75" customHeight="1" x14ac:dyDescent="0.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row>
    <row r="303" spans="1:31" ht="15.75" customHeight="1" x14ac:dyDescent="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row>
    <row r="304" spans="1:31" ht="15.75" customHeight="1" x14ac:dyDescent="0.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row>
    <row r="305" spans="1:31" ht="15.75" customHeight="1" x14ac:dyDescent="0.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row>
    <row r="306" spans="1:31" ht="15.7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row>
    <row r="307" spans="1:31" ht="15.7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row>
    <row r="308" spans="1:31" ht="15.7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row>
    <row r="309" spans="1:31" ht="15.7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row>
    <row r="310" spans="1:31" ht="15.7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row>
    <row r="311" spans="1:31" ht="15.7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row>
    <row r="312" spans="1:31" ht="15.7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row>
    <row r="313" spans="1:31" ht="15.7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row>
    <row r="314" spans="1:31" ht="15.7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row>
    <row r="315" spans="1:31" ht="15.7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row>
    <row r="316" spans="1:31" ht="15.7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row>
    <row r="317" spans="1:31" ht="15.7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row>
    <row r="318" spans="1:31" ht="15.7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row>
    <row r="319" spans="1:31" ht="15.7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row>
    <row r="320" spans="1:31" ht="15.7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row>
    <row r="321" spans="1:31" ht="15.7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row>
    <row r="322" spans="1:31" ht="15.7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row>
    <row r="323" spans="1:31" ht="15.7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row>
    <row r="324" spans="1:31" ht="15.7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row>
    <row r="325" spans="1:31" ht="15.7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row>
    <row r="326" spans="1:31" ht="15.7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row>
    <row r="327" spans="1:31" ht="15.7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row>
    <row r="328" spans="1:31" ht="15.7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row>
    <row r="329" spans="1:31" ht="15.7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row>
    <row r="330" spans="1:31" ht="15.7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row>
    <row r="331" spans="1:31" ht="15.7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row>
    <row r="332" spans="1:31" ht="15.7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row>
    <row r="333" spans="1:31" ht="15.75" customHeight="1" x14ac:dyDescent="0.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row>
    <row r="334" spans="1:31" ht="15.75" customHeight="1" x14ac:dyDescent="0.3">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row>
    <row r="335" spans="1:31" ht="15.75" customHeight="1" x14ac:dyDescent="0.3">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row>
    <row r="336" spans="1:31" ht="15.75" customHeight="1" x14ac:dyDescent="0.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row>
    <row r="337" spans="1:31" ht="15.75" customHeight="1" x14ac:dyDescent="0.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row>
    <row r="338" spans="1:31" ht="15.75" customHeight="1" x14ac:dyDescent="0.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row>
    <row r="339" spans="1:31" ht="15.75" customHeight="1" x14ac:dyDescent="0.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row>
    <row r="340" spans="1:31" ht="15.75" customHeight="1" x14ac:dyDescent="0.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row>
    <row r="341" spans="1:31" ht="15.75" customHeight="1" x14ac:dyDescent="0.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row>
    <row r="342" spans="1:31" ht="15.75" customHeight="1" x14ac:dyDescent="0.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row>
    <row r="343" spans="1:31" ht="15.7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row>
    <row r="344" spans="1:31" ht="15.7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row>
    <row r="345" spans="1:31" ht="15.7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row>
    <row r="346" spans="1:31" ht="15.7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row>
    <row r="347" spans="1:31" ht="15.75" customHeight="1" x14ac:dyDescent="0.3">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row>
    <row r="348" spans="1:31" ht="15.75" customHeight="1" x14ac:dyDescent="0.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row>
    <row r="349" spans="1:31" ht="15.75" customHeight="1" x14ac:dyDescent="0.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row>
    <row r="350" spans="1:31" ht="15.75" customHeight="1" x14ac:dyDescent="0.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row>
    <row r="351" spans="1:31" ht="15.75" customHeight="1" x14ac:dyDescent="0.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row>
    <row r="352" spans="1:31" ht="15.75" customHeight="1" x14ac:dyDescent="0.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row>
    <row r="353" spans="1:31" ht="15.75" customHeight="1" x14ac:dyDescent="0.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row>
    <row r="354" spans="1:31" ht="15.75" customHeight="1" x14ac:dyDescent="0.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row>
    <row r="355" spans="1:31" ht="15.75" customHeight="1" x14ac:dyDescent="0.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row>
    <row r="356" spans="1:31" ht="15.75" customHeight="1" x14ac:dyDescent="0.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row>
    <row r="357" spans="1:31" ht="15.75" customHeight="1" x14ac:dyDescent="0.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row>
    <row r="358" spans="1:31" ht="15.75" customHeight="1" x14ac:dyDescent="0.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row>
    <row r="359" spans="1:31" ht="15.75" customHeight="1" x14ac:dyDescent="0.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row>
    <row r="360" spans="1:31" ht="15.75" customHeight="1" x14ac:dyDescent="0.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row>
    <row r="361" spans="1:31" ht="15.75" customHeight="1" x14ac:dyDescent="0.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row>
    <row r="362" spans="1:31" ht="15.75" customHeight="1" x14ac:dyDescent="0.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row>
    <row r="363" spans="1:31" ht="15.75" customHeight="1" x14ac:dyDescent="0.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row>
    <row r="364" spans="1:31" ht="15.75" customHeight="1" x14ac:dyDescent="0.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row>
    <row r="365" spans="1:31" ht="15.75" customHeight="1" x14ac:dyDescent="0.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row>
    <row r="366" spans="1:31" ht="15.75" customHeight="1" x14ac:dyDescent="0.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row>
    <row r="367" spans="1:31" ht="15.75" customHeight="1" x14ac:dyDescent="0.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row>
    <row r="368" spans="1:31" ht="15.75" customHeight="1" x14ac:dyDescent="0.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row>
    <row r="369" spans="1:31" ht="15.75" customHeight="1" x14ac:dyDescent="0.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row>
    <row r="370" spans="1:31" ht="15.75" customHeight="1" x14ac:dyDescent="0.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row>
    <row r="371" spans="1:31" ht="15.75" customHeight="1" x14ac:dyDescent="0.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row>
    <row r="372" spans="1:31" ht="15.75" customHeight="1" x14ac:dyDescent="0.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row>
    <row r="373" spans="1:31" ht="15.75" customHeight="1" x14ac:dyDescent="0.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row>
    <row r="374" spans="1:31" ht="15.75" customHeight="1" x14ac:dyDescent="0.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row>
    <row r="375" spans="1:31" ht="15.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row>
    <row r="376" spans="1:31" ht="15.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row>
    <row r="377" spans="1:31" ht="15.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row>
    <row r="378" spans="1:31" ht="15.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row>
    <row r="379" spans="1:31" ht="15.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row>
    <row r="380" spans="1:31" ht="15.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row>
    <row r="381" spans="1:31" ht="15.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row>
    <row r="382" spans="1:31" ht="15.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row>
    <row r="383" spans="1:31" ht="15.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row>
    <row r="384" spans="1:31" ht="15.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row>
    <row r="385" spans="1:31" ht="15.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row>
    <row r="386" spans="1:31" ht="15.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row>
    <row r="387" spans="1:31" ht="15.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row>
    <row r="388" spans="1:31" ht="15.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row>
    <row r="389" spans="1:31" ht="15.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row>
    <row r="390" spans="1:31" ht="15.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row>
    <row r="391" spans="1:31" ht="15.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row>
    <row r="392" spans="1:31" ht="15.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row>
    <row r="393" spans="1:31" ht="15.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row>
    <row r="394" spans="1:31" ht="15.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row>
    <row r="395" spans="1:31" ht="15.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row>
    <row r="396" spans="1:31" ht="15.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row>
    <row r="397" spans="1:31" ht="15.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row>
    <row r="398" spans="1:31" ht="15.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row>
    <row r="399" spans="1:31" ht="15.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row>
    <row r="400" spans="1:31" ht="15.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row>
    <row r="401" spans="1:31" ht="15.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row>
    <row r="402" spans="1:31" ht="15.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row>
    <row r="403" spans="1:31" ht="15.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row>
    <row r="404" spans="1:31" ht="15.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row>
    <row r="405" spans="1:31" ht="15.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row>
    <row r="406" spans="1:31" ht="15.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row>
    <row r="407" spans="1:31" ht="15.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row>
    <row r="408" spans="1:31" ht="15.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row>
    <row r="409" spans="1:31" ht="15.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row>
    <row r="410" spans="1:31" ht="15.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row>
    <row r="411" spans="1:31" ht="15.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row>
    <row r="412" spans="1:31" ht="15.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row>
    <row r="413" spans="1:31" ht="15.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row>
    <row r="414" spans="1:31" ht="15.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row>
    <row r="415" spans="1:31" ht="15.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row>
    <row r="416" spans="1:31" ht="15.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row>
    <row r="417" spans="1:31" ht="15.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row>
    <row r="418" spans="1:31" ht="15.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row>
    <row r="419" spans="1:31" ht="15.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row>
    <row r="420" spans="1:31" ht="15.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row>
    <row r="421" spans="1:31" ht="15.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row>
    <row r="422" spans="1:31" ht="15.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row>
    <row r="423" spans="1:31" ht="15.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row>
    <row r="424" spans="1:31" ht="15.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row>
    <row r="425" spans="1:31" ht="15.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row>
    <row r="426" spans="1:31" ht="15.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row>
    <row r="427" spans="1:31" ht="15.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row>
    <row r="428" spans="1:31" ht="15.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row>
    <row r="429" spans="1:31" ht="15.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row>
    <row r="430" spans="1:31" ht="15.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row>
    <row r="431" spans="1:31" ht="15.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row>
    <row r="432" spans="1:31" ht="15.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row>
    <row r="433" spans="1:31" ht="15.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row>
    <row r="434" spans="1:31" ht="15.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row>
    <row r="435" spans="1:31" ht="15.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row>
    <row r="436" spans="1:31" ht="15.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row>
    <row r="437" spans="1:31" ht="15.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row>
    <row r="438" spans="1:31" ht="15.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row>
    <row r="439" spans="1:31" ht="15.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row>
    <row r="440" spans="1:31" ht="15.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row>
    <row r="441" spans="1:31" ht="15.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row>
    <row r="442" spans="1:31" ht="15.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row>
    <row r="443" spans="1:31" ht="15.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row>
    <row r="444" spans="1:31" ht="15.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row>
    <row r="445" spans="1:31" ht="15.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row>
    <row r="446" spans="1:31" ht="15.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row>
    <row r="447" spans="1:31" ht="15.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row>
    <row r="448" spans="1:31" ht="15.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row>
    <row r="449" spans="1:31" ht="15.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row>
    <row r="450" spans="1:31" ht="15.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row>
    <row r="451" spans="1:31" ht="15.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row>
    <row r="452" spans="1:31" ht="15.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row>
    <row r="453" spans="1:31" ht="15.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row>
    <row r="454" spans="1:31" ht="15.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row>
    <row r="455" spans="1:31" ht="15.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row>
    <row r="456" spans="1:31" ht="15.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row>
    <row r="457" spans="1:31" ht="15.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row>
    <row r="458" spans="1:31" ht="15.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row>
    <row r="459" spans="1:31" ht="15.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row>
    <row r="460" spans="1:31" ht="15.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row>
    <row r="461" spans="1:31" ht="15.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row>
    <row r="462" spans="1:31" ht="15.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row>
    <row r="463" spans="1:31" ht="15.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row>
    <row r="464" spans="1:31" ht="15.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row>
    <row r="465" spans="1:31" ht="15.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row>
    <row r="466" spans="1:31" ht="15.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row>
    <row r="467" spans="1:31" ht="15.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row>
    <row r="468" spans="1:31" ht="15.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row>
    <row r="469" spans="1:31" ht="15.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row>
    <row r="470" spans="1:31" ht="15.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row>
    <row r="471" spans="1:31" ht="15.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row>
    <row r="472" spans="1:31" ht="15.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row>
    <row r="473" spans="1:31" ht="15.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row>
    <row r="474" spans="1:31" ht="15.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row>
    <row r="475" spans="1:31" ht="15.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row>
    <row r="476" spans="1:31" ht="15.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row>
    <row r="477" spans="1:31" ht="15.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row>
    <row r="478" spans="1:31" ht="15.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row>
    <row r="479" spans="1:31" ht="15.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row>
    <row r="480" spans="1:31" ht="15.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row>
    <row r="481" spans="1:31" ht="15.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row>
    <row r="482" spans="1:31" ht="15.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row>
    <row r="483" spans="1:31" ht="15.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row>
    <row r="484" spans="1:31" ht="15.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row>
    <row r="485" spans="1:31" ht="15.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row>
    <row r="486" spans="1:31" ht="15.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row>
    <row r="487" spans="1:31" ht="15.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row>
    <row r="488" spans="1:31" ht="15.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row>
    <row r="489" spans="1:31" ht="15.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row>
    <row r="490" spans="1:31" ht="15.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row>
    <row r="491" spans="1:31" ht="15.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row>
    <row r="492" spans="1:31" ht="15.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row>
    <row r="493" spans="1:31" ht="15.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row>
    <row r="494" spans="1:31" ht="15.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row>
    <row r="495" spans="1:31" ht="15.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row>
    <row r="496" spans="1:31" ht="15.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row>
    <row r="497" spans="1:31" ht="15.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row>
    <row r="498" spans="1:31" ht="15.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row>
    <row r="499" spans="1:31" ht="15.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row>
    <row r="500" spans="1:31" ht="15.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row>
    <row r="501" spans="1:31" ht="15.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row>
    <row r="502" spans="1:31" ht="15.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row>
    <row r="503" spans="1:31" ht="15.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row>
    <row r="504" spans="1:31" ht="15.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row>
    <row r="505" spans="1:31" ht="15.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row>
    <row r="506" spans="1:31" ht="15.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row>
    <row r="507" spans="1:31" ht="15.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row>
    <row r="508" spans="1:31" ht="15.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row>
    <row r="509" spans="1:31" ht="15.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row>
    <row r="510" spans="1:31" ht="15.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row>
    <row r="511" spans="1:31" ht="15.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row>
    <row r="512" spans="1:31" ht="15.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row>
    <row r="513" spans="1:31" ht="15.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row>
    <row r="514" spans="1:31" ht="15.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row>
    <row r="515" spans="1:31" ht="15.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row>
    <row r="516" spans="1:31" ht="15.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row>
    <row r="517" spans="1:31" ht="15.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row>
    <row r="518" spans="1:31" ht="15.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row>
    <row r="519" spans="1:31" ht="15.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row>
    <row r="520" spans="1:31" ht="15.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row>
    <row r="521" spans="1:31" ht="15.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row>
    <row r="522" spans="1:31" ht="15.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row>
    <row r="523" spans="1:31" ht="15.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row>
    <row r="524" spans="1:31" ht="15.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row>
    <row r="525" spans="1:31" ht="15.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row>
    <row r="526" spans="1:31" ht="15.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row>
    <row r="527" spans="1:31" ht="15.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row>
    <row r="528" spans="1:31" ht="15.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row>
    <row r="529" spans="1:31" ht="15.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row>
    <row r="530" spans="1:31" ht="15.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row>
    <row r="531" spans="1:31" ht="15.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row>
    <row r="532" spans="1:31" ht="15.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row>
    <row r="533" spans="1:31" ht="15.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row>
    <row r="534" spans="1:31" ht="15.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row>
    <row r="535" spans="1:31" ht="15.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row>
    <row r="536" spans="1:31" ht="15.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row>
    <row r="537" spans="1:31" ht="15.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row>
    <row r="538" spans="1:31" ht="15.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row>
    <row r="539" spans="1:31" ht="15.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row>
    <row r="540" spans="1:31" ht="15.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row>
    <row r="541" spans="1:31" ht="15.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row>
    <row r="542" spans="1:31" ht="15.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row>
    <row r="543" spans="1:31" ht="15.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row>
    <row r="544" spans="1:31" ht="15.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row>
    <row r="545" spans="1:31" ht="15.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row>
    <row r="546" spans="1:31" ht="15.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row>
    <row r="547" spans="1:31" ht="15.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row>
    <row r="548" spans="1:31" ht="15.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row>
    <row r="549" spans="1:31" ht="15.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row>
    <row r="550" spans="1:31" ht="15.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row>
    <row r="551" spans="1:31" ht="15.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row>
    <row r="552" spans="1:31" ht="15.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row>
    <row r="553" spans="1:31" ht="15.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row>
    <row r="554" spans="1:31" ht="15.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row>
    <row r="555" spans="1:31" ht="15.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row>
    <row r="556" spans="1:31" ht="15.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row>
    <row r="557" spans="1:31" ht="15.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row>
    <row r="558" spans="1:31" ht="15.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row>
    <row r="559" spans="1:31" ht="15.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row>
    <row r="560" spans="1:31" ht="15.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row>
    <row r="561" spans="1:31" ht="15.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row>
    <row r="562" spans="1:31" ht="15.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row>
    <row r="563" spans="1:31" ht="15.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row>
    <row r="564" spans="1:31" ht="15.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row>
    <row r="565" spans="1:31" ht="15.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row>
    <row r="566" spans="1:31" ht="15.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row>
    <row r="567" spans="1:31" ht="15.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row>
    <row r="568" spans="1:31" ht="15.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row>
    <row r="569" spans="1:31" ht="15.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row>
    <row r="570" spans="1:31" ht="15.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row>
    <row r="571" spans="1:31" ht="15.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row>
    <row r="572" spans="1:31" ht="15.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row>
    <row r="573" spans="1:31" ht="15.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row>
    <row r="574" spans="1:31" ht="15.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row>
    <row r="575" spans="1:31" ht="15.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row>
    <row r="576" spans="1:31" ht="15.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row>
    <row r="577" spans="1:31" ht="15.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row>
    <row r="578" spans="1:31" ht="15.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row>
    <row r="579" spans="1:31" ht="15.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row>
    <row r="580" spans="1:31" ht="15.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row>
    <row r="581" spans="1:31" ht="15.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row>
    <row r="582" spans="1:31" ht="15.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row>
    <row r="583" spans="1:31" ht="15.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row>
    <row r="584" spans="1:31" ht="15.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row>
    <row r="585" spans="1:31" ht="15.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row>
    <row r="586" spans="1:31" ht="15.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row>
    <row r="587" spans="1:31" ht="15.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row>
    <row r="588" spans="1:31" ht="15.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row>
    <row r="589" spans="1:31" ht="15.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row>
    <row r="590" spans="1:31" ht="15.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row>
    <row r="591" spans="1:31" ht="15.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row>
    <row r="592" spans="1:31" ht="15.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row>
    <row r="593" spans="1:31" ht="15.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row>
    <row r="594" spans="1:31" ht="15.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row>
    <row r="595" spans="1:31" ht="15.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row>
    <row r="596" spans="1:31" ht="15.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row>
    <row r="597" spans="1:31" ht="15.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row>
    <row r="598" spans="1:31" ht="15.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row>
    <row r="599" spans="1:31" ht="15.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row>
    <row r="600" spans="1:31" ht="15.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row>
    <row r="601" spans="1:31" ht="15.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row>
    <row r="602" spans="1:31" ht="15.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row>
    <row r="603" spans="1:31" ht="15.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row>
    <row r="604" spans="1:31" ht="15.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row>
    <row r="605" spans="1:31" ht="15.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row>
    <row r="606" spans="1:31" ht="15.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row>
    <row r="607" spans="1:31" ht="15.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row>
    <row r="608" spans="1:31" ht="15.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row>
    <row r="609" spans="1:31" ht="15.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row>
    <row r="610" spans="1:31" ht="15.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row>
    <row r="611" spans="1:31" ht="15.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row>
    <row r="612" spans="1:31" ht="15.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row>
    <row r="613" spans="1:31" ht="15.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row>
    <row r="614" spans="1:31" ht="15.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row>
    <row r="615" spans="1:31" ht="15.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row>
    <row r="616" spans="1:31" ht="15.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row>
    <row r="617" spans="1:31" ht="15.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row>
    <row r="618" spans="1:31" ht="15.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row>
    <row r="619" spans="1:31" ht="15.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row>
    <row r="620" spans="1:31" ht="15.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row>
    <row r="621" spans="1:31" ht="15.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row>
    <row r="622" spans="1:31" ht="15.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row>
    <row r="623" spans="1:31" ht="15.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row>
    <row r="624" spans="1:31" ht="15.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row>
    <row r="625" spans="1:31" ht="15.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row>
    <row r="626" spans="1:31" ht="15.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row>
    <row r="627" spans="1:31" ht="15.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row>
    <row r="628" spans="1:31" ht="15.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row>
    <row r="629" spans="1:31" ht="15.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row>
    <row r="630" spans="1:31" ht="15.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row>
    <row r="631" spans="1:31" ht="15.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row>
    <row r="632" spans="1:31" ht="15.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row>
    <row r="633" spans="1:31" ht="15.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row>
    <row r="634" spans="1:31" ht="15.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row>
    <row r="635" spans="1:31" ht="15.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row>
    <row r="636" spans="1:31" ht="15.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row>
    <row r="637" spans="1:31" ht="15.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row>
    <row r="638" spans="1:31" ht="15.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row>
    <row r="639" spans="1:31" ht="15.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row>
    <row r="640" spans="1:31" ht="15.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row>
    <row r="641" spans="1:31" ht="15.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row>
    <row r="642" spans="1:31" ht="15.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row>
    <row r="643" spans="1:31" ht="15.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row>
    <row r="644" spans="1:31" ht="15.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row>
    <row r="645" spans="1:31" ht="15.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row>
    <row r="646" spans="1:31" ht="15.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row>
    <row r="647" spans="1:31" ht="15.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row>
    <row r="648" spans="1:31" ht="15.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row>
    <row r="649" spans="1:31" ht="15.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row>
    <row r="650" spans="1:31" ht="15.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row>
    <row r="651" spans="1:31" ht="15.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row>
    <row r="652" spans="1:31" ht="15.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row>
    <row r="653" spans="1:31" ht="15.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row>
    <row r="654" spans="1:31" ht="15.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row>
    <row r="655" spans="1:31" ht="15.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row>
    <row r="656" spans="1:31" ht="15.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row>
    <row r="657" spans="1:31" ht="15.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row>
    <row r="658" spans="1:31" ht="15.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row>
    <row r="659" spans="1:31" ht="15.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row>
    <row r="660" spans="1:31" ht="15.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row>
    <row r="661" spans="1:31" ht="15.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row>
    <row r="662" spans="1:31" ht="15.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row>
    <row r="663" spans="1:31" ht="15.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row>
    <row r="664" spans="1:31" ht="15.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row>
    <row r="665" spans="1:31" ht="15.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row>
    <row r="666" spans="1:31" ht="15.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row>
    <row r="667" spans="1:31" ht="15.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row>
    <row r="668" spans="1:31" ht="15.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row>
    <row r="669" spans="1:31" ht="15.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row>
    <row r="670" spans="1:31" ht="15.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row>
    <row r="671" spans="1:31" ht="15.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row>
    <row r="672" spans="1:31" ht="15.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row>
    <row r="673" spans="1:31" ht="15.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row>
    <row r="674" spans="1:31" ht="15.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row>
    <row r="675" spans="1:31" ht="15.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row>
    <row r="676" spans="1:31" ht="15.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row>
    <row r="677" spans="1:31" ht="15.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row>
    <row r="678" spans="1:31" ht="15.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row>
    <row r="679" spans="1:31" ht="15.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row>
    <row r="680" spans="1:31" ht="15.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row>
    <row r="681" spans="1:31" ht="15.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row>
    <row r="682" spans="1:31" ht="15.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row>
    <row r="683" spans="1:31" ht="15.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row>
    <row r="684" spans="1:31" ht="15.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row>
    <row r="685" spans="1:31" ht="15.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row>
    <row r="686" spans="1:31" ht="15.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row>
    <row r="687" spans="1:31" ht="15.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row>
    <row r="688" spans="1:31" ht="15.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row>
    <row r="689" spans="1:31" ht="15.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row>
    <row r="690" spans="1:31" ht="15.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row>
    <row r="691" spans="1:31" ht="15.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row>
    <row r="692" spans="1:31" ht="15.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row>
    <row r="693" spans="1:31" ht="15.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row>
    <row r="694" spans="1:31" ht="15.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row>
    <row r="695" spans="1:31" ht="15.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row>
    <row r="696" spans="1:31" ht="15.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row>
    <row r="697" spans="1:31" ht="15.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row>
    <row r="698" spans="1:31" ht="15.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row>
    <row r="699" spans="1:31" ht="15.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row>
    <row r="700" spans="1:31" ht="15.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row>
    <row r="701" spans="1:31" ht="15.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row>
    <row r="702" spans="1:31" ht="15.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row>
    <row r="703" spans="1:31" ht="15.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row>
    <row r="704" spans="1:31" ht="15.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row>
    <row r="705" spans="1:31" ht="15.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row>
    <row r="706" spans="1:31" ht="15.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row>
    <row r="707" spans="1:31" ht="15.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row>
    <row r="708" spans="1:31" ht="15.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row>
    <row r="709" spans="1:31" ht="15.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row>
    <row r="710" spans="1:31" ht="15.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row>
    <row r="711" spans="1:31" ht="15.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row>
    <row r="712" spans="1:31" ht="15.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row>
    <row r="713" spans="1:31" ht="15.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row>
    <row r="714" spans="1:31" ht="15.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row>
    <row r="715" spans="1:31" ht="15.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row>
    <row r="716" spans="1:31" ht="15.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row>
    <row r="717" spans="1:31" ht="15.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row>
    <row r="718" spans="1:31" ht="15.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row>
    <row r="719" spans="1:31" ht="15.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row>
    <row r="720" spans="1:31" ht="15.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row>
    <row r="721" spans="1:31" ht="15.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row>
    <row r="722" spans="1:31" ht="15.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row>
    <row r="723" spans="1:31" ht="15.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row>
    <row r="724" spans="1:31" ht="15.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row>
    <row r="725" spans="1:31" ht="15.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row>
    <row r="726" spans="1:31" ht="15.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row>
    <row r="727" spans="1:31" ht="15.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row>
    <row r="728" spans="1:31" ht="15.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row>
    <row r="729" spans="1:31" ht="15.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row>
    <row r="730" spans="1:31" ht="15.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row>
    <row r="731" spans="1:31" ht="15.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row>
    <row r="732" spans="1:31" ht="15.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row>
    <row r="733" spans="1:31" ht="15.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row>
    <row r="734" spans="1:31" ht="15.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row>
    <row r="735" spans="1:31" ht="15.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row>
    <row r="736" spans="1:31" ht="15.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row>
    <row r="737" spans="1:31" ht="15.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row>
    <row r="738" spans="1:31" ht="15.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row>
    <row r="739" spans="1:31" ht="15.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row>
    <row r="740" spans="1:31" ht="15.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row>
    <row r="741" spans="1:31" ht="15.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row>
    <row r="742" spans="1:31" ht="15.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row>
    <row r="743" spans="1:31" ht="15.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row>
    <row r="744" spans="1:31" ht="15.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row>
    <row r="745" spans="1:31" ht="15.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row>
    <row r="746" spans="1:31" ht="15.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row>
    <row r="747" spans="1:31" ht="15.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row>
    <row r="748" spans="1:31" ht="15.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row>
    <row r="749" spans="1:31" ht="15.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row>
    <row r="750" spans="1:31" ht="15.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row>
    <row r="751" spans="1:31" ht="15.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row>
    <row r="752" spans="1:31" ht="15.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row>
    <row r="753" spans="1:31" ht="15.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row>
    <row r="754" spans="1:31" ht="15.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row>
    <row r="755" spans="1:31" ht="15.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row>
    <row r="756" spans="1:31" ht="15.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row>
    <row r="757" spans="1:31" ht="15.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row>
    <row r="758" spans="1:31" ht="15.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row>
    <row r="759" spans="1:31" ht="15.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row>
    <row r="760" spans="1:31" ht="15.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row>
    <row r="761" spans="1:31" ht="15.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row>
    <row r="762" spans="1:31" ht="15.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row>
    <row r="763" spans="1:31" ht="15.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row>
    <row r="764" spans="1:31" ht="15.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row>
    <row r="765" spans="1:31" ht="15.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row>
    <row r="766" spans="1:31" ht="15.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row>
    <row r="767" spans="1:31" ht="15.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row>
    <row r="768" spans="1:31" ht="15.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row>
    <row r="769" spans="1:31" ht="15.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row>
    <row r="770" spans="1:31" ht="15.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row>
    <row r="771" spans="1:31" ht="15.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row>
    <row r="772" spans="1:31" ht="15.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row>
    <row r="773" spans="1:31" ht="15.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row>
    <row r="774" spans="1:31" ht="15.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row>
    <row r="775" spans="1:31" ht="15.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row>
    <row r="776" spans="1:31" ht="15.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row>
    <row r="777" spans="1:31" ht="15.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row>
    <row r="778" spans="1:31" ht="15.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row>
    <row r="779" spans="1:31" ht="15.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row>
    <row r="780" spans="1:31" ht="15.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row>
    <row r="781" spans="1:31" ht="15.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row>
    <row r="782" spans="1:31" ht="15.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row>
    <row r="783" spans="1:31" ht="15.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row>
    <row r="784" spans="1:31" ht="15.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row>
    <row r="785" spans="1:31" ht="15.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row>
    <row r="786" spans="1:31" ht="15.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row>
    <row r="787" spans="1:31" ht="15.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row>
    <row r="788" spans="1:31" ht="15.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row>
    <row r="789" spans="1:31" ht="15.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row>
    <row r="790" spans="1:31" ht="15.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row>
    <row r="791" spans="1:31" ht="15.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row>
    <row r="792" spans="1:31" ht="15.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row>
    <row r="793" spans="1:31" ht="15.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row>
    <row r="794" spans="1:31" ht="15.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row>
    <row r="795" spans="1:31" ht="15.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row>
    <row r="796" spans="1:31" ht="15.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row>
    <row r="797" spans="1:31" ht="15.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row>
    <row r="798" spans="1:31" ht="15.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row>
    <row r="799" spans="1:31" ht="15.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row>
    <row r="800" spans="1:31" ht="15.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row>
    <row r="801" spans="1:31" ht="15.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row>
    <row r="802" spans="1:31" ht="15.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row>
    <row r="803" spans="1:31" ht="15.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row>
    <row r="804" spans="1:31" ht="15.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row>
    <row r="805" spans="1:31" ht="15.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row>
    <row r="806" spans="1:31" ht="15.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row>
    <row r="807" spans="1:31" ht="15.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row>
    <row r="808" spans="1:31" ht="15.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row>
    <row r="809" spans="1:31" ht="15.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row>
    <row r="810" spans="1:31" ht="15.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row>
    <row r="811" spans="1:31" ht="15.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row>
    <row r="812" spans="1:31" ht="15.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row>
    <row r="813" spans="1:31" ht="15.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row>
    <row r="814" spans="1:31" ht="15.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row>
    <row r="815" spans="1:31" ht="15.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row>
    <row r="816" spans="1:31" ht="15.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row>
    <row r="817" spans="1:31" ht="15.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row>
    <row r="818" spans="1:31" ht="15.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row>
    <row r="819" spans="1:31" ht="15.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row>
    <row r="820" spans="1:31" ht="15.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row>
    <row r="821" spans="1:31" ht="15.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row>
    <row r="822" spans="1:31" ht="15.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row>
    <row r="823" spans="1:31" ht="15.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row>
    <row r="824" spans="1:31" ht="15.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row>
    <row r="825" spans="1:31" ht="15.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row>
    <row r="826" spans="1:31" ht="15.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row>
    <row r="827" spans="1:31" ht="15.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row>
    <row r="828" spans="1:31" ht="15.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row>
    <row r="829" spans="1:31" ht="15.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row>
    <row r="830" spans="1:31" ht="15.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row>
    <row r="831" spans="1:31" ht="15.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row>
    <row r="832" spans="1:31" ht="15.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row>
    <row r="833" spans="1:31" ht="15.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row>
    <row r="834" spans="1:31" ht="15.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row>
    <row r="835" spans="1:31" ht="15.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row>
    <row r="836" spans="1:31" ht="15.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row>
    <row r="837" spans="1:31" ht="15.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row>
    <row r="838" spans="1:31" ht="15.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row>
    <row r="839" spans="1:31" ht="15.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row>
    <row r="840" spans="1:31" ht="15.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row>
    <row r="841" spans="1:31" ht="15.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row>
    <row r="842" spans="1:31" ht="15.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row>
    <row r="843" spans="1:31" ht="15.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row>
    <row r="844" spans="1:31" ht="15.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row>
    <row r="845" spans="1:31" ht="15.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row>
    <row r="846" spans="1:31" ht="15.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row>
    <row r="847" spans="1:31" ht="15.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row>
    <row r="848" spans="1:31" ht="15.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row>
    <row r="849" spans="1:31" ht="15.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row>
    <row r="850" spans="1:31" ht="15.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row>
    <row r="851" spans="1:31" ht="15.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row>
    <row r="852" spans="1:31" ht="15.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row>
    <row r="853" spans="1:31" ht="15.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row>
    <row r="854" spans="1:31" ht="15.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row>
    <row r="855" spans="1:31" ht="15.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row>
    <row r="856" spans="1:31" ht="15.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row>
    <row r="857" spans="1:31" ht="15.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row>
    <row r="858" spans="1:31" ht="15.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row>
    <row r="859" spans="1:31" ht="15.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row>
    <row r="860" spans="1:31" ht="15.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row>
    <row r="861" spans="1:31" ht="15.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row>
    <row r="862" spans="1:31" ht="15.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row>
    <row r="863" spans="1:31" ht="15.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row>
    <row r="864" spans="1:31" ht="15.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row>
    <row r="865" spans="1:31" ht="15.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row>
    <row r="866" spans="1:31" ht="15.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row>
    <row r="867" spans="1:31" ht="15.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row>
    <row r="868" spans="1:31" ht="15.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row>
    <row r="869" spans="1:31" ht="15.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row>
    <row r="870" spans="1:31" ht="15.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row>
    <row r="871" spans="1:31" ht="15.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row>
    <row r="872" spans="1:31" ht="15.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row>
    <row r="873" spans="1:31" ht="15.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row>
    <row r="874" spans="1:31" ht="15.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row>
    <row r="875" spans="1:31" ht="15.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row>
    <row r="876" spans="1:31" ht="15.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row>
    <row r="877" spans="1:31" ht="15.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row>
    <row r="878" spans="1:31" ht="15.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row>
    <row r="879" spans="1:31" ht="15.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row>
    <row r="880" spans="1:31" ht="15.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row>
    <row r="881" spans="1:31" ht="15.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row>
    <row r="882" spans="1:31" ht="15.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row>
    <row r="883" spans="1:31" ht="15.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row>
    <row r="884" spans="1:31" ht="15.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row>
    <row r="885" spans="1:31" ht="15.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row>
    <row r="886" spans="1:31" ht="15.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row>
    <row r="887" spans="1:31" ht="15.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row>
    <row r="888" spans="1:31" ht="15.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row>
    <row r="889" spans="1:31" ht="15.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row>
    <row r="890" spans="1:31" ht="15.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row>
    <row r="891" spans="1:31" ht="15.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row>
    <row r="892" spans="1:31" ht="15.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row>
    <row r="893" spans="1:31" ht="15.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row>
    <row r="894" spans="1:31" ht="15.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row>
    <row r="895" spans="1:31" ht="15.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row>
    <row r="896" spans="1:31" ht="15.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row>
    <row r="897" spans="1:31" ht="15.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row>
    <row r="898" spans="1:31" ht="15.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row>
    <row r="899" spans="1:31" ht="15.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row>
    <row r="900" spans="1:31" ht="15.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row>
    <row r="901" spans="1:31" ht="15.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row>
    <row r="902" spans="1:31" ht="15.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row>
    <row r="903" spans="1:31" ht="15.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row>
    <row r="904" spans="1:31" ht="15.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row>
    <row r="905" spans="1:31" ht="15.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row>
    <row r="906" spans="1:31" ht="15.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row>
    <row r="907" spans="1:31" ht="15.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row>
    <row r="908" spans="1:31" ht="15.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row>
    <row r="909" spans="1:31" ht="15.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row>
    <row r="910" spans="1:31" ht="15.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row>
    <row r="911" spans="1:31" ht="15.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row>
    <row r="912" spans="1:31" ht="15.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row>
    <row r="913" spans="1:31" ht="15.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row>
    <row r="914" spans="1:31" ht="15.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row>
    <row r="915" spans="1:31" ht="15.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row>
    <row r="916" spans="1:31" ht="15.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row>
    <row r="917" spans="1:31" ht="15.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row>
    <row r="918" spans="1:31" ht="15.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row>
    <row r="919" spans="1:31" ht="15.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row>
    <row r="920" spans="1:31" ht="15.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row>
    <row r="921" spans="1:31" ht="15.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row>
    <row r="922" spans="1:31" ht="15.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row>
    <row r="923" spans="1:31" ht="15.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row>
    <row r="924" spans="1:31" ht="15.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row>
    <row r="925" spans="1:31" ht="15.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row>
    <row r="926" spans="1:31" ht="15.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row>
    <row r="927" spans="1:31" ht="15.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row>
    <row r="928" spans="1:31" ht="15.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row>
    <row r="929" spans="1:31" ht="15.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row>
    <row r="930" spans="1:31" ht="15.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row>
    <row r="931" spans="1:31" ht="15.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row>
    <row r="932" spans="1:31" ht="15.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row>
    <row r="933" spans="1:31" ht="15.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row>
    <row r="934" spans="1:31" ht="15.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row>
    <row r="935" spans="1:31" ht="15.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row>
    <row r="936" spans="1:31" ht="15.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row>
    <row r="937" spans="1:31" ht="15.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row>
    <row r="938" spans="1:31" ht="15.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row>
    <row r="939" spans="1:31" ht="15.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row>
    <row r="940" spans="1:31" ht="15.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row>
    <row r="941" spans="1:31" ht="15.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row>
    <row r="942" spans="1:31" ht="15.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row>
    <row r="943" spans="1:31" ht="15.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row>
    <row r="944" spans="1:31" ht="15.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row>
    <row r="945" spans="1:31" ht="15.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row>
    <row r="946" spans="1:31" ht="15.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row>
    <row r="947" spans="1:31" ht="15.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row>
    <row r="948" spans="1:31" ht="15.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row>
    <row r="949" spans="1:31" ht="15.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row>
    <row r="950" spans="1:31" ht="15.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row>
    <row r="951" spans="1:31" ht="15.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row>
    <row r="952" spans="1:31" ht="15.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row>
    <row r="953" spans="1:31" ht="15.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row>
    <row r="954" spans="1:31" ht="15.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row>
    <row r="955" spans="1:31" ht="15.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row>
    <row r="956" spans="1:31" ht="15.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row>
    <row r="957" spans="1:31" ht="15.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row>
    <row r="958" spans="1:31" ht="15.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row>
    <row r="959" spans="1:31" ht="15.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row>
    <row r="960" spans="1:31" ht="15.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row>
    <row r="961" spans="1:31" ht="15.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row>
    <row r="962" spans="1:31" ht="15.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row>
    <row r="963" spans="1:31" ht="15.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row>
    <row r="964" spans="1:31" ht="15.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row>
    <row r="965" spans="1:31" ht="15.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row>
    <row r="966" spans="1:31" ht="15.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row>
    <row r="967" spans="1:31" ht="15.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row>
    <row r="968" spans="1:31" ht="15.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row>
    <row r="969" spans="1:31" ht="15.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row>
    <row r="970" spans="1:31" ht="15.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row>
    <row r="971" spans="1:31" ht="15.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row>
    <row r="972" spans="1:31" ht="15.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row>
    <row r="973" spans="1:31" ht="15.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row>
    <row r="974" spans="1:31" ht="15.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row>
    <row r="975" spans="1:31" ht="15.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row>
    <row r="976" spans="1:31" ht="15.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row>
    <row r="977" spans="1:31" ht="15.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row>
    <row r="978" spans="1:31" ht="15.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row>
    <row r="979" spans="1:31" ht="15.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row>
    <row r="980" spans="1:31" ht="15.75" customHeight="1" x14ac:dyDescent="0.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row>
    <row r="981" spans="1:31" ht="15.75" customHeight="1" x14ac:dyDescent="0.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row>
    <row r="982" spans="1:31" ht="15.75" customHeight="1" x14ac:dyDescent="0.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row>
    <row r="983" spans="1:31" ht="15.75" customHeight="1" x14ac:dyDescent="0.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row>
    <row r="984" spans="1:31" ht="15.75" customHeight="1" x14ac:dyDescent="0.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row>
    <row r="985" spans="1:31" ht="15.75" customHeight="1" x14ac:dyDescent="0.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row>
    <row r="986" spans="1:31" ht="15.75" customHeight="1" x14ac:dyDescent="0.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row>
    <row r="987" spans="1:31" ht="15.75" customHeight="1" x14ac:dyDescent="0.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row>
    <row r="988" spans="1:31" ht="15.75" customHeight="1" x14ac:dyDescent="0.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row>
    <row r="989" spans="1:31" ht="15.75" customHeight="1" x14ac:dyDescent="0.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row>
    <row r="990" spans="1:31" ht="15.75" customHeight="1" x14ac:dyDescent="0.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row>
    <row r="991" spans="1:31" ht="15.75" customHeight="1" x14ac:dyDescent="0.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row>
    <row r="992" spans="1:31" ht="15.75" customHeight="1" x14ac:dyDescent="0.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row>
    <row r="993" spans="1:31" ht="15.75" customHeight="1" x14ac:dyDescent="0.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row>
    <row r="994" spans="1:31" ht="15.75" customHeight="1" x14ac:dyDescent="0.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row>
    <row r="995" spans="1:31" ht="15.75" customHeight="1" x14ac:dyDescent="0.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row>
    <row r="996" spans="1:31" ht="15.75" customHeight="1" x14ac:dyDescent="0.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row>
    <row r="997" spans="1:31" ht="15.75" customHeight="1" x14ac:dyDescent="0.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row>
    <row r="998" spans="1:31" ht="15.75" customHeight="1" x14ac:dyDescent="0.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row>
    <row r="999" spans="1:31" ht="15.75" customHeight="1" x14ac:dyDescent="0.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row>
    <row r="1000" spans="1:31" ht="15.75" customHeight="1" x14ac:dyDescent="0.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row>
    <row r="1001" spans="1:31" ht="15.75" customHeight="1" x14ac:dyDescent="0.3">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row>
    <row r="1002" spans="1:31" ht="15.75" customHeight="1" x14ac:dyDescent="0.3">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row>
    <row r="1003" spans="1:31" ht="15.75" customHeight="1" x14ac:dyDescent="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row>
    <row r="1004" spans="1:31" ht="15.75" customHeight="1" x14ac:dyDescent="0.3">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row>
  </sheetData>
  <dataConsolidate/>
  <mergeCells count="22">
    <mergeCell ref="B19:C19"/>
    <mergeCell ref="B24:C24"/>
    <mergeCell ref="B25:C25"/>
    <mergeCell ref="W18:W22"/>
    <mergeCell ref="B22:C22"/>
    <mergeCell ref="B20:C20"/>
    <mergeCell ref="B21:C21"/>
    <mergeCell ref="F18:G18"/>
    <mergeCell ref="F19:G19"/>
    <mergeCell ref="F20:G20"/>
    <mergeCell ref="F21:G21"/>
    <mergeCell ref="F22:G22"/>
    <mergeCell ref="B18:C18"/>
    <mergeCell ref="J2:L2"/>
    <mergeCell ref="A3:G3"/>
    <mergeCell ref="A5:F5"/>
    <mergeCell ref="W8:W12"/>
    <mergeCell ref="W13:W17"/>
    <mergeCell ref="A2:G2"/>
    <mergeCell ref="A12:C12"/>
    <mergeCell ref="A17:C17"/>
    <mergeCell ref="E12:G12"/>
  </mergeCells>
  <conditionalFormatting sqref="A31">
    <cfRule type="expression" dxfId="436" priority="2">
      <formula>B31=1</formula>
    </cfRule>
  </conditionalFormatting>
  <conditionalFormatting sqref="M12:S12 M17:S17 M22:S22">
    <cfRule type="cellIs" dxfId="435" priority="1" operator="greaterThan">
      <formula>0</formula>
    </cfRule>
  </conditionalFormatting>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filterMode="1">
    <tabColor rgb="FF666666"/>
    <outlinePr summaryBelow="0" summaryRight="0"/>
  </sheetPr>
  <dimension ref="A1:W117"/>
  <sheetViews>
    <sheetView showGridLines="0" zoomScale="60" zoomScaleNormal="60" workbookViewId="0">
      <pane xSplit="7" ySplit="11" topLeftCell="H12" activePane="bottomRight" state="frozen"/>
      <selection pane="topRight" activeCell="H1" sqref="H1"/>
      <selection pane="bottomLeft" activeCell="A12" sqref="A12"/>
      <selection pane="bottomRight" activeCell="G25" sqref="G25"/>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42578125" customWidth="1"/>
    <col min="9" max="9" width="11.28515625"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4"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8" x14ac:dyDescent="0.2">
      <c r="A2" s="234"/>
      <c r="B2" s="235" t="str">
        <f>G4</f>
        <v>P02</v>
      </c>
      <c r="C2" s="236" t="str">
        <f>Echantillon!C14</f>
        <v>Contact</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HYPERLINK(Echantillon!D14)</f>
        <v>https://museemaritime.larochelle.fr/contact</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Echantillon!B14</f>
        <v>P02</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36</v>
      </c>
      <c r="H5" s="380"/>
      <c r="I5" s="380"/>
      <c r="J5" s="380"/>
      <c r="K5" s="380"/>
      <c r="L5" s="380"/>
      <c r="M5" s="380"/>
      <c r="N5" s="434"/>
      <c r="O5" s="232"/>
      <c r="P5" s="251" t="s">
        <v>9</v>
      </c>
      <c r="Q5" s="67">
        <f>COUNTIFS($C$12:$C$117,"A",$G$12:$G$117,"c")</f>
        <v>26</v>
      </c>
      <c r="R5" s="67">
        <f>COUNTIFS($C$12:$C$117,"A",$G$12:$G$117,"nc")</f>
        <v>6</v>
      </c>
      <c r="S5" s="67">
        <f>COUNTIFS($C$12:$C$117,"A",$G$12:$G$117,"na")</f>
        <v>51</v>
      </c>
      <c r="T5" s="67">
        <f>COUNTIFS($C$12:$C$117,"A",$G$12:$G$117,"nt")</f>
        <v>0</v>
      </c>
      <c r="U5" s="252">
        <f>Q5+R5</f>
        <v>32</v>
      </c>
      <c r="V5" s="253">
        <f>IF(U5&gt;0,Q5/U5,"-")</f>
        <v>0.8125</v>
      </c>
      <c r="W5" s="254">
        <f>V5</f>
        <v>0.8125</v>
      </c>
    </row>
    <row r="6" spans="1:23" ht="16.5" customHeight="1" x14ac:dyDescent="0.2">
      <c r="A6" s="231"/>
      <c r="B6" s="380"/>
      <c r="C6" s="380"/>
      <c r="D6" s="380"/>
      <c r="E6" s="431"/>
      <c r="F6" s="243" t="s">
        <v>113</v>
      </c>
      <c r="G6" s="243">
        <f>COUNTIF(G12:G117,"nc")</f>
        <v>9</v>
      </c>
      <c r="H6" s="380"/>
      <c r="I6" s="380"/>
      <c r="J6" s="380"/>
      <c r="K6" s="380"/>
      <c r="L6" s="380"/>
      <c r="M6" s="380"/>
      <c r="N6" s="434"/>
      <c r="O6" s="232"/>
      <c r="P6" s="251" t="s">
        <v>16</v>
      </c>
      <c r="Q6" s="67">
        <f>COUNTIFS($C$12:$C$117,"AA",$G$12:$G$117,"c")</f>
        <v>10</v>
      </c>
      <c r="R6" s="67">
        <f>COUNTIFS($C$12:$C$117,"AA",$G$12:$G$117,"nc")</f>
        <v>3</v>
      </c>
      <c r="S6" s="67">
        <f>COUNTIFS($C$12:$C$117,"AA",$G$12:$G$117,"na")</f>
        <v>10</v>
      </c>
      <c r="T6" s="67">
        <f>COUNTIFS($C$12:$C$117,"AA",$G$12:$G$117,"nt")</f>
        <v>0</v>
      </c>
      <c r="U6" s="252">
        <f>Q6+R6</f>
        <v>13</v>
      </c>
      <c r="V6" s="253">
        <f>IF(U6&gt;0,Q6/U6,"-")</f>
        <v>0.76923076923076927</v>
      </c>
      <c r="W6" s="41">
        <f>IF(U6&gt;0,SUM(Q5:Q6)/SUM(U5:U6),"-")</f>
        <v>0.8</v>
      </c>
    </row>
    <row r="7" spans="1:23" ht="16.5" customHeight="1" x14ac:dyDescent="0.2">
      <c r="A7" s="231"/>
      <c r="B7" s="380"/>
      <c r="C7" s="380"/>
      <c r="D7" s="380"/>
      <c r="E7" s="431"/>
      <c r="F7" s="243" t="s">
        <v>449</v>
      </c>
      <c r="G7" s="243">
        <f>COUNTIF(G12:G117,"na")</f>
        <v>61</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36</v>
      </c>
      <c r="R8" s="256">
        <f>SUM(R5:R7)</f>
        <v>9</v>
      </c>
      <c r="S8" s="256">
        <f>SUM(S5:S7)</f>
        <v>61</v>
      </c>
      <c r="T8" s="256">
        <f>SUM(T5:T7)</f>
        <v>0</v>
      </c>
      <c r="U8" s="257">
        <f>SUM(U5:U7)</f>
        <v>45</v>
      </c>
      <c r="V8" s="253"/>
      <c r="W8" s="251"/>
    </row>
    <row r="9" spans="1:23" ht="16.5" customHeight="1" x14ac:dyDescent="0.2">
      <c r="A9" s="231"/>
      <c r="B9" s="380"/>
      <c r="C9" s="380"/>
      <c r="D9" s="380"/>
      <c r="E9" s="431"/>
      <c r="F9" s="243" t="s">
        <v>428</v>
      </c>
      <c r="G9" s="258">
        <f>G5/SUM(G5:G6)</f>
        <v>0.8</v>
      </c>
      <c r="H9" s="380"/>
      <c r="I9" s="380"/>
      <c r="J9" s="380"/>
      <c r="K9" s="380"/>
      <c r="L9" s="380"/>
      <c r="M9" s="380"/>
      <c r="N9" s="434"/>
      <c r="O9" s="232"/>
      <c r="P9" s="232"/>
      <c r="Q9" s="232"/>
      <c r="R9" s="232"/>
      <c r="S9" s="232"/>
      <c r="T9" s="232"/>
      <c r="U9" s="232"/>
      <c r="V9" s="232"/>
      <c r="W9" s="232"/>
    </row>
    <row r="10" spans="1:23" ht="31.5" customHeight="1" x14ac:dyDescent="0.2">
      <c r="A10" s="231"/>
      <c r="B10" s="381"/>
      <c r="C10" s="381"/>
      <c r="D10" s="381"/>
      <c r="E10" s="432"/>
      <c r="F10" s="243" t="s">
        <v>429</v>
      </c>
      <c r="G10" s="258">
        <f>G6/SUM(G5:G6)</f>
        <v>0.2</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291"/>
      <c r="L12" s="291"/>
      <c r="M12" s="295"/>
      <c r="N12" s="298"/>
      <c r="O12" s="232"/>
      <c r="P12" s="232"/>
      <c r="Q12" s="232"/>
      <c r="R12" s="232"/>
      <c r="S12" s="232"/>
      <c r="T12" s="232"/>
      <c r="U12" s="232"/>
      <c r="V12" s="232"/>
      <c r="W12" s="232"/>
    </row>
    <row r="13" spans="1:23" ht="62.25" hidden="1"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hidden="1"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hidden="1"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hidden="1"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hidden="1"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hidden="1"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hidden="1"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hidden="1"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hidden="1"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hidden="1"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hidden="1"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291"/>
      <c r="L23" s="74"/>
      <c r="M23" s="295"/>
      <c r="N23" s="298"/>
      <c r="O23" s="232"/>
      <c r="P23" s="232"/>
      <c r="Q23" s="232"/>
      <c r="R23" s="232"/>
      <c r="S23" s="232"/>
      <c r="T23" s="232"/>
      <c r="U23" s="232"/>
      <c r="V23" s="232"/>
      <c r="W23" s="232"/>
    </row>
    <row r="24" spans="1:23" ht="62.25" hidden="1"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10</v>
      </c>
      <c r="H25" s="251"/>
      <c r="I25" s="74" t="s">
        <v>433</v>
      </c>
      <c r="J25" s="74" t="s">
        <v>441</v>
      </c>
      <c r="K25" s="291" t="s">
        <v>584</v>
      </c>
      <c r="L25" s="74"/>
      <c r="M25" s="295"/>
      <c r="N25" s="298" t="s">
        <v>583</v>
      </c>
      <c r="O25" s="232"/>
      <c r="P25" s="232"/>
      <c r="Q25" s="232"/>
      <c r="R25" s="232"/>
      <c r="S25" s="232"/>
      <c r="T25" s="232"/>
      <c r="U25" s="232"/>
      <c r="V25" s="232"/>
      <c r="W25" s="232"/>
    </row>
    <row r="26" spans="1:23" ht="62.25" hidden="1"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hidden="1"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hidden="1"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hidden="1"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hidden="1"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hidden="1"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hidden="1"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hidden="1"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hidden="1"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hidden="1"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hidden="1"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hidden="1"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hidden="1"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hidden="1"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hidden="1"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hidden="1"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hidden="1"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hidden="1"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hidden="1"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hidden="1"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hidden="1"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hidden="1"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hidden="1"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433</v>
      </c>
      <c r="J49" s="74" t="s">
        <v>441</v>
      </c>
      <c r="K49" s="291" t="s">
        <v>586</v>
      </c>
      <c r="L49" s="291" t="s">
        <v>587</v>
      </c>
      <c r="M49" s="294" t="s">
        <v>569</v>
      </c>
      <c r="N49" s="298" t="s">
        <v>585</v>
      </c>
      <c r="O49" s="232"/>
      <c r="P49" s="232"/>
      <c r="Q49" s="232"/>
      <c r="R49" s="232"/>
      <c r="S49" s="232"/>
      <c r="T49" s="232"/>
      <c r="U49" s="232"/>
      <c r="V49" s="232"/>
      <c r="W49" s="232"/>
    </row>
    <row r="50" spans="1:23" ht="62.25" hidden="1"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hidden="1"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8</v>
      </c>
      <c r="H51" s="251"/>
      <c r="I51" s="74"/>
      <c r="J51" s="74"/>
      <c r="K51" s="291"/>
      <c r="L51" s="291"/>
      <c r="M51" s="295"/>
      <c r="N51" s="315"/>
      <c r="O51" s="232"/>
      <c r="P51" s="232"/>
      <c r="Q51" s="232"/>
      <c r="R51" s="232"/>
      <c r="S51" s="232"/>
      <c r="T51" s="232"/>
      <c r="U51" s="232"/>
      <c r="V51" s="232"/>
      <c r="W51" s="232"/>
    </row>
    <row r="52" spans="1:23" ht="62.25" hidden="1"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10</v>
      </c>
      <c r="H53" s="251"/>
      <c r="I53" s="74" t="s">
        <v>433</v>
      </c>
      <c r="J53" s="74" t="s">
        <v>441</v>
      </c>
      <c r="K53" s="291" t="s">
        <v>590</v>
      </c>
      <c r="L53" s="291" t="s">
        <v>589</v>
      </c>
      <c r="M53" s="295"/>
      <c r="N53" s="74" t="s">
        <v>588</v>
      </c>
      <c r="O53" s="232"/>
      <c r="P53" s="232"/>
      <c r="Q53" s="232"/>
      <c r="R53" s="232"/>
      <c r="S53" s="232"/>
      <c r="T53" s="232"/>
      <c r="U53" s="232"/>
      <c r="V53" s="232"/>
      <c r="W53" s="232"/>
    </row>
    <row r="54" spans="1:23" ht="62.25" hidden="1"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hidden="1"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hidden="1"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hidden="1"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hidden="1"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10</v>
      </c>
      <c r="H59" s="251"/>
      <c r="I59" s="74" t="s">
        <v>433</v>
      </c>
      <c r="J59" s="74" t="s">
        <v>435</v>
      </c>
      <c r="K59" s="291" t="s">
        <v>571</v>
      </c>
      <c r="L59" s="291" t="s">
        <v>572</v>
      </c>
      <c r="M59" s="295"/>
      <c r="N59" s="298"/>
      <c r="O59" s="232"/>
      <c r="P59" s="232"/>
      <c r="Q59" s="232"/>
      <c r="R59" s="232"/>
      <c r="S59" s="232"/>
      <c r="T59" s="232"/>
      <c r="U59" s="232"/>
      <c r="V59" s="232"/>
      <c r="W59" s="232"/>
    </row>
    <row r="60" spans="1:23" ht="62.25" hidden="1"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hidden="1"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84"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10</v>
      </c>
      <c r="H62" s="251"/>
      <c r="I62" s="74" t="s">
        <v>436</v>
      </c>
      <c r="J62" s="74" t="s">
        <v>441</v>
      </c>
      <c r="K62" s="291" t="s">
        <v>595</v>
      </c>
      <c r="L62" s="291" t="s">
        <v>594</v>
      </c>
      <c r="M62" s="294" t="s">
        <v>569</v>
      </c>
      <c r="N62" s="298" t="s">
        <v>592</v>
      </c>
      <c r="O62" s="232"/>
      <c r="P62" s="232"/>
      <c r="Q62" s="232"/>
      <c r="R62" s="232"/>
      <c r="S62" s="232"/>
      <c r="T62" s="232"/>
      <c r="U62" s="232"/>
      <c r="V62" s="232"/>
      <c r="W62" s="232"/>
    </row>
    <row r="63" spans="1:23" ht="62.25" hidden="1"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4" t="s">
        <v>569</v>
      </c>
      <c r="N63" s="298"/>
      <c r="O63" s="232"/>
      <c r="P63" s="232"/>
      <c r="Q63" s="232"/>
      <c r="R63" s="232"/>
      <c r="S63" s="232"/>
      <c r="T63" s="232"/>
      <c r="U63" s="232"/>
      <c r="V63" s="232"/>
      <c r="W63" s="232"/>
    </row>
    <row r="64" spans="1:23" ht="118.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10</v>
      </c>
      <c r="H64" s="251"/>
      <c r="I64" s="74" t="s">
        <v>433</v>
      </c>
      <c r="J64" s="74" t="s">
        <v>438</v>
      </c>
      <c r="K64" s="291" t="s">
        <v>623</v>
      </c>
      <c r="L64" s="291" t="s">
        <v>596</v>
      </c>
      <c r="M64" s="294" t="s">
        <v>613</v>
      </c>
      <c r="N64" s="298" t="s">
        <v>593</v>
      </c>
      <c r="O64" s="232"/>
      <c r="P64" s="232"/>
      <c r="Q64" s="232"/>
      <c r="R64" s="232"/>
      <c r="S64" s="232"/>
      <c r="T64" s="232"/>
      <c r="U64" s="232"/>
      <c r="V64" s="232"/>
      <c r="W64" s="232"/>
    </row>
    <row r="65" spans="1:23" ht="62.25" hidden="1"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102"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10</v>
      </c>
      <c r="H66" s="251"/>
      <c r="I66" s="74" t="s">
        <v>439</v>
      </c>
      <c r="J66" s="74" t="s">
        <v>441</v>
      </c>
      <c r="K66" s="291" t="s">
        <v>598</v>
      </c>
      <c r="L66" s="291" t="s">
        <v>599</v>
      </c>
      <c r="M66" s="294" t="s">
        <v>597</v>
      </c>
      <c r="N66" s="298"/>
      <c r="O66" s="232"/>
      <c r="P66" s="232"/>
      <c r="Q66" s="232"/>
      <c r="R66" s="232"/>
      <c r="S66" s="232"/>
      <c r="T66" s="232"/>
      <c r="U66" s="232"/>
      <c r="V66" s="232"/>
      <c r="W66" s="232"/>
    </row>
    <row r="67" spans="1:23" ht="62.25" hidden="1"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hidden="1"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hidden="1"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569</v>
      </c>
      <c r="N69" s="298"/>
      <c r="O69" s="232"/>
      <c r="P69" s="232"/>
      <c r="Q69" s="232"/>
      <c r="R69" s="232"/>
      <c r="S69" s="232"/>
      <c r="T69" s="232"/>
      <c r="U69" s="232"/>
      <c r="V69" s="232"/>
      <c r="W69" s="232"/>
    </row>
    <row r="70" spans="1:23" ht="62.25" hidden="1"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hidden="1"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hidden="1"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hidden="1"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hidden="1"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hidden="1"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hidden="1"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hidden="1"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hidden="1"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hidden="1"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hidden="1"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hidden="1"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10</v>
      </c>
      <c r="H82" s="251"/>
      <c r="I82" s="74" t="s">
        <v>433</v>
      </c>
      <c r="J82" s="74" t="s">
        <v>441</v>
      </c>
      <c r="K82" s="294" t="s">
        <v>600</v>
      </c>
      <c r="L82" s="291" t="s">
        <v>602</v>
      </c>
      <c r="M82" s="294"/>
      <c r="N82" s="297" t="s">
        <v>601</v>
      </c>
      <c r="O82" s="232"/>
      <c r="P82" s="232"/>
      <c r="Q82" s="232"/>
      <c r="R82" s="232"/>
      <c r="S82" s="232"/>
      <c r="T82" s="232"/>
      <c r="U82" s="232"/>
      <c r="V82" s="232"/>
      <c r="W82" s="232"/>
    </row>
    <row r="83" spans="1:23" ht="62.25" hidden="1"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8</v>
      </c>
      <c r="H83" s="251"/>
      <c r="I83" s="74"/>
      <c r="J83" s="74"/>
      <c r="K83" s="291"/>
      <c r="L83" s="291"/>
      <c r="M83" s="294"/>
      <c r="N83" s="298"/>
      <c r="O83" s="232"/>
      <c r="P83" s="232"/>
      <c r="Q83" s="232"/>
      <c r="R83" s="232"/>
      <c r="S83" s="232"/>
      <c r="T83" s="232"/>
      <c r="U83" s="232"/>
      <c r="V83" s="232"/>
      <c r="W83" s="232"/>
    </row>
    <row r="84" spans="1:23" ht="62.25" hidden="1"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hidden="1"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8</v>
      </c>
      <c r="H85" s="251"/>
      <c r="I85" s="74"/>
      <c r="J85" s="74"/>
      <c r="K85" s="291"/>
      <c r="L85" s="291"/>
      <c r="M85" s="295"/>
      <c r="N85" s="298"/>
      <c r="O85" s="232"/>
      <c r="P85" s="232"/>
      <c r="Q85" s="232"/>
      <c r="R85" s="232"/>
      <c r="S85" s="232"/>
      <c r="T85" s="232"/>
      <c r="U85" s="232"/>
      <c r="V85" s="232"/>
      <c r="W85" s="232"/>
    </row>
    <row r="86" spans="1:23" ht="62.25" hidden="1"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8</v>
      </c>
      <c r="H86" s="251"/>
      <c r="I86" s="74"/>
      <c r="J86" s="74"/>
      <c r="K86" s="74"/>
      <c r="L86" s="74"/>
      <c r="M86" s="294" t="s">
        <v>603</v>
      </c>
      <c r="N86" s="298"/>
      <c r="O86" s="232"/>
      <c r="P86" s="232"/>
      <c r="Q86" s="232"/>
      <c r="R86" s="232"/>
      <c r="S86" s="232"/>
      <c r="T86" s="232"/>
      <c r="U86" s="232"/>
      <c r="V86" s="232"/>
      <c r="W86" s="232"/>
    </row>
    <row r="87" spans="1:23" ht="62.25" hidden="1"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8</v>
      </c>
      <c r="H87" s="251"/>
      <c r="I87" s="74"/>
      <c r="J87" s="74"/>
      <c r="K87" s="74"/>
      <c r="L87" s="74"/>
      <c r="M87" s="295"/>
      <c r="N87" s="298"/>
      <c r="O87" s="232"/>
      <c r="P87" s="232"/>
      <c r="Q87" s="232"/>
      <c r="R87" s="232"/>
      <c r="S87" s="232"/>
      <c r="T87" s="232"/>
      <c r="U87" s="232"/>
      <c r="V87" s="232"/>
      <c r="W87" s="232"/>
    </row>
    <row r="88" spans="1:23" ht="62.25" hidden="1"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8</v>
      </c>
      <c r="H88" s="251"/>
      <c r="I88" s="74"/>
      <c r="J88" s="74"/>
      <c r="K88" s="74"/>
      <c r="L88" s="74"/>
      <c r="M88" s="295"/>
      <c r="N88" s="298"/>
      <c r="O88" s="232"/>
      <c r="P88" s="232"/>
      <c r="Q88" s="232"/>
      <c r="R88" s="232"/>
      <c r="S88" s="232"/>
      <c r="T88" s="232"/>
      <c r="U88" s="232"/>
      <c r="V88" s="232"/>
      <c r="W88" s="232"/>
    </row>
    <row r="89" spans="1:23" ht="62.25" hidden="1"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hidden="1"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8</v>
      </c>
      <c r="H90" s="251"/>
      <c r="I90" s="74"/>
      <c r="J90" s="74"/>
      <c r="K90" s="74"/>
      <c r="L90" s="74"/>
      <c r="M90" s="294" t="s">
        <v>604</v>
      </c>
      <c r="N90" s="298"/>
      <c r="O90" s="232"/>
      <c r="P90" s="232"/>
      <c r="Q90" s="232"/>
      <c r="R90" s="232"/>
      <c r="S90" s="232"/>
      <c r="T90" s="232"/>
      <c r="U90" s="232"/>
      <c r="V90" s="232"/>
      <c r="W90" s="232"/>
    </row>
    <row r="91" spans="1:23" ht="62.25" hidden="1"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8</v>
      </c>
      <c r="H91" s="251"/>
      <c r="I91" s="74"/>
      <c r="J91" s="74"/>
      <c r="K91" s="74"/>
      <c r="L91" s="74"/>
      <c r="M91" s="295"/>
      <c r="N91" s="298"/>
      <c r="O91" s="232"/>
      <c r="P91" s="232"/>
      <c r="Q91" s="232"/>
      <c r="R91" s="232"/>
      <c r="S91" s="232"/>
      <c r="T91" s="232"/>
      <c r="U91" s="232"/>
      <c r="V91" s="232"/>
      <c r="W91" s="232"/>
    </row>
    <row r="92" spans="1:23" ht="62.25" hidden="1"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8</v>
      </c>
      <c r="H92" s="251"/>
      <c r="I92" s="74"/>
      <c r="J92" s="74"/>
      <c r="K92" s="74"/>
      <c r="L92" s="74"/>
      <c r="M92" s="295"/>
      <c r="N92" s="298"/>
      <c r="O92" s="232"/>
      <c r="P92" s="232"/>
      <c r="Q92" s="232"/>
      <c r="R92" s="232"/>
      <c r="S92" s="232"/>
      <c r="T92" s="232"/>
      <c r="U92" s="232"/>
      <c r="V92" s="232"/>
      <c r="W92" s="232"/>
    </row>
    <row r="93" spans="1:23" ht="62.25" hidden="1"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10</v>
      </c>
      <c r="H94" s="251"/>
      <c r="I94" s="74" t="s">
        <v>436</v>
      </c>
      <c r="J94" s="74" t="s">
        <v>438</v>
      </c>
      <c r="K94" s="291" t="s">
        <v>605</v>
      </c>
      <c r="L94" s="74"/>
      <c r="M94" s="295"/>
      <c r="N94" s="298"/>
      <c r="O94" s="232"/>
      <c r="P94" s="232"/>
      <c r="Q94" s="232"/>
      <c r="R94" s="232"/>
      <c r="S94" s="232"/>
      <c r="T94" s="232"/>
      <c r="U94" s="232"/>
      <c r="V94" s="232"/>
      <c r="W94" s="232"/>
    </row>
    <row r="95" spans="1:23" ht="62.25" hidden="1"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hidden="1"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hidden="1"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hidden="1"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hidden="1"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hidden="1"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hidden="1"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hidden="1"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hidden="1"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hidden="1"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hidden="1"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hidden="1"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hidden="1"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62.25" hidden="1"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hidden="1"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hidden="1"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hidden="1"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hidden="1"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hidden="1"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hidden="1"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hidden="1"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hidden="1"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hidden="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09000000}">
    <filterColumn colId="5">
      <filters>
        <filter val="nc"/>
      </filters>
    </filterColumn>
  </autoFilter>
  <dataConsolidate/>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D117">
    <cfRule type="cellIs" dxfId="403" priority="33" operator="equal">
      <formula>"x"</formula>
    </cfRule>
  </conditionalFormatting>
  <conditionalFormatting sqref="D12:E117">
    <cfRule type="cellIs" dxfId="402" priority="11" operator="equal">
      <formula>"x"</formula>
    </cfRule>
  </conditionalFormatting>
  <conditionalFormatting sqref="G1:G2 C2 G4:G11">
    <cfRule type="cellIs" dxfId="401" priority="43" operator="equal">
      <formula>"na"</formula>
    </cfRule>
  </conditionalFormatting>
  <conditionalFormatting sqref="G4:G10">
    <cfRule type="cellIs" dxfId="400" priority="31" operator="equal">
      <formula>"na"</formula>
    </cfRule>
  </conditionalFormatting>
  <conditionalFormatting sqref="G11">
    <cfRule type="cellIs" dxfId="399" priority="40" operator="equal">
      <formula>"c"</formula>
    </cfRule>
    <cfRule type="cellIs" dxfId="398" priority="41" operator="equal">
      <formula>"nc"</formula>
    </cfRule>
  </conditionalFormatting>
  <conditionalFormatting sqref="G11:G117">
    <cfRule type="cellIs" dxfId="397" priority="3" operator="equal">
      <formula>"nt"</formula>
    </cfRule>
  </conditionalFormatting>
  <conditionalFormatting sqref="G12:G117">
    <cfRule type="cellIs" dxfId="396" priority="1" operator="equal">
      <formula>"c"</formula>
    </cfRule>
    <cfRule type="cellIs" dxfId="395" priority="2" operator="equal">
      <formula>"nc"</formula>
    </cfRule>
    <cfRule type="cellIs" dxfId="394" priority="4" operator="equal">
      <formula>"na"</formula>
    </cfRule>
  </conditionalFormatting>
  <conditionalFormatting sqref="H12:H117">
    <cfRule type="cellIs" dxfId="393" priority="10" operator="equal">
      <formula>"d"</formula>
    </cfRule>
  </conditionalFormatting>
  <conditionalFormatting sqref="K2">
    <cfRule type="cellIs" dxfId="392" priority="5" operator="equal">
      <formula>"na"</formula>
    </cfRule>
  </conditionalFormatting>
  <conditionalFormatting sqref="Q4:T4">
    <cfRule type="cellIs" dxfId="391" priority="34" operator="equal">
      <formula>"NT"</formula>
    </cfRule>
    <cfRule type="cellIs" dxfId="390" priority="36" operator="equal">
      <formula>"C"</formula>
    </cfRule>
    <cfRule type="cellIs" dxfId="389" priority="37" operator="equal">
      <formula>"NC"</formula>
    </cfRule>
    <cfRule type="cellIs" dxfId="388" priority="38" operator="equal">
      <formula>"NA"</formula>
    </cfRule>
    <cfRule type="cellIs" dxfId="387" priority="39" operator="equal">
      <formula>"NT"</formula>
    </cfRule>
  </conditionalFormatting>
  <dataValidations count="3">
    <dataValidation type="list" allowBlank="1" showErrorMessage="1" sqref="G12:G117" xr:uid="{D785CB31-633F-41F2-AAC3-F14D8FE7967B}">
      <formula1>"nt,na,c,nc"</formula1>
    </dataValidation>
    <dataValidation type="list" allowBlank="1" sqref="H12:H117" xr:uid="{0F9EB92B-77D7-4987-B2A6-0A734AA98130}">
      <formula1>"d"</formula1>
    </dataValidation>
    <dataValidation type="list" allowBlank="1" showInputMessage="1" showErrorMessage="1" sqref="I12:I117" xr:uid="{ACF38E1C-704E-41DA-88E9-3B36FE4267A8}">
      <formula1>INDIRECT("Liste_" &amp; VLOOKUP(B12,Criticite_Min_Criteres,2,FALSE))</formula1>
    </dataValidation>
  </dataValidations>
  <hyperlinks>
    <hyperlink ref="M54" r:id="rId1" xr:uid="{A8A8A886-5C05-43DD-94BD-CE2438F4FD15}"/>
    <hyperlink ref="M55" r:id="rId2" xr:uid="{3B2C9FDB-8428-45C8-A176-F7973FB027D8}"/>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A287A7E7-0285-4DC6-860B-6A6EA7043BB1}">
          <x14:formula1>
            <xm:f>Paramètres!$D$2:$D$5</xm:f>
          </x14:formula1>
          <xm:sqref>J12:J117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666666"/>
    <outlinePr summaryBelow="0" summaryRight="0"/>
  </sheetPr>
  <dimension ref="A1:W117"/>
  <sheetViews>
    <sheetView showGridLines="0" zoomScale="60" zoomScaleNormal="60" workbookViewId="0">
      <pane xSplit="7" ySplit="11" topLeftCell="H67" activePane="bottomRight" state="frozen"/>
      <selection pane="topRight" activeCell="G1" sqref="G1"/>
      <selection pane="bottomLeft" activeCell="A12" sqref="A12"/>
      <selection pane="bottomRight" activeCell="J69" sqref="J69"/>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425781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3.8554687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8" x14ac:dyDescent="0.2">
      <c r="A2" s="234"/>
      <c r="B2" s="235" t="str">
        <f>G4</f>
        <v>P03</v>
      </c>
      <c r="C2" s="236" t="str">
        <f>Echantillon!C15</f>
        <v>Mentions légales</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HYPERLINK(Echantillon!D15)</f>
        <v>https://museemaritime.larochelle.fr/mentions-legales</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Echantillon!B15</f>
        <v>P03</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28</v>
      </c>
      <c r="H5" s="380"/>
      <c r="I5" s="380"/>
      <c r="J5" s="380"/>
      <c r="K5" s="380"/>
      <c r="L5" s="380"/>
      <c r="M5" s="380"/>
      <c r="N5" s="434"/>
      <c r="O5" s="232"/>
      <c r="P5" s="251" t="s">
        <v>9</v>
      </c>
      <c r="Q5" s="67">
        <f>COUNTIFS($C$12:$C$117,"A",$G$12:$G$117,"c")</f>
        <v>18</v>
      </c>
      <c r="R5" s="67">
        <f>COUNTIFS($C$12:$C$117,"A",$G$12:$G$117,"nc")</f>
        <v>1</v>
      </c>
      <c r="S5" s="67">
        <f>COUNTIFS($C$12:$C$117,"A",$G$12:$G$117,"na")</f>
        <v>64</v>
      </c>
      <c r="T5" s="67">
        <f>COUNTIFS($C$12:$C$117,"A",$G$12:$G$117,"nt")</f>
        <v>0</v>
      </c>
      <c r="U5" s="252">
        <f>Q5+R5</f>
        <v>19</v>
      </c>
      <c r="V5" s="253">
        <f>IF(U5&gt;0,Q5/U5,"-")</f>
        <v>0.94736842105263153</v>
      </c>
      <c r="W5" s="254">
        <f>V5</f>
        <v>0.94736842105263153</v>
      </c>
    </row>
    <row r="6" spans="1:23" ht="16.5" customHeight="1" x14ac:dyDescent="0.2">
      <c r="A6" s="231"/>
      <c r="B6" s="380"/>
      <c r="C6" s="380"/>
      <c r="D6" s="380"/>
      <c r="E6" s="431"/>
      <c r="F6" s="243" t="s">
        <v>113</v>
      </c>
      <c r="G6" s="243">
        <f>COUNTIF(G12:G117,"nc")</f>
        <v>2</v>
      </c>
      <c r="H6" s="380"/>
      <c r="I6" s="380"/>
      <c r="J6" s="380"/>
      <c r="K6" s="380"/>
      <c r="L6" s="380"/>
      <c r="M6" s="380"/>
      <c r="N6" s="434"/>
      <c r="O6" s="232"/>
      <c r="P6" s="251" t="s">
        <v>16</v>
      </c>
      <c r="Q6" s="67">
        <f>COUNTIFS($C$12:$C$117,"AA",$G$12:$G$117,"c")</f>
        <v>10</v>
      </c>
      <c r="R6" s="67">
        <f>COUNTIFS($C$12:$C$117,"AA",$G$12:$G$117,"nc")</f>
        <v>1</v>
      </c>
      <c r="S6" s="67">
        <f>COUNTIFS($C$12:$C$117,"AA",$G$12:$G$117,"na")</f>
        <v>12</v>
      </c>
      <c r="T6" s="67">
        <f>COUNTIFS($C$12:$C$117,"AA",$G$12:$G$117,"nt")</f>
        <v>0</v>
      </c>
      <c r="U6" s="252">
        <f>Q6+R6</f>
        <v>11</v>
      </c>
      <c r="V6" s="253">
        <f>IF(U6&gt;0,Q6/U6,"-")</f>
        <v>0.90909090909090906</v>
      </c>
      <c r="W6" s="41">
        <f>IF(U6&gt;0,SUM(Q5:Q6)/SUM(U5:U6),"-")</f>
        <v>0.93333333333333335</v>
      </c>
    </row>
    <row r="7" spans="1:23" ht="16.5" customHeight="1" x14ac:dyDescent="0.2">
      <c r="A7" s="231"/>
      <c r="B7" s="380"/>
      <c r="C7" s="380"/>
      <c r="D7" s="380"/>
      <c r="E7" s="431"/>
      <c r="F7" s="243" t="s">
        <v>449</v>
      </c>
      <c r="G7" s="243">
        <f>COUNTIF(G12:G117,"na")</f>
        <v>76</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28</v>
      </c>
      <c r="R8" s="256">
        <f>SUM(R5:R7)</f>
        <v>2</v>
      </c>
      <c r="S8" s="256">
        <f>SUM(S5:S7)</f>
        <v>76</v>
      </c>
      <c r="T8" s="256">
        <f>SUM(T5:T7)</f>
        <v>0</v>
      </c>
      <c r="U8" s="257">
        <f>SUM(U5:U7)</f>
        <v>30</v>
      </c>
      <c r="V8" s="253"/>
      <c r="W8" s="251"/>
    </row>
    <row r="9" spans="1:23" ht="16.5" customHeight="1" x14ac:dyDescent="0.2">
      <c r="A9" s="231"/>
      <c r="B9" s="380"/>
      <c r="C9" s="380"/>
      <c r="D9" s="380"/>
      <c r="E9" s="431"/>
      <c r="F9" s="243" t="s">
        <v>428</v>
      </c>
      <c r="G9" s="258">
        <f>G5/SUM(G5:G6)</f>
        <v>0.93333333333333335</v>
      </c>
      <c r="H9" s="380"/>
      <c r="I9" s="380"/>
      <c r="J9" s="380"/>
      <c r="K9" s="380"/>
      <c r="L9" s="380"/>
      <c r="M9" s="380"/>
      <c r="N9" s="434"/>
      <c r="O9" s="232"/>
      <c r="P9" s="232"/>
      <c r="Q9" s="232"/>
      <c r="R9" s="232"/>
      <c r="S9" s="232"/>
      <c r="T9" s="232"/>
      <c r="U9" s="232"/>
      <c r="V9" s="232"/>
      <c r="W9" s="232"/>
    </row>
    <row r="10" spans="1:23" ht="30" customHeight="1" x14ac:dyDescent="0.2">
      <c r="A10" s="231"/>
      <c r="B10" s="381"/>
      <c r="C10" s="381"/>
      <c r="D10" s="381"/>
      <c r="E10" s="432"/>
      <c r="F10" s="243" t="s">
        <v>429</v>
      </c>
      <c r="G10" s="258">
        <f>G6/SUM(G5:G6)</f>
        <v>6.6666666666666666E-2</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11</v>
      </c>
      <c r="H23" s="251"/>
      <c r="I23" s="74"/>
      <c r="J23" s="74"/>
      <c r="K23" s="74"/>
      <c r="L23" s="74"/>
      <c r="M23" s="295"/>
      <c r="N23" s="298"/>
      <c r="O23" s="232"/>
      <c r="P23" s="232"/>
      <c r="Q23" s="232"/>
      <c r="R23" s="232"/>
      <c r="S23" s="232"/>
      <c r="T23" s="232"/>
      <c r="U23" s="232"/>
      <c r="V23" s="232"/>
      <c r="W23" s="232"/>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111"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291"/>
      <c r="L49" s="291"/>
      <c r="M49" s="294" t="s">
        <v>569</v>
      </c>
      <c r="N49" s="298"/>
      <c r="O49" s="232"/>
      <c r="P49" s="232"/>
      <c r="Q49" s="232"/>
      <c r="R49" s="232"/>
      <c r="S49" s="232"/>
      <c r="T49" s="232"/>
      <c r="U49" s="232"/>
      <c r="V49" s="232"/>
      <c r="W49" s="232"/>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4" t="s">
        <v>569</v>
      </c>
      <c r="N51" s="298"/>
      <c r="O51" s="232"/>
      <c r="P51" s="232"/>
      <c r="Q51" s="232"/>
      <c r="R51" s="232"/>
      <c r="S51" s="232"/>
      <c r="T51" s="232"/>
      <c r="U51" s="232"/>
      <c r="V51" s="232"/>
      <c r="W51" s="232"/>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11</v>
      </c>
      <c r="H52" s="251"/>
      <c r="I52" s="74"/>
      <c r="J52" s="74"/>
      <c r="K52" s="74"/>
      <c r="L52" s="74"/>
      <c r="M52" s="295"/>
      <c r="N52" s="298"/>
      <c r="O52" s="232"/>
      <c r="P52" s="232"/>
      <c r="Q52" s="232"/>
      <c r="R52" s="232"/>
      <c r="S52" s="232"/>
      <c r="T52" s="232"/>
      <c r="U52" s="232"/>
      <c r="V52" s="232"/>
      <c r="W52" s="232"/>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4" t="s">
        <v>570</v>
      </c>
      <c r="N59" s="298"/>
      <c r="O59" s="232"/>
      <c r="P59" s="232"/>
      <c r="Q59" s="232"/>
      <c r="R59" s="232"/>
      <c r="S59" s="232"/>
      <c r="T59" s="232"/>
      <c r="U59" s="232"/>
      <c r="V59" s="232"/>
      <c r="W59" s="232"/>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8</v>
      </c>
      <c r="H62" s="251"/>
      <c r="I62" s="74"/>
      <c r="J62" s="74"/>
      <c r="K62" s="291"/>
      <c r="L62" s="291"/>
      <c r="M62" s="294" t="s">
        <v>569</v>
      </c>
      <c r="N62" s="298"/>
      <c r="O62" s="232"/>
      <c r="P62" s="232"/>
      <c r="Q62" s="232"/>
      <c r="R62" s="232"/>
      <c r="S62" s="232"/>
      <c r="T62" s="232"/>
      <c r="U62" s="232"/>
      <c r="V62" s="232"/>
      <c r="W62" s="232"/>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613</v>
      </c>
      <c r="N64" s="298"/>
      <c r="O64" s="232"/>
      <c r="P64" s="232"/>
      <c r="Q64" s="232"/>
      <c r="R64" s="232"/>
      <c r="S64" s="232"/>
      <c r="T64" s="232"/>
      <c r="U64" s="232"/>
      <c r="V64" s="232"/>
      <c r="W64" s="232"/>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10</v>
      </c>
      <c r="H69" s="251"/>
      <c r="I69" s="74" t="s">
        <v>439</v>
      </c>
      <c r="J69" s="74" t="s">
        <v>435</v>
      </c>
      <c r="K69" s="291" t="s">
        <v>737</v>
      </c>
      <c r="L69" s="291" t="s">
        <v>738</v>
      </c>
      <c r="M69" s="294" t="s">
        <v>569</v>
      </c>
      <c r="N69" s="298" t="s">
        <v>739</v>
      </c>
      <c r="O69" s="232"/>
      <c r="P69" s="232"/>
      <c r="Q69" s="232"/>
      <c r="R69" s="232"/>
      <c r="S69" s="232"/>
      <c r="T69" s="232"/>
      <c r="U69" s="232"/>
      <c r="V69" s="232"/>
      <c r="W69" s="232"/>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8</v>
      </c>
      <c r="H73" s="251"/>
      <c r="I73" s="74"/>
      <c r="J73" s="74"/>
      <c r="K73" s="74"/>
      <c r="L73" s="74"/>
      <c r="M73" s="295"/>
      <c r="N73" s="298"/>
      <c r="O73" s="232"/>
      <c r="P73" s="232"/>
      <c r="Q73" s="232"/>
      <c r="R73" s="232"/>
      <c r="S73" s="232"/>
      <c r="T73" s="232"/>
      <c r="U73" s="232"/>
      <c r="V73" s="232"/>
      <c r="W73" s="232"/>
    </row>
    <row r="74" spans="1:23"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10</v>
      </c>
      <c r="H79" s="251"/>
      <c r="I79" s="74" t="s">
        <v>431</v>
      </c>
      <c r="J79" s="74" t="s">
        <v>441</v>
      </c>
      <c r="K79" s="291" t="s">
        <v>574</v>
      </c>
      <c r="L79" s="291" t="s">
        <v>575</v>
      </c>
      <c r="M79" s="295"/>
      <c r="N79" s="298" t="s">
        <v>573</v>
      </c>
      <c r="O79" s="232"/>
      <c r="P79" s="232"/>
      <c r="Q79" s="232"/>
      <c r="R79" s="232"/>
      <c r="S79" s="232"/>
      <c r="T79" s="232"/>
      <c r="U79" s="232"/>
      <c r="V79" s="232"/>
      <c r="W79" s="232"/>
    </row>
    <row r="80" spans="1:23"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0A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D117">
    <cfRule type="cellIs" dxfId="386" priority="49" operator="equal">
      <formula>"x"</formula>
    </cfRule>
  </conditionalFormatting>
  <conditionalFormatting sqref="D12:E117">
    <cfRule type="cellIs" dxfId="385" priority="7" operator="equal">
      <formula>"x"</formula>
    </cfRule>
  </conditionalFormatting>
  <conditionalFormatting sqref="G1:G2 C2 G4:G11">
    <cfRule type="cellIs" dxfId="384" priority="59" operator="equal">
      <formula>"na"</formula>
    </cfRule>
  </conditionalFormatting>
  <conditionalFormatting sqref="G4:G10">
    <cfRule type="cellIs" dxfId="383" priority="47" operator="equal">
      <formula>"na"</formula>
    </cfRule>
  </conditionalFormatting>
  <conditionalFormatting sqref="G11">
    <cfRule type="cellIs" dxfId="382" priority="56" operator="equal">
      <formula>"c"</formula>
    </cfRule>
    <cfRule type="cellIs" dxfId="381" priority="57" operator="equal">
      <formula>"nc"</formula>
    </cfRule>
  </conditionalFormatting>
  <conditionalFormatting sqref="G11:G117">
    <cfRule type="cellIs" dxfId="380" priority="4" operator="equal">
      <formula>"nt"</formula>
    </cfRule>
  </conditionalFormatting>
  <conditionalFormatting sqref="G12:G117">
    <cfRule type="cellIs" dxfId="379" priority="2" operator="equal">
      <formula>"c"</formula>
    </cfRule>
    <cfRule type="cellIs" dxfId="378" priority="3" operator="equal">
      <formula>"nc"</formula>
    </cfRule>
    <cfRule type="cellIs" dxfId="377" priority="5" operator="equal">
      <formula>"na"</formula>
    </cfRule>
  </conditionalFormatting>
  <conditionalFormatting sqref="H12:H117">
    <cfRule type="cellIs" dxfId="376" priority="6" operator="equal">
      <formula>"d"</formula>
    </cfRule>
  </conditionalFormatting>
  <conditionalFormatting sqref="K2">
    <cfRule type="cellIs" dxfId="375" priority="1" operator="equal">
      <formula>"na"</formula>
    </cfRule>
  </conditionalFormatting>
  <conditionalFormatting sqref="Q4:T4">
    <cfRule type="cellIs" dxfId="374" priority="50" operator="equal">
      <formula>"NT"</formula>
    </cfRule>
    <cfRule type="cellIs" dxfId="373" priority="52" operator="equal">
      <formula>"C"</formula>
    </cfRule>
    <cfRule type="cellIs" dxfId="372" priority="53" operator="equal">
      <formula>"NC"</formula>
    </cfRule>
    <cfRule type="cellIs" dxfId="371" priority="54" operator="equal">
      <formula>"NA"</formula>
    </cfRule>
    <cfRule type="cellIs" dxfId="370" priority="55" operator="equal">
      <formula>"NT"</formula>
    </cfRule>
  </conditionalFormatting>
  <dataValidations count="3">
    <dataValidation type="list" allowBlank="1" showErrorMessage="1" sqref="G12:G117" xr:uid="{C8949F62-FB61-4D64-B5D3-C9A55E2C0F1D}">
      <formula1>"nt,na,c,nc"</formula1>
    </dataValidation>
    <dataValidation type="list" allowBlank="1" sqref="H12:H117" xr:uid="{3DC7F60B-9D94-49EB-A340-A68A8C588250}">
      <formula1>"d"</formula1>
    </dataValidation>
    <dataValidation type="list" allowBlank="1" showInputMessage="1" showErrorMessage="1" sqref="I12:I117" xr:uid="{7417E825-3F27-45FF-AB2D-084952F75586}">
      <formula1>INDIRECT("Liste_" &amp; VLOOKUP(B12,Criticite_Min_Criteres,2,FALSE))</formula1>
    </dataValidation>
  </dataValidations>
  <hyperlinks>
    <hyperlink ref="M54" r:id="rId1" xr:uid="{6F615CB0-1F18-4C48-8F33-C7042C3A3194}"/>
    <hyperlink ref="M55" r:id="rId2" xr:uid="{179E8229-5D12-449F-8B33-90CA30365BE9}"/>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659F2489-BDCE-474A-95DA-3AE02EE0EB00}">
          <x14:formula1>
            <xm:f>Paramètres!$D$2:$D$5</xm:f>
          </x14:formula1>
          <xm:sqref>J12:J117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666666"/>
    <outlinePr summaryBelow="0" summaryRight="0"/>
  </sheetPr>
  <dimension ref="A1:W117"/>
  <sheetViews>
    <sheetView showGridLines="0" zoomScale="60" zoomScaleNormal="60" workbookViewId="0">
      <pane xSplit="7" ySplit="11" topLeftCell="H67" activePane="bottomRight" state="frozen"/>
      <selection pane="topRight" activeCell="G1" sqref="G1"/>
      <selection pane="bottomLeft" activeCell="A12" sqref="A12"/>
      <selection pane="bottomRight" activeCell="M69" sqref="M69"/>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1.85546875" customWidth="1"/>
    <col min="8" max="8" width="5.8554687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6.4257812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P04</v>
      </c>
      <c r="C2" s="236" t="str">
        <f>Echantillon!C16</f>
        <v>Plan du site</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HYPERLINK(Echantillon!D16)</f>
        <v>https://museemaritime.larochelle.fr/plan-du-site</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Echantillon!B16</f>
        <v>P04</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26</v>
      </c>
      <c r="H5" s="380"/>
      <c r="I5" s="380"/>
      <c r="J5" s="380"/>
      <c r="K5" s="380"/>
      <c r="L5" s="380"/>
      <c r="M5" s="380"/>
      <c r="N5" s="434"/>
      <c r="O5" s="232"/>
      <c r="P5" s="251" t="s">
        <v>9</v>
      </c>
      <c r="Q5" s="67">
        <f>COUNTIFS($C$12:$C$117,"A",$G$12:$G$117,"c")</f>
        <v>17</v>
      </c>
      <c r="R5" s="67">
        <f>COUNTIFS($C$12:$C$117,"A",$G$12:$G$117,"nc")</f>
        <v>0</v>
      </c>
      <c r="S5" s="67">
        <f>COUNTIFS($C$12:$C$117,"A",$G$12:$G$117,"na")</f>
        <v>66</v>
      </c>
      <c r="T5" s="67">
        <f>COUNTIFS($C$12:$C$117,"A",$G$12:$G$117,"nt")</f>
        <v>0</v>
      </c>
      <c r="U5" s="252">
        <f>Q5+R5</f>
        <v>17</v>
      </c>
      <c r="V5" s="253">
        <f>IF(U5&gt;0,Q5/U5,"-")</f>
        <v>1</v>
      </c>
      <c r="W5" s="254">
        <f>V5</f>
        <v>1</v>
      </c>
    </row>
    <row r="6" spans="1:23"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9</v>
      </c>
      <c r="R6" s="67">
        <f>COUNTIFS($C$12:$C$117,"AA",$G$12:$G$117,"nc")</f>
        <v>0</v>
      </c>
      <c r="S6" s="67">
        <f>COUNTIFS($C$12:$C$117,"AA",$G$12:$G$117,"na")</f>
        <v>14</v>
      </c>
      <c r="T6" s="67">
        <f>COUNTIFS($C$12:$C$117,"AA",$G$12:$G$117,"nt")</f>
        <v>0</v>
      </c>
      <c r="U6" s="252">
        <f>Q6+R6</f>
        <v>9</v>
      </c>
      <c r="V6" s="253">
        <f>IF(U6&gt;0,Q6/U6,"-")</f>
        <v>1</v>
      </c>
      <c r="W6" s="41">
        <f>IF(U6&gt;0,SUM(Q5:Q6)/SUM(U5:U6),"-")</f>
        <v>1</v>
      </c>
    </row>
    <row r="7" spans="1:23" ht="16.5" customHeight="1" x14ac:dyDescent="0.2">
      <c r="A7" s="231"/>
      <c r="B7" s="380"/>
      <c r="C7" s="380"/>
      <c r="D7" s="380"/>
      <c r="E7" s="431"/>
      <c r="F7" s="243" t="s">
        <v>449</v>
      </c>
      <c r="G7" s="243">
        <f>COUNTIF(G12:G117,"na")</f>
        <v>80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26</v>
      </c>
      <c r="R8" s="256">
        <f>SUM(R5:R7)</f>
        <v>0</v>
      </c>
      <c r="S8" s="256">
        <f>SUM(S5:S7)</f>
        <v>80</v>
      </c>
      <c r="T8" s="256">
        <f>SUM(T5:T7)</f>
        <v>0</v>
      </c>
      <c r="U8" s="257">
        <f>SUM(U5:U7)</f>
        <v>26</v>
      </c>
      <c r="V8" s="253"/>
      <c r="W8" s="251"/>
    </row>
    <row r="9" spans="1:23" ht="16.5" customHeight="1" x14ac:dyDescent="0.2">
      <c r="A9" s="231"/>
      <c r="B9" s="380"/>
      <c r="C9" s="380"/>
      <c r="D9" s="380"/>
      <c r="E9" s="431"/>
      <c r="F9" s="243" t="s">
        <v>428</v>
      </c>
      <c r="G9" s="258">
        <f>G5/SUM(G5:G6)</f>
        <v>1</v>
      </c>
      <c r="H9" s="380"/>
      <c r="I9" s="380"/>
      <c r="J9" s="380"/>
      <c r="K9" s="380"/>
      <c r="L9" s="380"/>
      <c r="M9" s="380"/>
      <c r="N9" s="434"/>
      <c r="O9" s="232"/>
      <c r="P9" s="232"/>
      <c r="Q9" s="232"/>
      <c r="R9" s="232"/>
      <c r="S9" s="232"/>
      <c r="T9" s="232"/>
      <c r="U9" s="232"/>
      <c r="V9" s="232"/>
      <c r="W9" s="232"/>
    </row>
    <row r="10" spans="1:23" ht="29.25" customHeight="1" x14ac:dyDescent="0.2">
      <c r="A10" s="231"/>
      <c r="B10" s="381"/>
      <c r="C10" s="381"/>
      <c r="D10" s="381"/>
      <c r="E10" s="432"/>
      <c r="F10" s="243" t="s">
        <v>429</v>
      </c>
      <c r="G10" s="258">
        <f>G6/SUM(G5:G6)</f>
        <v>0</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11</v>
      </c>
      <c r="H23" s="251"/>
      <c r="I23" s="74"/>
      <c r="J23" s="74"/>
      <c r="K23" s="74"/>
      <c r="L23" s="74"/>
      <c r="M23" s="295"/>
      <c r="N23" s="298"/>
      <c r="O23" s="232"/>
      <c r="P23" s="232"/>
      <c r="Q23" s="232"/>
      <c r="R23" s="232"/>
      <c r="S23" s="232"/>
      <c r="T23" s="232"/>
      <c r="U23" s="232"/>
      <c r="V23" s="232"/>
      <c r="W23" s="232"/>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86.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25.5"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291"/>
      <c r="L49" s="291"/>
      <c r="M49" s="294" t="s">
        <v>569</v>
      </c>
      <c r="N49" s="298"/>
      <c r="O49" s="232"/>
      <c r="P49" s="232"/>
      <c r="Q49" s="232"/>
      <c r="R49" s="232"/>
      <c r="S49" s="232"/>
      <c r="T49" s="232"/>
      <c r="U49" s="232"/>
      <c r="V49" s="232"/>
      <c r="W49" s="232"/>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32"/>
      <c r="P51" s="232"/>
      <c r="Q51" s="232"/>
      <c r="R51" s="232"/>
      <c r="S51" s="232"/>
      <c r="T51" s="232"/>
      <c r="U51" s="232"/>
      <c r="V51" s="232"/>
      <c r="W51" s="232"/>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45.7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8"/>
      <c r="O62" s="232"/>
      <c r="P62" s="232"/>
      <c r="Q62" s="232"/>
      <c r="R62" s="232"/>
      <c r="S62" s="232"/>
      <c r="T62" s="232"/>
      <c r="U62" s="232"/>
      <c r="V62" s="232"/>
      <c r="W62" s="232"/>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613</v>
      </c>
      <c r="N64" s="298"/>
      <c r="O64" s="232"/>
      <c r="P64" s="232"/>
      <c r="Q64" s="232"/>
      <c r="R64" s="232"/>
      <c r="S64" s="232"/>
      <c r="T64" s="232"/>
      <c r="U64" s="232"/>
      <c r="V64" s="232"/>
      <c r="W64" s="232"/>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740</v>
      </c>
      <c r="N69" s="298"/>
      <c r="O69" s="232"/>
      <c r="P69" s="232"/>
      <c r="Q69" s="232"/>
      <c r="R69" s="232"/>
      <c r="S69" s="232"/>
      <c r="T69" s="232"/>
      <c r="U69" s="232"/>
      <c r="V69" s="232"/>
      <c r="W69" s="232"/>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11</v>
      </c>
      <c r="H72" s="251"/>
      <c r="I72" s="74"/>
      <c r="J72" s="74"/>
      <c r="K72" s="74"/>
      <c r="L72" s="74"/>
      <c r="M72" s="295"/>
      <c r="N72" s="298"/>
      <c r="O72" s="232"/>
      <c r="P72" s="232"/>
      <c r="Q72" s="232"/>
      <c r="R72" s="232"/>
      <c r="S72" s="232"/>
      <c r="T72" s="232"/>
      <c r="U72" s="232"/>
      <c r="V72" s="232"/>
      <c r="W72" s="232"/>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0B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369" priority="11" operator="equal">
      <formula>"x"</formula>
    </cfRule>
  </conditionalFormatting>
  <conditionalFormatting sqref="G1:G2 C2 G4:G11">
    <cfRule type="cellIs" dxfId="368" priority="48" operator="equal">
      <formula>"na"</formula>
    </cfRule>
  </conditionalFormatting>
  <conditionalFormatting sqref="G4:G10">
    <cfRule type="cellIs" dxfId="367" priority="37" operator="equal">
      <formula>"na"</formula>
    </cfRule>
  </conditionalFormatting>
  <conditionalFormatting sqref="G11">
    <cfRule type="cellIs" dxfId="366" priority="45" operator="equal">
      <formula>"c"</formula>
    </cfRule>
    <cfRule type="cellIs" dxfId="365" priority="46" operator="equal">
      <formula>"nc"</formula>
    </cfRule>
  </conditionalFormatting>
  <conditionalFormatting sqref="G11:G117">
    <cfRule type="cellIs" dxfId="364" priority="3" operator="equal">
      <formula>"nt"</formula>
    </cfRule>
  </conditionalFormatting>
  <conditionalFormatting sqref="G12:G117">
    <cfRule type="cellIs" dxfId="363" priority="1" operator="equal">
      <formula>"c"</formula>
    </cfRule>
    <cfRule type="cellIs" dxfId="362" priority="2" operator="equal">
      <formula>"nc"</formula>
    </cfRule>
    <cfRule type="cellIs" dxfId="361" priority="4" operator="equal">
      <formula>"na"</formula>
    </cfRule>
  </conditionalFormatting>
  <conditionalFormatting sqref="H12:H117">
    <cfRule type="cellIs" dxfId="360" priority="10" operator="equal">
      <formula>"d"</formula>
    </cfRule>
  </conditionalFormatting>
  <conditionalFormatting sqref="K2">
    <cfRule type="cellIs" dxfId="359" priority="5" operator="equal">
      <formula>"na"</formula>
    </cfRule>
  </conditionalFormatting>
  <conditionalFormatting sqref="Q4:T4">
    <cfRule type="cellIs" dxfId="358" priority="39" operator="equal">
      <formula>"NT"</formula>
    </cfRule>
    <cfRule type="cellIs" dxfId="357" priority="41" operator="equal">
      <formula>"C"</formula>
    </cfRule>
    <cfRule type="cellIs" dxfId="356" priority="42" operator="equal">
      <formula>"NC"</formula>
    </cfRule>
    <cfRule type="cellIs" dxfId="355" priority="43" operator="equal">
      <formula>"NA"</formula>
    </cfRule>
    <cfRule type="cellIs" dxfId="354" priority="44" operator="equal">
      <formula>"NT"</formula>
    </cfRule>
  </conditionalFormatting>
  <dataValidations count="3">
    <dataValidation type="list" allowBlank="1" showErrorMessage="1" sqref="G12:G117" xr:uid="{1D5DD24C-6CDE-471F-ABAA-E2A0589EF971}">
      <formula1>"nt,na,c,nc"</formula1>
    </dataValidation>
    <dataValidation type="list" allowBlank="1" sqref="H12:H117" xr:uid="{AD139BF9-4BD7-42F6-A230-03EEFBA4DD97}">
      <formula1>"d"</formula1>
    </dataValidation>
    <dataValidation type="list" allowBlank="1" showInputMessage="1" showErrorMessage="1" sqref="I12:I117" xr:uid="{2330096C-5A5D-4FAD-88E8-71199DE44168}">
      <formula1>INDIRECT("Liste_" &amp; VLOOKUP(B12,Criticite_Min_Criteres,2,FALSE))</formula1>
    </dataValidation>
  </dataValidations>
  <hyperlinks>
    <hyperlink ref="M54" r:id="rId1" xr:uid="{1D7B7D5D-3000-43F1-8842-A87FFAB3DE3D}"/>
    <hyperlink ref="M55" r:id="rId2" xr:uid="{CBDF79EA-09C0-4753-8B2C-371215F2DE47}"/>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2BCCEFC6-4EFA-4B24-99D8-26AB2E634469}">
          <x14:formula1>
            <xm:f>Paramètres!$D$2:$D$5</xm:f>
          </x14:formula1>
          <xm:sqref>J12:J117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rgb="FF666666"/>
    <outlinePr summaryBelow="0" summaryRight="0"/>
  </sheetPr>
  <dimension ref="A1:W117"/>
  <sheetViews>
    <sheetView showGridLines="0" zoomScale="60" zoomScaleNormal="60" workbookViewId="0">
      <pane xSplit="7" ySplit="11" topLeftCell="H53"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42578125" customWidth="1"/>
    <col min="9" max="9" width="10.28515625"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8.5703125" customWidth="1"/>
  </cols>
  <sheetData>
    <row r="1" spans="1:23" ht="0.75" customHeight="1" x14ac:dyDescent="0.2">
      <c r="A1" s="231"/>
      <c r="B1" s="232"/>
      <c r="C1" s="232"/>
      <c r="D1" s="232"/>
      <c r="E1" s="232"/>
      <c r="F1" s="232"/>
      <c r="G1" s="232"/>
      <c r="H1" s="232"/>
      <c r="I1" s="232"/>
      <c r="J1" s="232"/>
      <c r="K1" s="232"/>
      <c r="L1" s="232"/>
      <c r="M1" s="232"/>
      <c r="N1" s="232"/>
      <c r="O1" s="269"/>
      <c r="P1" s="269"/>
      <c r="Q1" s="269"/>
      <c r="R1" s="269"/>
      <c r="S1" s="269"/>
      <c r="T1" s="269"/>
      <c r="U1" s="269"/>
      <c r="V1" s="269"/>
      <c r="W1" s="269"/>
    </row>
    <row r="2" spans="1:23" ht="16.5" customHeight="1" x14ac:dyDescent="0.2">
      <c r="A2" s="234"/>
      <c r="B2" s="235" t="str">
        <f>G4</f>
        <v>P05</v>
      </c>
      <c r="C2" s="236" t="str">
        <f>Echantillon!C17</f>
        <v>En ce moment</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70"/>
      <c r="P2" s="270"/>
      <c r="Q2" s="269"/>
      <c r="R2" s="269"/>
      <c r="S2" s="269"/>
      <c r="T2" s="269"/>
      <c r="U2" s="269"/>
      <c r="V2" s="269"/>
      <c r="W2" s="269"/>
    </row>
    <row r="3" spans="1:23" ht="18.75" customHeight="1" x14ac:dyDescent="0.2">
      <c r="A3" s="234"/>
      <c r="B3" s="235" t="s">
        <v>442</v>
      </c>
      <c r="C3" s="439" t="str">
        <f>HYPERLINK(Echantillon!D17)</f>
        <v>https://museemaritime.larochelle.fr/un-avant-gout/en-ce-moment</v>
      </c>
      <c r="D3" s="385"/>
      <c r="E3" s="385"/>
      <c r="F3" s="385"/>
      <c r="G3" s="385"/>
      <c r="H3" s="242"/>
      <c r="I3" s="242"/>
      <c r="J3" s="242"/>
      <c r="K3" s="242"/>
      <c r="L3" s="242"/>
      <c r="M3" s="242"/>
      <c r="N3" s="242"/>
      <c r="O3" s="269"/>
      <c r="P3" s="269"/>
      <c r="Q3" s="269"/>
      <c r="R3" s="269"/>
      <c r="S3" s="269"/>
      <c r="T3" s="269"/>
      <c r="U3" s="269"/>
      <c r="V3" s="269"/>
      <c r="W3" s="269"/>
    </row>
    <row r="4" spans="1:23" ht="16.5" customHeight="1" x14ac:dyDescent="0.2">
      <c r="A4" s="231"/>
      <c r="B4" s="428" t="s">
        <v>106</v>
      </c>
      <c r="C4" s="429" t="s">
        <v>443</v>
      </c>
      <c r="D4" s="429" t="s">
        <v>109</v>
      </c>
      <c r="E4" s="430" t="s">
        <v>477</v>
      </c>
      <c r="F4" s="243" t="s">
        <v>110</v>
      </c>
      <c r="G4" s="243" t="str">
        <f>Echantillon!B17</f>
        <v>P05</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35</v>
      </c>
      <c r="H5" s="380"/>
      <c r="I5" s="380"/>
      <c r="J5" s="380"/>
      <c r="K5" s="380"/>
      <c r="L5" s="380"/>
      <c r="M5" s="380"/>
      <c r="N5" s="434"/>
      <c r="O5" s="232"/>
      <c r="P5" s="251" t="s">
        <v>9</v>
      </c>
      <c r="Q5" s="67">
        <f>COUNTIFS($C$12:$C$117,"A",$G$12:$G$117,"c")</f>
        <v>25</v>
      </c>
      <c r="R5" s="67">
        <f>COUNTIFS($C$12:$C$117,"A",$G$12:$G$117,"nc")</f>
        <v>4</v>
      </c>
      <c r="S5" s="67">
        <f>COUNTIFS($C$12:$C$117,"A",$G$12:$G$117,"na")</f>
        <v>54</v>
      </c>
      <c r="T5" s="67">
        <f>COUNTIFS($C$12:$C$117,"A",$G$12:$G$117,"nt")</f>
        <v>0</v>
      </c>
      <c r="U5" s="252">
        <f>Q5+R5</f>
        <v>29</v>
      </c>
      <c r="V5" s="253">
        <f>IF(U5&gt;0,Q5/U5,"-")</f>
        <v>0.86206896551724133</v>
      </c>
      <c r="W5" s="254">
        <f>V5</f>
        <v>0.86206896551724133</v>
      </c>
    </row>
    <row r="6" spans="1:23" ht="16.5" customHeight="1" x14ac:dyDescent="0.2">
      <c r="A6" s="231"/>
      <c r="B6" s="380"/>
      <c r="C6" s="380"/>
      <c r="D6" s="380"/>
      <c r="E6" s="431"/>
      <c r="F6" s="243" t="s">
        <v>113</v>
      </c>
      <c r="G6" s="243">
        <f>COUNTIF(G12:G117,"nc")</f>
        <v>4</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0.89743589743589747</v>
      </c>
    </row>
    <row r="7" spans="1:23" ht="16.5" customHeight="1" x14ac:dyDescent="0.2">
      <c r="A7" s="231"/>
      <c r="B7" s="380"/>
      <c r="C7" s="380"/>
      <c r="D7" s="380"/>
      <c r="E7" s="431"/>
      <c r="F7" s="243" t="s">
        <v>449</v>
      </c>
      <c r="G7" s="243">
        <f>COUNTIF(G12:G117,"na")</f>
        <v>67</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35</v>
      </c>
      <c r="R8" s="256">
        <f>SUM(R5:R7)</f>
        <v>4</v>
      </c>
      <c r="S8" s="256">
        <f>SUM(S5:S7)</f>
        <v>67</v>
      </c>
      <c r="T8" s="256">
        <f>SUM(T5:T7)</f>
        <v>0</v>
      </c>
      <c r="U8" s="257">
        <f>SUM(U5:U7)</f>
        <v>39</v>
      </c>
      <c r="V8" s="253"/>
      <c r="W8" s="251"/>
    </row>
    <row r="9" spans="1:23" ht="16.5" customHeight="1" x14ac:dyDescent="0.2">
      <c r="A9" s="231"/>
      <c r="B9" s="380"/>
      <c r="C9" s="380"/>
      <c r="D9" s="380"/>
      <c r="E9" s="431"/>
      <c r="F9" s="243" t="s">
        <v>428</v>
      </c>
      <c r="G9" s="258">
        <f>G5/SUM(G5:G6)</f>
        <v>0.89743589743589747</v>
      </c>
      <c r="H9" s="380"/>
      <c r="I9" s="380"/>
      <c r="J9" s="380"/>
      <c r="K9" s="380"/>
      <c r="L9" s="380"/>
      <c r="M9" s="380"/>
      <c r="N9" s="434"/>
      <c r="O9" s="232"/>
      <c r="P9" s="232"/>
      <c r="Q9" s="232"/>
      <c r="R9" s="232"/>
      <c r="S9" s="232"/>
      <c r="T9" s="232"/>
      <c r="U9" s="232"/>
      <c r="V9" s="232"/>
      <c r="W9" s="232"/>
    </row>
    <row r="10" spans="1:23" ht="29.25" customHeight="1" x14ac:dyDescent="0.2">
      <c r="A10" s="231"/>
      <c r="B10" s="381"/>
      <c r="C10" s="381"/>
      <c r="D10" s="381"/>
      <c r="E10" s="432"/>
      <c r="F10" s="243" t="s">
        <v>429</v>
      </c>
      <c r="G10" s="258">
        <f>G6/SUM(G5:G6)</f>
        <v>0.10256410256410256</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69"/>
      <c r="P11" s="269"/>
      <c r="Q11" s="269"/>
      <c r="R11" s="269"/>
      <c r="S11" s="269"/>
      <c r="T11" s="269"/>
      <c r="U11" s="269"/>
      <c r="V11" s="269"/>
      <c r="W11" s="269"/>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69"/>
      <c r="P12" s="269"/>
      <c r="Q12" s="269"/>
      <c r="R12" s="269"/>
      <c r="S12" s="269"/>
      <c r="T12" s="269"/>
      <c r="U12" s="269"/>
      <c r="V12" s="269"/>
      <c r="W12" s="269"/>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69"/>
      <c r="P13" s="269"/>
      <c r="Q13" s="269"/>
      <c r="R13" s="269"/>
      <c r="S13" s="269"/>
      <c r="T13" s="269"/>
      <c r="U13" s="269"/>
      <c r="V13" s="269"/>
      <c r="W13" s="269"/>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69"/>
      <c r="P14" s="269"/>
      <c r="Q14" s="269"/>
      <c r="R14" s="269"/>
      <c r="S14" s="269"/>
      <c r="T14" s="269"/>
      <c r="U14" s="269"/>
      <c r="V14" s="269"/>
      <c r="W14" s="269"/>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69"/>
      <c r="P15" s="269"/>
      <c r="Q15" s="269"/>
      <c r="R15" s="269"/>
      <c r="S15" s="269"/>
      <c r="T15" s="269"/>
      <c r="U15" s="269"/>
      <c r="V15" s="269"/>
      <c r="W15" s="269"/>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69"/>
      <c r="P16" s="269"/>
      <c r="Q16" s="269"/>
      <c r="R16" s="269"/>
      <c r="S16" s="269"/>
      <c r="T16" s="269"/>
      <c r="U16" s="269"/>
      <c r="V16" s="269"/>
      <c r="W16" s="269"/>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69"/>
      <c r="P17" s="269"/>
      <c r="Q17" s="269"/>
      <c r="R17" s="269"/>
      <c r="S17" s="269"/>
      <c r="T17" s="269"/>
      <c r="U17" s="269"/>
      <c r="V17" s="269"/>
      <c r="W17" s="269"/>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71"/>
      <c r="P18" s="271"/>
      <c r="Q18" s="271"/>
      <c r="R18" s="271"/>
      <c r="S18" s="271"/>
      <c r="T18" s="271"/>
      <c r="U18" s="271"/>
      <c r="V18" s="271"/>
      <c r="W18" s="271"/>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72"/>
      <c r="P19" s="272"/>
      <c r="Q19" s="272"/>
      <c r="R19" s="272"/>
      <c r="S19" s="272"/>
      <c r="T19" s="272"/>
      <c r="U19" s="273"/>
      <c r="V19" s="269"/>
      <c r="W19" s="269"/>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69"/>
      <c r="P20" s="269"/>
      <c r="Q20" s="269"/>
      <c r="R20" s="269"/>
      <c r="S20" s="269"/>
      <c r="T20" s="269"/>
      <c r="U20" s="269"/>
      <c r="V20" s="269"/>
      <c r="W20" s="269"/>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69"/>
      <c r="P21" s="269"/>
      <c r="Q21" s="269"/>
      <c r="R21" s="269"/>
      <c r="S21" s="269"/>
      <c r="T21" s="269"/>
      <c r="U21" s="269"/>
      <c r="V21" s="269"/>
      <c r="W21" s="269"/>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69"/>
      <c r="P22" s="269"/>
      <c r="Q22" s="269"/>
      <c r="R22" s="269"/>
      <c r="S22" s="269"/>
      <c r="T22" s="269"/>
      <c r="U22" s="269"/>
      <c r="V22" s="269"/>
      <c r="W22" s="269"/>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69"/>
      <c r="P23" s="269"/>
      <c r="Q23" s="269"/>
      <c r="R23" s="269"/>
      <c r="S23" s="269"/>
      <c r="T23" s="269"/>
      <c r="U23" s="269"/>
      <c r="V23" s="269"/>
      <c r="W23" s="269"/>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69"/>
      <c r="P24" s="269"/>
      <c r="Q24" s="269"/>
      <c r="R24" s="269"/>
      <c r="S24" s="269"/>
      <c r="T24" s="269"/>
      <c r="U24" s="269"/>
      <c r="V24" s="269"/>
      <c r="W24" s="269"/>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69"/>
      <c r="P25" s="269"/>
      <c r="Q25" s="269"/>
      <c r="R25" s="269"/>
      <c r="S25" s="269"/>
      <c r="T25" s="269"/>
      <c r="U25" s="269"/>
      <c r="V25" s="269"/>
      <c r="W25" s="269"/>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69"/>
      <c r="P26" s="269"/>
      <c r="Q26" s="269"/>
      <c r="R26" s="269"/>
      <c r="S26" s="269"/>
      <c r="T26" s="269"/>
      <c r="U26" s="269"/>
      <c r="V26" s="269"/>
      <c r="W26" s="269"/>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69"/>
      <c r="P27" s="269"/>
      <c r="Q27" s="269"/>
      <c r="R27" s="269"/>
      <c r="S27" s="269"/>
      <c r="T27" s="269"/>
      <c r="U27" s="269"/>
      <c r="V27" s="269"/>
      <c r="W27" s="269"/>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69"/>
      <c r="P28" s="269"/>
      <c r="Q28" s="269"/>
      <c r="R28" s="269"/>
      <c r="S28" s="269"/>
      <c r="T28" s="269"/>
      <c r="U28" s="269"/>
      <c r="V28" s="269"/>
      <c r="W28" s="269"/>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69"/>
      <c r="P29" s="269"/>
      <c r="Q29" s="269"/>
      <c r="R29" s="269"/>
      <c r="S29" s="269"/>
      <c r="T29" s="269"/>
      <c r="U29" s="269"/>
      <c r="V29" s="269"/>
      <c r="W29" s="269"/>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69"/>
      <c r="P30" s="269"/>
      <c r="Q30" s="269"/>
      <c r="R30" s="269"/>
      <c r="S30" s="269"/>
      <c r="T30" s="269"/>
      <c r="U30" s="269"/>
      <c r="V30" s="269"/>
      <c r="W30" s="269"/>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69"/>
      <c r="P31" s="269"/>
      <c r="Q31" s="269"/>
      <c r="R31" s="269"/>
      <c r="S31" s="269"/>
      <c r="T31" s="269"/>
      <c r="U31" s="269"/>
      <c r="V31" s="269"/>
      <c r="W31" s="269"/>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69"/>
      <c r="P32" s="269"/>
      <c r="Q32" s="269"/>
      <c r="R32" s="269"/>
      <c r="S32" s="269"/>
      <c r="T32" s="269"/>
      <c r="U32" s="269"/>
      <c r="V32" s="269"/>
      <c r="W32" s="269"/>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69"/>
      <c r="P33" s="269"/>
      <c r="Q33" s="269"/>
      <c r="R33" s="269"/>
      <c r="S33" s="269"/>
      <c r="T33" s="269"/>
      <c r="U33" s="269"/>
      <c r="V33" s="269"/>
      <c r="W33" s="269"/>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69"/>
      <c r="P34" s="269"/>
      <c r="Q34" s="269"/>
      <c r="R34" s="269"/>
      <c r="S34" s="269"/>
      <c r="T34" s="269"/>
      <c r="U34" s="269"/>
      <c r="V34" s="269"/>
      <c r="W34" s="269"/>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69"/>
      <c r="P35" s="269"/>
      <c r="Q35" s="269"/>
      <c r="R35" s="269"/>
      <c r="S35" s="269"/>
      <c r="T35" s="269"/>
      <c r="U35" s="269"/>
      <c r="V35" s="269"/>
      <c r="W35" s="269"/>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69"/>
      <c r="P36" s="269"/>
      <c r="Q36" s="269"/>
      <c r="R36" s="269"/>
      <c r="S36" s="269"/>
      <c r="T36" s="269"/>
      <c r="U36" s="269"/>
      <c r="V36" s="269"/>
      <c r="W36" s="269"/>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69"/>
      <c r="P37" s="269"/>
      <c r="Q37" s="269"/>
      <c r="R37" s="269"/>
      <c r="S37" s="269"/>
      <c r="T37" s="269"/>
      <c r="U37" s="269"/>
      <c r="V37" s="269"/>
      <c r="W37" s="269"/>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69"/>
      <c r="P38" s="269"/>
      <c r="Q38" s="269"/>
      <c r="R38" s="269"/>
      <c r="S38" s="269"/>
      <c r="T38" s="269"/>
      <c r="U38" s="269"/>
      <c r="V38" s="269"/>
      <c r="W38" s="269"/>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4" t="s">
        <v>606</v>
      </c>
      <c r="N39" s="298"/>
      <c r="O39" s="269"/>
      <c r="P39" s="269"/>
      <c r="Q39" s="269"/>
      <c r="R39" s="269"/>
      <c r="S39" s="269"/>
      <c r="T39" s="269"/>
      <c r="U39" s="269"/>
      <c r="V39" s="269"/>
      <c r="W39" s="269"/>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69"/>
      <c r="P40" s="269"/>
      <c r="Q40" s="269"/>
      <c r="R40" s="269"/>
      <c r="S40" s="269"/>
      <c r="T40" s="269"/>
      <c r="U40" s="269"/>
      <c r="V40" s="269"/>
      <c r="W40" s="269"/>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69"/>
      <c r="P41" s="269"/>
      <c r="Q41" s="269"/>
      <c r="R41" s="269"/>
      <c r="S41" s="269"/>
      <c r="T41" s="269"/>
      <c r="U41" s="269"/>
      <c r="V41" s="269"/>
      <c r="W41" s="269"/>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69"/>
      <c r="P42" s="269"/>
      <c r="Q42" s="269"/>
      <c r="R42" s="269"/>
      <c r="S42" s="269"/>
      <c r="T42" s="269"/>
      <c r="U42" s="269"/>
      <c r="V42" s="269"/>
      <c r="W42" s="269"/>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69"/>
      <c r="P43" s="269"/>
      <c r="Q43" s="269"/>
      <c r="R43" s="269"/>
      <c r="S43" s="269"/>
      <c r="T43" s="269"/>
      <c r="U43" s="269"/>
      <c r="V43" s="269"/>
      <c r="W43" s="269"/>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69"/>
      <c r="P44" s="269"/>
      <c r="Q44" s="269"/>
      <c r="R44" s="269"/>
      <c r="S44" s="269"/>
      <c r="T44" s="269"/>
      <c r="U44" s="269"/>
      <c r="V44" s="269"/>
      <c r="W44" s="269"/>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69"/>
      <c r="P45" s="269"/>
      <c r="Q45" s="269"/>
      <c r="R45" s="269"/>
      <c r="S45" s="269"/>
      <c r="T45" s="269"/>
      <c r="U45" s="269"/>
      <c r="V45" s="269"/>
      <c r="W45" s="269"/>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69"/>
      <c r="P46" s="269"/>
      <c r="Q46" s="269"/>
      <c r="R46" s="269"/>
      <c r="S46" s="269"/>
      <c r="T46" s="269"/>
      <c r="U46" s="269"/>
      <c r="V46" s="269"/>
      <c r="W46" s="269"/>
    </row>
    <row r="47" spans="1:23" ht="134.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69"/>
      <c r="P47" s="269"/>
      <c r="Q47" s="269"/>
      <c r="R47" s="269"/>
      <c r="S47" s="269"/>
      <c r="T47" s="269"/>
      <c r="U47" s="269"/>
      <c r="V47" s="269"/>
      <c r="W47" s="269"/>
    </row>
    <row r="48" spans="1:23"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69"/>
      <c r="P48" s="269"/>
      <c r="Q48" s="269"/>
      <c r="R48" s="269"/>
      <c r="S48" s="269"/>
      <c r="T48" s="269"/>
      <c r="U48" s="269"/>
      <c r="V48" s="269"/>
      <c r="W48" s="269"/>
    </row>
    <row r="49" spans="1:23" ht="121.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433</v>
      </c>
      <c r="J49" s="74" t="s">
        <v>435</v>
      </c>
      <c r="K49" s="291" t="s">
        <v>724</v>
      </c>
      <c r="L49" s="291" t="s">
        <v>725</v>
      </c>
      <c r="M49" s="294" t="s">
        <v>607</v>
      </c>
      <c r="N49" s="298"/>
      <c r="O49" s="269"/>
      <c r="P49" s="269"/>
      <c r="Q49" s="269"/>
      <c r="R49" s="269"/>
      <c r="S49" s="269"/>
      <c r="T49" s="269"/>
      <c r="U49" s="269"/>
      <c r="V49" s="269"/>
      <c r="W49" s="269"/>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69"/>
      <c r="P50" s="269"/>
      <c r="Q50" s="269"/>
      <c r="R50" s="269"/>
      <c r="S50" s="269"/>
      <c r="T50" s="269"/>
      <c r="U50" s="269"/>
      <c r="V50" s="269"/>
      <c r="W50" s="269"/>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69"/>
      <c r="P51" s="269"/>
      <c r="Q51" s="269"/>
      <c r="R51" s="269"/>
      <c r="S51" s="269"/>
      <c r="T51" s="269"/>
      <c r="U51" s="269"/>
      <c r="V51" s="269"/>
      <c r="W51" s="269"/>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69"/>
      <c r="P52" s="269"/>
      <c r="Q52" s="269"/>
      <c r="R52" s="269"/>
      <c r="S52" s="269"/>
      <c r="T52" s="269"/>
      <c r="U52" s="269"/>
      <c r="V52" s="269"/>
      <c r="W52" s="269"/>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69"/>
      <c r="P53" s="269"/>
      <c r="Q53" s="269"/>
      <c r="R53" s="269"/>
      <c r="S53" s="269"/>
      <c r="T53" s="269"/>
      <c r="U53" s="269"/>
      <c r="V53" s="269"/>
      <c r="W53" s="269"/>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69"/>
      <c r="P54" s="269"/>
      <c r="Q54" s="269"/>
      <c r="R54" s="269"/>
      <c r="S54" s="269"/>
      <c r="T54" s="269"/>
      <c r="U54" s="269"/>
      <c r="V54" s="269"/>
      <c r="W54" s="269"/>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69"/>
      <c r="P55" s="269"/>
      <c r="Q55" s="269"/>
      <c r="R55" s="269"/>
      <c r="S55" s="269"/>
      <c r="T55" s="269"/>
      <c r="U55" s="269"/>
      <c r="V55" s="269"/>
      <c r="W55" s="269"/>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69"/>
      <c r="P56" s="269"/>
      <c r="Q56" s="269"/>
      <c r="R56" s="269"/>
      <c r="S56" s="269"/>
      <c r="T56" s="269"/>
      <c r="U56" s="269"/>
      <c r="V56" s="269"/>
      <c r="W56" s="269"/>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69"/>
      <c r="P57" s="269"/>
      <c r="Q57" s="269"/>
      <c r="R57" s="269"/>
      <c r="S57" s="269"/>
      <c r="T57" s="269"/>
      <c r="U57" s="269"/>
      <c r="V57" s="269"/>
      <c r="W57" s="269"/>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69"/>
      <c r="P58" s="269"/>
      <c r="Q58" s="269"/>
      <c r="R58" s="269"/>
      <c r="S58" s="269"/>
      <c r="T58" s="269"/>
      <c r="U58" s="269"/>
      <c r="V58" s="269"/>
      <c r="W58" s="269"/>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69"/>
      <c r="P59" s="269"/>
      <c r="Q59" s="269"/>
      <c r="R59" s="269"/>
      <c r="S59" s="269"/>
      <c r="T59" s="269"/>
      <c r="U59" s="269"/>
      <c r="V59" s="269"/>
      <c r="W59" s="269"/>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69"/>
      <c r="P60" s="269"/>
      <c r="Q60" s="269"/>
      <c r="R60" s="269"/>
      <c r="S60" s="269"/>
      <c r="T60" s="269"/>
      <c r="U60" s="269"/>
      <c r="V60" s="269"/>
      <c r="W60" s="269"/>
    </row>
    <row r="61" spans="1:23" ht="50.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69"/>
      <c r="P61" s="269"/>
      <c r="Q61" s="269"/>
      <c r="R61" s="269"/>
      <c r="S61" s="269"/>
      <c r="T61" s="269"/>
      <c r="U61" s="269"/>
      <c r="V61" s="269"/>
      <c r="W61" s="269"/>
    </row>
    <row r="62" spans="1:23"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8"/>
      <c r="O62" s="269"/>
      <c r="P62" s="269"/>
      <c r="Q62" s="269"/>
      <c r="R62" s="269"/>
      <c r="S62" s="269"/>
      <c r="T62" s="269"/>
      <c r="U62" s="269"/>
      <c r="V62" s="269"/>
      <c r="W62" s="269"/>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69"/>
      <c r="P63" s="269"/>
      <c r="Q63" s="269"/>
      <c r="R63" s="269"/>
      <c r="S63" s="269"/>
      <c r="T63" s="269"/>
      <c r="U63" s="269"/>
      <c r="V63" s="269"/>
      <c r="W63" s="269"/>
    </row>
    <row r="64" spans="1:23" ht="126"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10</v>
      </c>
      <c r="H64" s="251"/>
      <c r="I64" s="74" t="s">
        <v>436</v>
      </c>
      <c r="J64" s="74" t="s">
        <v>441</v>
      </c>
      <c r="K64" s="291" t="s">
        <v>612</v>
      </c>
      <c r="L64" s="291" t="s">
        <v>614</v>
      </c>
      <c r="M64" s="294" t="s">
        <v>613</v>
      </c>
      <c r="N64" s="298"/>
      <c r="O64" s="269"/>
      <c r="P64" s="269"/>
      <c r="Q64" s="269"/>
      <c r="R64" s="269"/>
      <c r="S64" s="269"/>
      <c r="T64" s="269"/>
      <c r="U64" s="269"/>
      <c r="V64" s="269"/>
      <c r="W64" s="269"/>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69"/>
      <c r="P65" s="269"/>
      <c r="Q65" s="269"/>
      <c r="R65" s="269"/>
      <c r="S65" s="269"/>
      <c r="T65" s="269"/>
      <c r="U65" s="269"/>
      <c r="V65" s="269"/>
      <c r="W65" s="269"/>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69"/>
      <c r="P66" s="269"/>
      <c r="Q66" s="269"/>
      <c r="R66" s="269"/>
      <c r="S66" s="269"/>
      <c r="T66" s="269"/>
      <c r="U66" s="269"/>
      <c r="V66" s="269"/>
      <c r="W66" s="269"/>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69"/>
      <c r="P67" s="269"/>
      <c r="Q67" s="269"/>
      <c r="R67" s="269"/>
      <c r="S67" s="269"/>
      <c r="T67" s="269"/>
      <c r="U67" s="269"/>
      <c r="V67" s="269"/>
      <c r="W67" s="269"/>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69"/>
      <c r="P68" s="269"/>
      <c r="Q68" s="269"/>
      <c r="R68" s="269"/>
      <c r="S68" s="269"/>
      <c r="T68" s="269"/>
      <c r="U68" s="269"/>
      <c r="V68" s="269"/>
      <c r="W68" s="269"/>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569</v>
      </c>
      <c r="N69" s="298"/>
      <c r="O69" s="269"/>
      <c r="P69" s="269"/>
      <c r="Q69" s="269"/>
      <c r="R69" s="269"/>
      <c r="S69" s="269"/>
      <c r="T69" s="269"/>
      <c r="U69" s="269"/>
      <c r="V69" s="269"/>
      <c r="W69" s="269"/>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69"/>
      <c r="P70" s="269"/>
      <c r="Q70" s="269"/>
      <c r="R70" s="269"/>
      <c r="S70" s="269"/>
      <c r="T70" s="269"/>
      <c r="U70" s="269"/>
      <c r="V70" s="269"/>
      <c r="W70" s="269"/>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69"/>
      <c r="P71" s="269"/>
      <c r="Q71" s="269"/>
      <c r="R71" s="269"/>
      <c r="S71" s="269"/>
      <c r="T71" s="269"/>
      <c r="U71" s="269"/>
      <c r="V71" s="269"/>
      <c r="W71" s="269"/>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69"/>
      <c r="P72" s="269"/>
      <c r="Q72" s="269"/>
      <c r="R72" s="269"/>
      <c r="S72" s="269"/>
      <c r="T72" s="269"/>
      <c r="U72" s="269"/>
      <c r="V72" s="269"/>
      <c r="W72" s="269"/>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69"/>
      <c r="P73" s="269"/>
      <c r="Q73" s="269"/>
      <c r="R73" s="269"/>
      <c r="S73" s="269"/>
      <c r="T73" s="269"/>
      <c r="U73" s="269"/>
      <c r="V73" s="269"/>
      <c r="W73" s="269"/>
    </row>
    <row r="74" spans="1:23" ht="90"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10</v>
      </c>
      <c r="H74" s="251"/>
      <c r="I74" s="74" t="s">
        <v>431</v>
      </c>
      <c r="J74" s="74" t="s">
        <v>441</v>
      </c>
      <c r="K74" s="291" t="s">
        <v>609</v>
      </c>
      <c r="L74" s="291" t="s">
        <v>610</v>
      </c>
      <c r="M74" s="294" t="s">
        <v>569</v>
      </c>
      <c r="N74" s="298" t="s">
        <v>611</v>
      </c>
      <c r="O74" s="269"/>
      <c r="P74" s="269"/>
      <c r="Q74" s="269"/>
      <c r="R74" s="269"/>
      <c r="S74" s="269"/>
      <c r="T74" s="269"/>
      <c r="U74" s="269"/>
      <c r="V74" s="269"/>
      <c r="W74" s="269"/>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69"/>
      <c r="P75" s="269"/>
      <c r="Q75" s="269"/>
      <c r="R75" s="269"/>
      <c r="S75" s="269"/>
      <c r="T75" s="269"/>
      <c r="U75" s="269"/>
      <c r="V75" s="269"/>
      <c r="W75" s="269"/>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69"/>
      <c r="P76" s="269"/>
      <c r="Q76" s="269"/>
      <c r="R76" s="269"/>
      <c r="S76" s="269"/>
      <c r="T76" s="269"/>
      <c r="U76" s="269"/>
      <c r="V76" s="269"/>
      <c r="W76" s="269"/>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69"/>
      <c r="P77" s="269"/>
      <c r="Q77" s="269"/>
      <c r="R77" s="269"/>
      <c r="S77" s="269"/>
      <c r="T77" s="269"/>
      <c r="U77" s="269"/>
      <c r="V77" s="269"/>
      <c r="W77" s="269"/>
    </row>
    <row r="78" spans="1:23"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69"/>
      <c r="P78" s="269"/>
      <c r="Q78" s="269"/>
      <c r="R78" s="269"/>
      <c r="S78" s="269"/>
      <c r="T78" s="269"/>
      <c r="U78" s="269"/>
      <c r="V78" s="269"/>
      <c r="W78" s="269"/>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69"/>
      <c r="P79" s="269"/>
      <c r="Q79" s="269"/>
      <c r="R79" s="269"/>
      <c r="S79" s="269"/>
      <c r="T79" s="269"/>
      <c r="U79" s="269"/>
      <c r="V79" s="269"/>
      <c r="W79" s="269"/>
    </row>
    <row r="80" spans="1:23"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69"/>
      <c r="P80" s="269"/>
      <c r="Q80" s="269"/>
      <c r="R80" s="269"/>
      <c r="S80" s="269"/>
      <c r="T80" s="269"/>
      <c r="U80" s="269"/>
      <c r="V80" s="269"/>
      <c r="W80" s="269"/>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69"/>
      <c r="P81" s="269"/>
      <c r="Q81" s="269"/>
      <c r="R81" s="269"/>
      <c r="S81" s="269"/>
      <c r="T81" s="269"/>
      <c r="U81" s="269"/>
      <c r="V81" s="269"/>
      <c r="W81" s="269"/>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8</v>
      </c>
      <c r="H82" s="251"/>
      <c r="I82" s="74"/>
      <c r="J82" s="74"/>
      <c r="K82" s="294"/>
      <c r="L82" s="291"/>
      <c r="M82" s="294"/>
      <c r="N82" s="297"/>
      <c r="O82" s="269"/>
      <c r="P82" s="269"/>
      <c r="Q82" s="269"/>
      <c r="R82" s="269"/>
      <c r="S82" s="269"/>
      <c r="T82" s="269"/>
      <c r="U82" s="269"/>
      <c r="V82" s="269"/>
      <c r="W82" s="269"/>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8</v>
      </c>
      <c r="H83" s="251"/>
      <c r="I83" s="74"/>
      <c r="J83" s="74"/>
      <c r="K83" s="291"/>
      <c r="L83" s="291"/>
      <c r="M83" s="294"/>
      <c r="N83" s="298"/>
      <c r="O83" s="269"/>
      <c r="P83" s="269"/>
      <c r="Q83" s="269"/>
      <c r="R83" s="269"/>
      <c r="S83" s="269"/>
      <c r="T83" s="269"/>
      <c r="U83" s="269"/>
      <c r="V83" s="269"/>
      <c r="W83" s="269"/>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69"/>
      <c r="P84" s="269"/>
      <c r="Q84" s="269"/>
      <c r="R84" s="269"/>
      <c r="S84" s="269"/>
      <c r="T84" s="269"/>
      <c r="U84" s="269"/>
      <c r="V84" s="269"/>
      <c r="W84" s="269"/>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8</v>
      </c>
      <c r="H85" s="251"/>
      <c r="I85" s="74"/>
      <c r="J85" s="74"/>
      <c r="K85" s="291"/>
      <c r="L85" s="291"/>
      <c r="M85" s="295"/>
      <c r="N85" s="298"/>
      <c r="O85" s="269"/>
      <c r="P85" s="269"/>
      <c r="Q85" s="269"/>
      <c r="R85" s="269"/>
      <c r="S85" s="269"/>
      <c r="T85" s="269"/>
      <c r="U85" s="269"/>
      <c r="V85" s="269"/>
      <c r="W85" s="269"/>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8</v>
      </c>
      <c r="H86" s="251"/>
      <c r="I86" s="74"/>
      <c r="J86" s="74"/>
      <c r="K86" s="74"/>
      <c r="L86" s="74"/>
      <c r="M86" s="295"/>
      <c r="N86" s="298"/>
      <c r="O86" s="269"/>
      <c r="P86" s="269"/>
      <c r="Q86" s="269"/>
      <c r="R86" s="269"/>
      <c r="S86" s="269"/>
      <c r="T86" s="269"/>
      <c r="U86" s="269"/>
      <c r="V86" s="269"/>
      <c r="W86" s="269"/>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8</v>
      </c>
      <c r="H87" s="251"/>
      <c r="I87" s="74"/>
      <c r="J87" s="74"/>
      <c r="K87" s="74"/>
      <c r="L87" s="74"/>
      <c r="M87" s="295"/>
      <c r="N87" s="298"/>
      <c r="O87" s="269"/>
      <c r="P87" s="269"/>
      <c r="Q87" s="269"/>
      <c r="R87" s="269"/>
      <c r="S87" s="269"/>
      <c r="T87" s="269"/>
      <c r="U87" s="269"/>
      <c r="V87" s="269"/>
      <c r="W87" s="269"/>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8</v>
      </c>
      <c r="H88" s="251"/>
      <c r="I88" s="74"/>
      <c r="J88" s="74"/>
      <c r="K88" s="74"/>
      <c r="L88" s="74"/>
      <c r="M88" s="295"/>
      <c r="N88" s="298"/>
      <c r="O88" s="269"/>
      <c r="P88" s="269"/>
      <c r="Q88" s="269"/>
      <c r="R88" s="269"/>
      <c r="S88" s="269"/>
      <c r="T88" s="269"/>
      <c r="U88" s="269"/>
      <c r="V88" s="269"/>
      <c r="W88" s="269"/>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69"/>
      <c r="P89" s="269"/>
      <c r="Q89" s="269"/>
      <c r="R89" s="269"/>
      <c r="S89" s="269"/>
      <c r="T89" s="269"/>
      <c r="U89" s="269"/>
      <c r="V89" s="269"/>
      <c r="W89" s="269"/>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8</v>
      </c>
      <c r="H90" s="251"/>
      <c r="I90" s="74"/>
      <c r="J90" s="74"/>
      <c r="K90" s="74"/>
      <c r="L90" s="74"/>
      <c r="M90" s="294"/>
      <c r="N90" s="298"/>
      <c r="O90" s="269"/>
      <c r="P90" s="269"/>
      <c r="Q90" s="269"/>
      <c r="R90" s="269"/>
      <c r="S90" s="269"/>
      <c r="T90" s="269"/>
      <c r="U90" s="269"/>
      <c r="V90" s="269"/>
      <c r="W90" s="269"/>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69"/>
      <c r="P91" s="269"/>
      <c r="Q91" s="269"/>
      <c r="R91" s="269"/>
      <c r="S91" s="269"/>
      <c r="T91" s="269"/>
      <c r="U91" s="269"/>
      <c r="V91" s="269"/>
      <c r="W91" s="269"/>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69"/>
      <c r="P92" s="269"/>
      <c r="Q92" s="269"/>
      <c r="R92" s="269"/>
      <c r="S92" s="269"/>
      <c r="T92" s="269"/>
      <c r="U92" s="269"/>
      <c r="V92" s="269"/>
      <c r="W92" s="269"/>
    </row>
    <row r="93" spans="1:23"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69"/>
      <c r="P93" s="269"/>
      <c r="Q93" s="269"/>
      <c r="R93" s="269"/>
      <c r="S93" s="269"/>
      <c r="T93" s="269"/>
      <c r="U93" s="269"/>
      <c r="V93" s="269"/>
      <c r="W93" s="269"/>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69"/>
      <c r="P94" s="269"/>
      <c r="Q94" s="269"/>
      <c r="R94" s="269"/>
      <c r="S94" s="269"/>
      <c r="T94" s="269"/>
      <c r="U94" s="269"/>
      <c r="V94" s="269"/>
      <c r="W94" s="269"/>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69"/>
      <c r="P95" s="269"/>
      <c r="Q95" s="269"/>
      <c r="R95" s="269"/>
      <c r="S95" s="269"/>
      <c r="T95" s="269"/>
      <c r="U95" s="269"/>
      <c r="V95" s="269"/>
      <c r="W95" s="269"/>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69"/>
      <c r="P96" s="269"/>
      <c r="Q96" s="269"/>
      <c r="R96" s="269"/>
      <c r="S96" s="269"/>
      <c r="T96" s="269"/>
      <c r="U96" s="269"/>
      <c r="V96" s="269"/>
      <c r="W96" s="269"/>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69"/>
      <c r="P97" s="269"/>
      <c r="Q97" s="269"/>
      <c r="R97" s="269"/>
      <c r="S97" s="269"/>
      <c r="T97" s="269"/>
      <c r="U97" s="269"/>
      <c r="V97" s="269"/>
      <c r="W97" s="269"/>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69"/>
      <c r="P98" s="269"/>
      <c r="Q98" s="269"/>
      <c r="R98" s="269"/>
      <c r="S98" s="269"/>
      <c r="T98" s="269"/>
      <c r="U98" s="269"/>
      <c r="V98" s="269"/>
      <c r="W98" s="269"/>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69"/>
      <c r="P99" s="269"/>
      <c r="Q99" s="269"/>
      <c r="R99" s="269"/>
      <c r="S99" s="269"/>
      <c r="T99" s="269"/>
      <c r="U99" s="269"/>
      <c r="V99" s="269"/>
      <c r="W99" s="269"/>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69"/>
      <c r="P100" s="269"/>
      <c r="Q100" s="269"/>
      <c r="R100" s="269"/>
      <c r="S100" s="269"/>
      <c r="T100" s="269"/>
      <c r="U100" s="269"/>
      <c r="V100" s="269"/>
      <c r="W100" s="269"/>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69"/>
      <c r="P101" s="269"/>
      <c r="Q101" s="269"/>
      <c r="R101" s="269"/>
      <c r="S101" s="269"/>
      <c r="T101" s="269"/>
      <c r="U101" s="269"/>
      <c r="V101" s="269"/>
      <c r="W101" s="269"/>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10</v>
      </c>
      <c r="H102" s="251"/>
      <c r="I102" s="74" t="s">
        <v>433</v>
      </c>
      <c r="J102" s="74" t="s">
        <v>441</v>
      </c>
      <c r="K102" s="291" t="s">
        <v>722</v>
      </c>
      <c r="L102" s="291" t="s">
        <v>608</v>
      </c>
      <c r="M102" s="294" t="s">
        <v>569</v>
      </c>
      <c r="N102" s="297"/>
      <c r="O102" s="269"/>
      <c r="P102" s="269"/>
      <c r="Q102" s="269"/>
      <c r="R102" s="269"/>
      <c r="S102" s="269"/>
      <c r="T102" s="269"/>
      <c r="U102" s="269"/>
      <c r="V102" s="269"/>
      <c r="W102" s="269"/>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69"/>
      <c r="P103" s="269"/>
      <c r="Q103" s="269"/>
      <c r="R103" s="269"/>
      <c r="S103" s="269"/>
      <c r="T103" s="269"/>
      <c r="U103" s="269"/>
      <c r="V103" s="269"/>
      <c r="W103" s="269"/>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69"/>
      <c r="P104" s="269"/>
      <c r="Q104" s="269"/>
      <c r="R104" s="269"/>
      <c r="S104" s="269"/>
      <c r="T104" s="269"/>
      <c r="U104" s="269"/>
      <c r="V104" s="269"/>
      <c r="W104" s="269"/>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69"/>
      <c r="P105" s="269"/>
      <c r="Q105" s="269"/>
      <c r="R105" s="269"/>
      <c r="S105" s="269"/>
      <c r="T105" s="269"/>
      <c r="U105" s="269"/>
      <c r="V105" s="269"/>
      <c r="W105" s="269"/>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69"/>
      <c r="P106" s="269"/>
      <c r="Q106" s="269"/>
      <c r="R106" s="269"/>
      <c r="S106" s="269"/>
      <c r="T106" s="269"/>
      <c r="U106" s="269"/>
      <c r="V106" s="269"/>
      <c r="W106" s="269"/>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69"/>
      <c r="P107" s="269"/>
      <c r="Q107" s="269"/>
      <c r="R107" s="269"/>
      <c r="S107" s="269"/>
      <c r="T107" s="269"/>
      <c r="U107" s="269"/>
      <c r="V107" s="269"/>
      <c r="W107" s="269"/>
    </row>
    <row r="108" spans="1:23" ht="69.7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69"/>
      <c r="P108" s="269"/>
      <c r="Q108" s="269"/>
      <c r="R108" s="269"/>
      <c r="S108" s="269"/>
      <c r="T108" s="269"/>
      <c r="U108" s="269"/>
      <c r="V108" s="269"/>
      <c r="W108" s="269"/>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69"/>
      <c r="P109" s="269"/>
      <c r="Q109" s="269"/>
      <c r="R109" s="269"/>
      <c r="S109" s="269"/>
      <c r="T109" s="269"/>
      <c r="U109" s="269"/>
      <c r="V109" s="269"/>
      <c r="W109" s="269"/>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69"/>
      <c r="P110" s="269"/>
      <c r="Q110" s="269"/>
      <c r="R110" s="269"/>
      <c r="S110" s="269"/>
      <c r="T110" s="269"/>
      <c r="U110" s="269"/>
      <c r="V110" s="269"/>
      <c r="W110" s="269"/>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69"/>
      <c r="P111" s="269"/>
      <c r="Q111" s="269"/>
      <c r="R111" s="269"/>
      <c r="S111" s="269"/>
      <c r="T111" s="269"/>
      <c r="U111" s="269"/>
      <c r="V111" s="269"/>
      <c r="W111" s="269"/>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69"/>
      <c r="P112" s="269"/>
      <c r="Q112" s="269"/>
      <c r="R112" s="269"/>
      <c r="S112" s="269"/>
      <c r="T112" s="269"/>
      <c r="U112" s="269"/>
      <c r="V112" s="269"/>
      <c r="W112" s="269"/>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69"/>
      <c r="P113" s="269"/>
      <c r="Q113" s="269"/>
      <c r="R113" s="269"/>
      <c r="S113" s="269"/>
      <c r="T113" s="269"/>
      <c r="U113" s="269"/>
      <c r="V113" s="269"/>
      <c r="W113" s="269"/>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69"/>
      <c r="P114" s="269"/>
      <c r="Q114" s="269"/>
      <c r="R114" s="269"/>
      <c r="S114" s="269"/>
      <c r="T114" s="269"/>
      <c r="U114" s="269"/>
      <c r="V114" s="269"/>
      <c r="W114" s="269"/>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121"/>
      <c r="P115" s="121"/>
      <c r="Q115" s="121"/>
      <c r="R115" s="121"/>
      <c r="S115" s="121"/>
      <c r="T115" s="121"/>
      <c r="U115" s="121"/>
      <c r="V115" s="121"/>
      <c r="W115" s="121"/>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69"/>
      <c r="P116" s="269"/>
      <c r="Q116" s="269"/>
      <c r="R116" s="269"/>
      <c r="S116" s="269"/>
      <c r="T116" s="269"/>
      <c r="U116" s="269"/>
      <c r="V116" s="269"/>
      <c r="W116" s="269"/>
    </row>
    <row r="117" spans="1:23"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69"/>
      <c r="P117" s="269"/>
      <c r="Q117" s="269"/>
      <c r="R117" s="269"/>
      <c r="S117" s="269"/>
      <c r="T117" s="269"/>
      <c r="U117" s="269"/>
      <c r="V117" s="269"/>
      <c r="W117" s="269"/>
    </row>
  </sheetData>
  <autoFilter ref="B11:M117" xr:uid="{00000000-0009-0000-0000-00000C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353" priority="11" operator="equal">
      <formula>"x"</formula>
    </cfRule>
  </conditionalFormatting>
  <conditionalFormatting sqref="G1:G2 C2">
    <cfRule type="cellIs" dxfId="352" priority="58" operator="equal">
      <formula>"na"</formula>
    </cfRule>
  </conditionalFormatting>
  <conditionalFormatting sqref="G4:G10">
    <cfRule type="cellIs" dxfId="351" priority="47" operator="equal">
      <formula>"na"</formula>
    </cfRule>
  </conditionalFormatting>
  <conditionalFormatting sqref="G4:G11">
    <cfRule type="cellIs" dxfId="350" priority="46" operator="equal">
      <formula>"na"</formula>
    </cfRule>
  </conditionalFormatting>
  <conditionalFormatting sqref="G11">
    <cfRule type="cellIs" dxfId="349" priority="43" operator="equal">
      <formula>"c"</formula>
    </cfRule>
    <cfRule type="cellIs" dxfId="348" priority="44" operator="equal">
      <formula>"nc"</formula>
    </cfRule>
  </conditionalFormatting>
  <conditionalFormatting sqref="G11:G117">
    <cfRule type="cellIs" dxfId="347" priority="3" operator="equal">
      <formula>"nt"</formula>
    </cfRule>
  </conditionalFormatting>
  <conditionalFormatting sqref="G12:G117">
    <cfRule type="cellIs" dxfId="346" priority="1" operator="equal">
      <formula>"c"</formula>
    </cfRule>
    <cfRule type="cellIs" dxfId="345" priority="2" operator="equal">
      <formula>"nc"</formula>
    </cfRule>
    <cfRule type="cellIs" dxfId="344" priority="4" operator="equal">
      <formula>"na"</formula>
    </cfRule>
  </conditionalFormatting>
  <conditionalFormatting sqref="H12:H117">
    <cfRule type="cellIs" dxfId="343" priority="10" operator="equal">
      <formula>"d"</formula>
    </cfRule>
  </conditionalFormatting>
  <conditionalFormatting sqref="K2">
    <cfRule type="cellIs" dxfId="342" priority="5" operator="equal">
      <formula>"na"</formula>
    </cfRule>
  </conditionalFormatting>
  <conditionalFormatting sqref="Q4:T4">
    <cfRule type="cellIs" dxfId="341" priority="49" operator="equal">
      <formula>"NT"</formula>
    </cfRule>
    <cfRule type="cellIs" dxfId="340" priority="51" operator="equal">
      <formula>"C"</formula>
    </cfRule>
    <cfRule type="cellIs" dxfId="339" priority="52" operator="equal">
      <formula>"NC"</formula>
    </cfRule>
    <cfRule type="cellIs" dxfId="338" priority="53" operator="equal">
      <formula>"NA"</formula>
    </cfRule>
    <cfRule type="cellIs" dxfId="337" priority="54" operator="equal">
      <formula>"NT"</formula>
    </cfRule>
  </conditionalFormatting>
  <dataValidations count="3">
    <dataValidation type="list" allowBlank="1" showErrorMessage="1" sqref="G12:G117" xr:uid="{05B3F232-F0E8-4AF3-9328-B203D9C1D6F4}">
      <formula1>"nt,na,c,nc"</formula1>
    </dataValidation>
    <dataValidation type="list" allowBlank="1" sqref="H12:H117" xr:uid="{C6E9830D-CD76-4657-BA9A-1C1D256857AD}">
      <formula1>"d"</formula1>
    </dataValidation>
    <dataValidation type="list" allowBlank="1" showInputMessage="1" showErrorMessage="1" sqref="I12:I117" xr:uid="{D0CDBA1A-6358-4532-BA91-B39357D23E86}">
      <formula1>INDIRECT("Liste_" &amp; VLOOKUP(B12,Criticite_Min_Criteres,2,FALSE))</formula1>
    </dataValidation>
  </dataValidations>
  <hyperlinks>
    <hyperlink ref="M54" r:id="rId1" xr:uid="{22DC3D55-1CC8-4474-A2B9-DA98E1F41A56}"/>
    <hyperlink ref="M55" r:id="rId2" xr:uid="{D7AD1C4B-E98B-4440-BD86-CA0A865FE9F2}"/>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4E36024E-84D5-45D4-8F9E-62039A7D015A}">
          <x14:formula1>
            <xm:f>Paramètres!$D$2:$D$5</xm:f>
          </x14:formula1>
          <xm:sqref>J12:J117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filterMode="1">
    <tabColor rgb="FF666666"/>
    <outlinePr summaryBelow="0" summaryRight="0"/>
  </sheetPr>
  <dimension ref="A1:W117"/>
  <sheetViews>
    <sheetView showGridLines="0" zoomScale="60" zoomScaleNormal="60" workbookViewId="0">
      <pane xSplit="7" ySplit="11" topLeftCell="H74"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7109375" customWidth="1"/>
    <col min="9" max="9" width="10.5703125"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3.8554687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P06</v>
      </c>
      <c r="C2" s="236" t="str">
        <f>Echantillon!C18</f>
        <v>Recherche</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HYPERLINK(Echantillon!D18)</f>
        <v>https://museemaritime.larochelle.fr/un-avant-gout/en-ce-moment</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Echantillon!B18</f>
        <v>P06</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37</v>
      </c>
      <c r="H5" s="380"/>
      <c r="I5" s="380"/>
      <c r="J5" s="380"/>
      <c r="K5" s="380"/>
      <c r="L5" s="380"/>
      <c r="M5" s="380"/>
      <c r="N5" s="434"/>
      <c r="O5" s="232"/>
      <c r="P5" s="251" t="s">
        <v>9</v>
      </c>
      <c r="Q5" s="67">
        <f>COUNTIFS($C$12:$C$117,"A",$G$12:$G$117,"c")</f>
        <v>27</v>
      </c>
      <c r="R5" s="67">
        <f>COUNTIFS($C$12:$C$117,"A",$G$12:$G$117,"nc")</f>
        <v>2</v>
      </c>
      <c r="S5" s="67">
        <f>COUNTIFS($C$12:$C$117,"A",$G$12:$G$117,"na")</f>
        <v>54</v>
      </c>
      <c r="T5" s="67">
        <f>COUNTIFS($C$12:$C$117,"A",$G$12:$G$117,"nt")</f>
        <v>0</v>
      </c>
      <c r="U5" s="252">
        <f>Q5+R5</f>
        <v>29</v>
      </c>
      <c r="V5" s="253">
        <f>IF(U5&gt;0,Q5/U5,"-")</f>
        <v>0.93103448275862066</v>
      </c>
      <c r="W5" s="254">
        <f>V5</f>
        <v>0.93103448275862066</v>
      </c>
    </row>
    <row r="6" spans="1:23" ht="16.5" customHeight="1" x14ac:dyDescent="0.2">
      <c r="A6" s="231"/>
      <c r="B6" s="380"/>
      <c r="C6" s="380"/>
      <c r="D6" s="380"/>
      <c r="E6" s="431"/>
      <c r="F6" s="243" t="s">
        <v>113</v>
      </c>
      <c r="G6" s="243">
        <f>COUNTIF(G12:G117,"nc")</f>
        <v>2</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0.94871794871794868</v>
      </c>
    </row>
    <row r="7" spans="1:23" ht="16.5" customHeight="1" x14ac:dyDescent="0.2">
      <c r="A7" s="231"/>
      <c r="B7" s="380"/>
      <c r="C7" s="380"/>
      <c r="D7" s="380"/>
      <c r="E7" s="431"/>
      <c r="F7" s="243" t="s">
        <v>449</v>
      </c>
      <c r="G7" s="243">
        <f>COUNTIF(G12:G117,"na")</f>
        <v>67</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37</v>
      </c>
      <c r="R8" s="256">
        <f>SUM(R5:R7)</f>
        <v>2</v>
      </c>
      <c r="S8" s="256">
        <f>SUM(S5:S7)</f>
        <v>67</v>
      </c>
      <c r="T8" s="256">
        <f>SUM(T5:T7)</f>
        <v>0</v>
      </c>
      <c r="U8" s="257">
        <f>SUM(U5:U7)</f>
        <v>39</v>
      </c>
      <c r="V8" s="253"/>
      <c r="W8" s="251"/>
    </row>
    <row r="9" spans="1:23" ht="16.5" customHeight="1" x14ac:dyDescent="0.2">
      <c r="A9" s="231"/>
      <c r="B9" s="380"/>
      <c r="C9" s="380"/>
      <c r="D9" s="380"/>
      <c r="E9" s="431"/>
      <c r="F9" s="243" t="s">
        <v>428</v>
      </c>
      <c r="G9" s="258">
        <f>G5/SUM(G5:G6)</f>
        <v>0.94871794871794868</v>
      </c>
      <c r="H9" s="380"/>
      <c r="I9" s="380"/>
      <c r="J9" s="380"/>
      <c r="K9" s="380"/>
      <c r="L9" s="380"/>
      <c r="M9" s="380"/>
      <c r="N9" s="434"/>
      <c r="O9" s="232"/>
      <c r="P9" s="232"/>
      <c r="Q9" s="232"/>
      <c r="R9" s="232"/>
      <c r="S9" s="232"/>
      <c r="T9" s="232"/>
      <c r="U9" s="232"/>
      <c r="V9" s="232"/>
      <c r="W9" s="232"/>
    </row>
    <row r="10" spans="1:23" ht="28.5" customHeight="1" x14ac:dyDescent="0.2">
      <c r="A10" s="231"/>
      <c r="B10" s="381"/>
      <c r="C10" s="381"/>
      <c r="D10" s="381"/>
      <c r="E10" s="432"/>
      <c r="F10" s="243" t="s">
        <v>429</v>
      </c>
      <c r="G10" s="258">
        <f>G6/SUM(G5:G6)</f>
        <v>5.128205128205128E-2</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hidden="1"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hidden="1"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11</v>
      </c>
      <c r="H13" s="251"/>
      <c r="I13" s="74"/>
      <c r="J13" s="74"/>
      <c r="K13" s="291"/>
      <c r="L13" s="291"/>
      <c r="M13" s="294"/>
      <c r="N13" s="298"/>
      <c r="O13" s="232"/>
      <c r="P13" s="232"/>
      <c r="Q13" s="232"/>
      <c r="R13" s="232"/>
      <c r="S13" s="232"/>
      <c r="T13" s="232"/>
      <c r="U13" s="232"/>
      <c r="V13" s="232"/>
      <c r="W13" s="232"/>
    </row>
    <row r="14" spans="1:23" ht="62.25" hidden="1"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hidden="1"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hidden="1"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hidden="1"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hidden="1"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hidden="1"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hidden="1"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hidden="1"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hidden="1"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hidden="1"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hidden="1"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hidden="1"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hidden="1"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hidden="1"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hidden="1"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hidden="1"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hidden="1"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hidden="1"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hidden="1"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hidden="1"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hidden="1"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hidden="1"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hidden="1"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hidden="1"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hidden="1"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hidden="1"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hidden="1"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hidden="1"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hidden="1"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hidden="1"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hidden="1"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hidden="1"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hidden="1"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hidden="1"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hidden="1"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62.25" hidden="1"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8</v>
      </c>
      <c r="H49" s="251"/>
      <c r="I49" s="74"/>
      <c r="J49" s="74"/>
      <c r="K49" s="291"/>
      <c r="L49" s="291"/>
      <c r="M49" s="294"/>
      <c r="N49" s="298"/>
      <c r="O49" s="232"/>
      <c r="P49" s="232"/>
      <c r="Q49" s="232"/>
      <c r="R49" s="232"/>
      <c r="S49" s="232"/>
      <c r="T49" s="232"/>
      <c r="U49" s="232"/>
      <c r="V49" s="232"/>
      <c r="W49" s="232"/>
    </row>
    <row r="50" spans="1:23" ht="62.25" hidden="1"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115.5" hidden="1"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8</v>
      </c>
      <c r="H51" s="251"/>
      <c r="I51" s="74"/>
      <c r="J51" s="74"/>
      <c r="K51" s="74"/>
      <c r="L51" s="74"/>
      <c r="M51" s="295"/>
      <c r="N51" s="298"/>
      <c r="O51" s="232"/>
      <c r="P51" s="232"/>
      <c r="Q51" s="232"/>
      <c r="R51" s="232"/>
      <c r="S51" s="232"/>
      <c r="T51" s="232"/>
      <c r="U51" s="232"/>
      <c r="V51" s="232"/>
      <c r="W51" s="232"/>
    </row>
    <row r="52" spans="1:23" ht="62.25" hidden="1"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hidden="1"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hidden="1"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hidden="1"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hidden="1"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hidden="1"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hidden="1"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11</v>
      </c>
      <c r="H58" s="251"/>
      <c r="I58" s="74"/>
      <c r="J58" s="74"/>
      <c r="K58" s="74"/>
      <c r="L58" s="74"/>
      <c r="M58" s="295"/>
      <c r="N58" s="298"/>
      <c r="O58" s="232"/>
      <c r="P58" s="232"/>
      <c r="Q58" s="232"/>
      <c r="R58" s="232"/>
      <c r="S58" s="232"/>
      <c r="T58" s="232"/>
      <c r="U58" s="232"/>
      <c r="V58" s="232"/>
      <c r="W58" s="232"/>
    </row>
    <row r="59" spans="1:23" ht="62.25" hidden="1"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c r="N59" s="298"/>
      <c r="O59" s="232"/>
      <c r="P59" s="232"/>
      <c r="Q59" s="232"/>
      <c r="R59" s="232"/>
      <c r="S59" s="232"/>
      <c r="T59" s="232"/>
      <c r="U59" s="232"/>
      <c r="V59" s="232"/>
      <c r="W59" s="232"/>
    </row>
    <row r="60" spans="1:23" ht="62.25" hidden="1"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hidden="1"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62.25" hidden="1"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8</v>
      </c>
      <c r="H62" s="251"/>
      <c r="I62" s="74"/>
      <c r="J62" s="74"/>
      <c r="K62" s="291"/>
      <c r="L62" s="291"/>
      <c r="M62" s="294"/>
      <c r="N62" s="298"/>
      <c r="O62" s="232"/>
      <c r="P62" s="232"/>
      <c r="Q62" s="232"/>
      <c r="R62" s="232"/>
      <c r="S62" s="232"/>
      <c r="T62" s="232"/>
      <c r="U62" s="232"/>
      <c r="V62" s="232"/>
      <c r="W62" s="232"/>
    </row>
    <row r="63" spans="1:23" ht="62.25" hidden="1"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hidden="1"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8</v>
      </c>
      <c r="H64" s="251"/>
      <c r="I64" s="74"/>
      <c r="J64" s="74"/>
      <c r="K64" s="291"/>
      <c r="L64" s="74"/>
      <c r="M64" s="294"/>
      <c r="N64" s="298"/>
      <c r="O64" s="232"/>
      <c r="P64" s="232"/>
      <c r="Q64" s="232"/>
      <c r="R64" s="232"/>
      <c r="S64" s="232"/>
      <c r="T64" s="232"/>
      <c r="U64" s="232"/>
      <c r="V64" s="232"/>
      <c r="W64" s="232"/>
    </row>
    <row r="65" spans="1:23" ht="62.25" hidden="1"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c r="N65" s="298"/>
      <c r="O65" s="232"/>
      <c r="P65" s="232"/>
      <c r="Q65" s="232"/>
      <c r="R65" s="232"/>
      <c r="S65" s="232"/>
      <c r="T65" s="232"/>
      <c r="U65" s="232"/>
      <c r="V65" s="232"/>
      <c r="W65" s="232"/>
    </row>
    <row r="66" spans="1:23" ht="62.25" hidden="1"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8</v>
      </c>
      <c r="H66" s="251"/>
      <c r="I66" s="74"/>
      <c r="J66" s="74"/>
      <c r="K66" s="291"/>
      <c r="L66" s="291"/>
      <c r="M66" s="294"/>
      <c r="N66" s="298"/>
      <c r="O66" s="232"/>
      <c r="P66" s="232"/>
      <c r="Q66" s="232"/>
      <c r="R66" s="232"/>
      <c r="S66" s="232"/>
      <c r="T66" s="232"/>
      <c r="U66" s="232"/>
      <c r="V66" s="232"/>
      <c r="W66" s="232"/>
    </row>
    <row r="67" spans="1:23" ht="62.25" hidden="1"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hidden="1"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hidden="1"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8</v>
      </c>
      <c r="H69" s="251"/>
      <c r="I69" s="74"/>
      <c r="J69" s="74"/>
      <c r="K69" s="291"/>
      <c r="L69" s="74"/>
      <c r="M69" s="294"/>
      <c r="N69" s="298"/>
      <c r="O69" s="232"/>
      <c r="P69" s="232"/>
      <c r="Q69" s="232"/>
      <c r="R69" s="232"/>
      <c r="S69" s="232"/>
      <c r="T69" s="232"/>
      <c r="U69" s="232"/>
      <c r="V69" s="232"/>
      <c r="W69" s="232"/>
    </row>
    <row r="70" spans="1:23" ht="62.25" hidden="1"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hidden="1"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hidden="1"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hidden="1"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91.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10</v>
      </c>
      <c r="H74" s="251"/>
      <c r="I74" s="74" t="s">
        <v>431</v>
      </c>
      <c r="J74" s="74" t="s">
        <v>432</v>
      </c>
      <c r="K74" s="291" t="s">
        <v>615</v>
      </c>
      <c r="L74" s="291" t="s">
        <v>617</v>
      </c>
      <c r="M74" s="294" t="s">
        <v>569</v>
      </c>
      <c r="N74" s="298" t="s">
        <v>616</v>
      </c>
      <c r="O74" s="232"/>
      <c r="P74" s="232"/>
      <c r="Q74" s="232"/>
      <c r="R74" s="232"/>
      <c r="S74" s="232"/>
      <c r="T74" s="232"/>
      <c r="U74" s="232"/>
      <c r="V74" s="232"/>
      <c r="W74" s="232"/>
    </row>
    <row r="75" spans="1:23" ht="62.25" hidden="1"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hidden="1"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hidden="1"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89.25" hidden="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hidden="1"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hidden="1"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hidden="1"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hidden="1"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8</v>
      </c>
      <c r="H82" s="251"/>
      <c r="I82" s="74"/>
      <c r="J82" s="74"/>
      <c r="K82" s="294"/>
      <c r="L82" s="291"/>
      <c r="M82" s="294" t="s">
        <v>618</v>
      </c>
      <c r="N82" s="297"/>
      <c r="O82" s="232"/>
      <c r="P82" s="232"/>
      <c r="Q82" s="232"/>
      <c r="R82" s="232"/>
      <c r="S82" s="232"/>
      <c r="T82" s="232"/>
      <c r="U82" s="232"/>
      <c r="V82" s="232"/>
      <c r="W82" s="232"/>
    </row>
    <row r="83" spans="1:23" ht="62.25" hidden="1"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8</v>
      </c>
      <c r="H83" s="251"/>
      <c r="I83" s="74"/>
      <c r="J83" s="74"/>
      <c r="K83" s="291"/>
      <c r="L83" s="291"/>
      <c r="M83" s="294"/>
      <c r="N83" s="298"/>
      <c r="O83" s="232"/>
      <c r="P83" s="232"/>
      <c r="Q83" s="232"/>
      <c r="R83" s="232"/>
      <c r="S83" s="232"/>
      <c r="T83" s="232"/>
      <c r="U83" s="232"/>
      <c r="V83" s="232"/>
      <c r="W83" s="232"/>
    </row>
    <row r="84" spans="1:23" ht="62.25" hidden="1"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hidden="1"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8</v>
      </c>
      <c r="H85" s="251"/>
      <c r="I85" s="74"/>
      <c r="J85" s="74"/>
      <c r="K85" s="291"/>
      <c r="L85" s="291"/>
      <c r="M85" s="295"/>
      <c r="N85" s="298"/>
      <c r="O85" s="232"/>
      <c r="P85" s="232"/>
      <c r="Q85" s="232"/>
      <c r="R85" s="232"/>
      <c r="S85" s="232"/>
      <c r="T85" s="232"/>
      <c r="U85" s="232"/>
      <c r="V85" s="232"/>
      <c r="W85" s="232"/>
    </row>
    <row r="86" spans="1:23" ht="62.25" hidden="1"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hidden="1"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4" t="s">
        <v>619</v>
      </c>
      <c r="N87" s="298"/>
      <c r="O87" s="232"/>
      <c r="P87" s="232"/>
      <c r="Q87" s="232"/>
      <c r="R87" s="232"/>
      <c r="S87" s="232"/>
      <c r="T87" s="232"/>
      <c r="U87" s="232"/>
      <c r="V87" s="232"/>
      <c r="W87" s="232"/>
    </row>
    <row r="88" spans="1:23" ht="62.25" hidden="1"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8</v>
      </c>
      <c r="H88" s="251"/>
      <c r="I88" s="74"/>
      <c r="J88" s="74"/>
      <c r="K88" s="74"/>
      <c r="L88" s="74"/>
      <c r="M88" s="295"/>
      <c r="N88" s="298"/>
      <c r="O88" s="232"/>
      <c r="P88" s="232"/>
      <c r="Q88" s="232"/>
      <c r="R88" s="232"/>
      <c r="S88" s="232"/>
      <c r="T88" s="232"/>
      <c r="U88" s="232"/>
      <c r="V88" s="232"/>
      <c r="W88" s="232"/>
    </row>
    <row r="89" spans="1:23" ht="62.25" hidden="1"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hidden="1"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8</v>
      </c>
      <c r="H90" s="251"/>
      <c r="I90" s="74"/>
      <c r="J90" s="74"/>
      <c r="K90" s="74"/>
      <c r="L90" s="74"/>
      <c r="M90" s="294"/>
      <c r="N90" s="298"/>
      <c r="O90" s="232"/>
      <c r="P90" s="232"/>
      <c r="Q90" s="232"/>
      <c r="R90" s="232"/>
      <c r="S90" s="232"/>
      <c r="T90" s="232"/>
      <c r="U90" s="232"/>
      <c r="V90" s="232"/>
      <c r="W90" s="232"/>
    </row>
    <row r="91" spans="1:23" ht="62.25" hidden="1"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hidden="1"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hidden="1"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hidden="1"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hidden="1"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hidden="1"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hidden="1"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hidden="1"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hidden="1"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hidden="1"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hidden="1"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hidden="1"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hidden="1"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hidden="1"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hidden="1"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hidden="1"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hidden="1"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62.25" hidden="1"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hidden="1"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hidden="1"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hidden="1"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hidden="1"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10</v>
      </c>
      <c r="H113" s="251"/>
      <c r="I113" s="74" t="s">
        <v>431</v>
      </c>
      <c r="J113" s="74" t="s">
        <v>441</v>
      </c>
      <c r="K113" s="291" t="s">
        <v>626</v>
      </c>
      <c r="L113" s="291" t="s">
        <v>627</v>
      </c>
      <c r="M113" s="295"/>
      <c r="N113" s="298"/>
      <c r="O113" s="232"/>
      <c r="P113" s="232"/>
      <c r="Q113" s="232"/>
      <c r="R113" s="232"/>
      <c r="S113" s="232"/>
      <c r="T113" s="232"/>
      <c r="U113" s="232"/>
      <c r="V113" s="232"/>
      <c r="W113" s="232"/>
    </row>
    <row r="114" spans="1:23" ht="62.25" hidden="1"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hidden="1"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hidden="1"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hidden="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0D000000}">
    <filterColumn colId="5">
      <filters>
        <filter val="nc"/>
      </filters>
    </filterColumn>
  </autoFilter>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336" priority="15" operator="equal">
      <formula>"x"</formula>
    </cfRule>
  </conditionalFormatting>
  <conditionalFormatting sqref="G1:G2 C2 G4:G11">
    <cfRule type="cellIs" dxfId="335" priority="42" operator="equal">
      <formula>"na"</formula>
    </cfRule>
  </conditionalFormatting>
  <conditionalFormatting sqref="G4:G10">
    <cfRule type="cellIs" dxfId="334" priority="31" operator="equal">
      <formula>"na"</formula>
    </cfRule>
  </conditionalFormatting>
  <conditionalFormatting sqref="G11">
    <cfRule type="cellIs" dxfId="333" priority="39" operator="equal">
      <formula>"c"</formula>
    </cfRule>
    <cfRule type="cellIs" dxfId="332" priority="40" operator="equal">
      <formula>"nc"</formula>
    </cfRule>
  </conditionalFormatting>
  <conditionalFormatting sqref="G11:G117">
    <cfRule type="cellIs" dxfId="331" priority="3" operator="equal">
      <formula>"nt"</formula>
    </cfRule>
  </conditionalFormatting>
  <conditionalFormatting sqref="G12:G117">
    <cfRule type="cellIs" dxfId="330" priority="1" operator="equal">
      <formula>"c"</formula>
    </cfRule>
    <cfRule type="cellIs" dxfId="329" priority="2" operator="equal">
      <formula>"nc"</formula>
    </cfRule>
    <cfRule type="cellIs" dxfId="328" priority="4" operator="equal">
      <formula>"na"</formula>
    </cfRule>
  </conditionalFormatting>
  <conditionalFormatting sqref="H12:H117">
    <cfRule type="cellIs" dxfId="327" priority="14" operator="equal">
      <formula>"d"</formula>
    </cfRule>
  </conditionalFormatting>
  <conditionalFormatting sqref="K2">
    <cfRule type="cellIs" dxfId="326" priority="9" operator="equal">
      <formula>"na"</formula>
    </cfRule>
  </conditionalFormatting>
  <conditionalFormatting sqref="Q4:T4">
    <cfRule type="cellIs" dxfId="325" priority="33" operator="equal">
      <formula>"NT"</formula>
    </cfRule>
    <cfRule type="cellIs" dxfId="324" priority="35" operator="equal">
      <formula>"C"</formula>
    </cfRule>
    <cfRule type="cellIs" dxfId="323" priority="36" operator="equal">
      <formula>"NC"</formula>
    </cfRule>
    <cfRule type="cellIs" dxfId="322" priority="37" operator="equal">
      <formula>"NA"</formula>
    </cfRule>
    <cfRule type="cellIs" dxfId="321" priority="38" operator="equal">
      <formula>"NT"</formula>
    </cfRule>
  </conditionalFormatting>
  <dataValidations count="3">
    <dataValidation type="list" allowBlank="1" showErrorMessage="1" sqref="G12:G117" xr:uid="{C6A96B06-5C72-4A39-AAEA-6AD0894E79A1}">
      <formula1>"nt,na,c,nc"</formula1>
    </dataValidation>
    <dataValidation type="list" allowBlank="1" sqref="H12:H117" xr:uid="{937B7A10-7E92-45C9-873F-DFFE4EA71D35}">
      <formula1>"d"</formula1>
    </dataValidation>
    <dataValidation type="list" allowBlank="1" showInputMessage="1" showErrorMessage="1" sqref="I12:I117" xr:uid="{3637E2DB-56BD-4358-8FCC-7A19C1BE3AFD}">
      <formula1>INDIRECT("Liste_" &amp; VLOOKUP(B12,Criticite_Min_Criteres,2,FALSE))</formula1>
    </dataValidation>
  </dataValidations>
  <hyperlinks>
    <hyperlink ref="M54" r:id="rId1" xr:uid="{0CA24F05-0139-43A4-B8E0-5317A6991BC9}"/>
    <hyperlink ref="M55" r:id="rId2" xr:uid="{19731916-3176-472F-9BE7-21CF488B801E}"/>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6BA24978-1356-4C4C-96C9-A8198820DC46}">
          <x14:formula1>
            <xm:f>Paramètres!$D$2:$D$5</xm:f>
          </x14:formula1>
          <xm:sqref>J12:J117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filterMode="1">
    <tabColor rgb="FF666666"/>
    <outlinePr summaryBelow="0" summaryRight="0"/>
  </sheetPr>
  <dimension ref="A1:W117"/>
  <sheetViews>
    <sheetView showGridLines="0" zoomScale="60" zoomScaleNormal="60" workbookViewId="0">
      <pane xSplit="7" ySplit="11" topLeftCell="H12"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1.7109375" customWidth="1"/>
    <col min="8" max="8" width="5.710937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3" width="15.42578125" customWidth="1"/>
  </cols>
  <sheetData>
    <row r="1" spans="1:23" ht="0.75" customHeight="1" x14ac:dyDescent="0.2">
      <c r="A1" s="231"/>
      <c r="B1" s="232"/>
      <c r="C1" s="232"/>
      <c r="D1" s="232"/>
      <c r="E1" s="232"/>
      <c r="F1" s="232"/>
      <c r="G1" s="232"/>
      <c r="H1" s="274"/>
      <c r="I1" s="232"/>
      <c r="J1" s="232"/>
      <c r="K1" s="232"/>
      <c r="L1" s="232"/>
      <c r="M1" s="232"/>
      <c r="N1" s="232"/>
      <c r="O1" s="232"/>
      <c r="P1" s="232"/>
      <c r="Q1" s="232"/>
      <c r="R1" s="232"/>
      <c r="S1" s="232"/>
      <c r="T1" s="232"/>
      <c r="U1" s="232"/>
      <c r="V1" s="232"/>
      <c r="W1" s="232"/>
    </row>
    <row r="2" spans="1:23" ht="16.5" customHeight="1" x14ac:dyDescent="0.2">
      <c r="A2" s="234"/>
      <c r="B2" s="235" t="str">
        <f>G4</f>
        <v>P07</v>
      </c>
      <c r="C2" s="236" t="str">
        <f>Echantillon!C19</f>
        <v>Evenement</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HYPERLINK(Echantillon!D19)</f>
        <v>https://museemaritime.larochelle.fr/un-avant-gout/en-ce-moment/evenement/generationsthalassa-5662</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Echantillon!B19</f>
        <v>P07</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27</v>
      </c>
      <c r="H5" s="380"/>
      <c r="I5" s="380"/>
      <c r="J5" s="380"/>
      <c r="K5" s="380"/>
      <c r="L5" s="380"/>
      <c r="M5" s="380"/>
      <c r="N5" s="434"/>
      <c r="O5" s="232"/>
      <c r="P5" s="251" t="s">
        <v>9</v>
      </c>
      <c r="Q5" s="67">
        <f>COUNTIFS($C$12:$C$117,"A",$G$12:$G$117,"c")</f>
        <v>17</v>
      </c>
      <c r="R5" s="67">
        <f>COUNTIFS($C$12:$C$117,"A",$G$12:$G$117,"nc")</f>
        <v>1</v>
      </c>
      <c r="S5" s="67">
        <f>COUNTIFS($C$12:$C$117,"A",$G$12:$G$117,"na")</f>
        <v>65</v>
      </c>
      <c r="T5" s="67">
        <f>COUNTIFS($C$12:$C$117,"A",$G$12:$G$117,"nt")</f>
        <v>0</v>
      </c>
      <c r="U5" s="252">
        <f>Q5+R5</f>
        <v>18</v>
      </c>
      <c r="V5" s="253">
        <f>IF(U5&gt;0,Q5/U5,"-")</f>
        <v>0.94444444444444442</v>
      </c>
      <c r="W5" s="254">
        <f>V5</f>
        <v>0.94444444444444442</v>
      </c>
    </row>
    <row r="6" spans="1:23" ht="16.5" customHeight="1" x14ac:dyDescent="0.2">
      <c r="A6" s="231"/>
      <c r="B6" s="380"/>
      <c r="C6" s="380"/>
      <c r="D6" s="380"/>
      <c r="E6" s="431"/>
      <c r="F6" s="243" t="s">
        <v>113</v>
      </c>
      <c r="G6" s="243">
        <f>COUNTIF(G12:G117,"nc")</f>
        <v>1</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0.9642857142857143</v>
      </c>
    </row>
    <row r="7" spans="1:23" ht="16.5" customHeight="1" x14ac:dyDescent="0.2">
      <c r="A7" s="231"/>
      <c r="B7" s="380"/>
      <c r="C7" s="380"/>
      <c r="D7" s="380"/>
      <c r="E7" s="431"/>
      <c r="F7" s="243" t="s">
        <v>449</v>
      </c>
      <c r="G7" s="243">
        <f>COUNTIF(G12:G117,"na")</f>
        <v>78</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27</v>
      </c>
      <c r="R8" s="256">
        <f>SUM(R5:R7)</f>
        <v>1</v>
      </c>
      <c r="S8" s="256">
        <f>SUM(S5:S7)</f>
        <v>78</v>
      </c>
      <c r="T8" s="256">
        <f>SUM(T5:T7)</f>
        <v>0</v>
      </c>
      <c r="U8" s="257">
        <f>SUM(U5:U7)</f>
        <v>28</v>
      </c>
      <c r="V8" s="253"/>
      <c r="W8" s="251"/>
    </row>
    <row r="9" spans="1:23" ht="16.5" customHeight="1" x14ac:dyDescent="0.2">
      <c r="A9" s="231"/>
      <c r="B9" s="380"/>
      <c r="C9" s="380"/>
      <c r="D9" s="380"/>
      <c r="E9" s="431"/>
      <c r="F9" s="243" t="s">
        <v>428</v>
      </c>
      <c r="G9" s="258">
        <f>G5/SUM(G5:G6)</f>
        <v>0.9642857142857143</v>
      </c>
      <c r="H9" s="380"/>
      <c r="I9" s="380"/>
      <c r="J9" s="380"/>
      <c r="K9" s="380"/>
      <c r="L9" s="380"/>
      <c r="M9" s="380"/>
      <c r="N9" s="434"/>
      <c r="O9" s="232"/>
      <c r="P9" s="232"/>
      <c r="Q9" s="232"/>
      <c r="R9" s="232"/>
      <c r="S9" s="232"/>
      <c r="T9" s="232"/>
      <c r="U9" s="232"/>
      <c r="V9" s="232"/>
      <c r="W9" s="232"/>
    </row>
    <row r="10" spans="1:23" ht="30" customHeight="1" x14ac:dyDescent="0.2">
      <c r="A10" s="231"/>
      <c r="B10" s="381"/>
      <c r="C10" s="381"/>
      <c r="D10" s="381"/>
      <c r="E10" s="432"/>
      <c r="F10" s="243" t="s">
        <v>429</v>
      </c>
      <c r="G10" s="258">
        <f>G6/SUM(G5:G6)</f>
        <v>3.5714285714285712E-2</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275"/>
      <c r="I11" s="260"/>
      <c r="J11" s="260"/>
      <c r="K11" s="260"/>
      <c r="L11" s="260"/>
      <c r="M11" s="260"/>
      <c r="N11" s="296"/>
      <c r="O11" s="232"/>
      <c r="P11" s="232"/>
      <c r="Q11" s="232"/>
      <c r="R11" s="232"/>
      <c r="S11" s="232"/>
      <c r="T11" s="232"/>
      <c r="U11" s="232"/>
      <c r="V11" s="232"/>
      <c r="W11" s="232"/>
    </row>
    <row r="12" spans="1:23" ht="106.5" customHeight="1" x14ac:dyDescent="0.2">
      <c r="A12" s="427" t="s">
        <v>403</v>
      </c>
      <c r="B12" s="276" t="str">
        <f>Résultats!B13</f>
        <v>1.1</v>
      </c>
      <c r="C12" s="194" t="str">
        <f>Résultats!C13</f>
        <v>A</v>
      </c>
      <c r="D12" s="194" t="str">
        <f>Résultats!E13</f>
        <v>x</v>
      </c>
      <c r="E12" s="251">
        <f>Résultats!F13</f>
        <v>0</v>
      </c>
      <c r="F12" s="259" t="str">
        <f>Résultats!G13</f>
        <v>Chaque image porteuse d’information a-t-elle une alternative textuelle ?</v>
      </c>
      <c r="G12" s="251" t="s">
        <v>10</v>
      </c>
      <c r="H12" s="251"/>
      <c r="I12" s="74" t="s">
        <v>431</v>
      </c>
      <c r="J12" s="74" t="s">
        <v>441</v>
      </c>
      <c r="K12" s="291" t="s">
        <v>621</v>
      </c>
      <c r="L12" s="291" t="s">
        <v>622</v>
      </c>
      <c r="M12" s="295"/>
      <c r="N12" s="298" t="s">
        <v>620</v>
      </c>
      <c r="O12" s="232"/>
      <c r="P12" s="232"/>
      <c r="Q12" s="232"/>
      <c r="R12" s="232"/>
      <c r="S12" s="232"/>
      <c r="T12" s="232"/>
      <c r="U12" s="232"/>
      <c r="V12" s="232"/>
      <c r="W12" s="232"/>
    </row>
    <row r="13" spans="1:23" ht="62.25" hidden="1" customHeight="1" x14ac:dyDescent="0.2">
      <c r="A13" s="380"/>
      <c r="B13" s="276" t="str">
        <f>Résultats!B14</f>
        <v>1.2</v>
      </c>
      <c r="C13" s="194" t="str">
        <f>Résultats!C14</f>
        <v>A</v>
      </c>
      <c r="D13" s="194">
        <f>Résultats!E14</f>
        <v>0</v>
      </c>
      <c r="E13" s="251">
        <f>Résultats!F14</f>
        <v>0</v>
      </c>
      <c r="F13" s="259"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hidden="1" customHeight="1" x14ac:dyDescent="0.2">
      <c r="A14" s="380"/>
      <c r="B14" s="276" t="str">
        <f>Résultats!B15</f>
        <v>1.3</v>
      </c>
      <c r="C14" s="194" t="str">
        <f>Résultats!C15</f>
        <v>A</v>
      </c>
      <c r="D14" s="194">
        <f>Résultats!E15</f>
        <v>0</v>
      </c>
      <c r="E14" s="251">
        <f>Résultats!F15</f>
        <v>0</v>
      </c>
      <c r="F14" s="259"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hidden="1" customHeight="1" x14ac:dyDescent="0.2">
      <c r="A15" s="380"/>
      <c r="B15" s="276" t="str">
        <f>Résultats!B16</f>
        <v>1.4</v>
      </c>
      <c r="C15" s="194" t="str">
        <f>Résultats!C16</f>
        <v>A</v>
      </c>
      <c r="D15" s="194">
        <f>Résultats!E16</f>
        <v>0</v>
      </c>
      <c r="E15" s="251">
        <f>Résultats!F16</f>
        <v>0</v>
      </c>
      <c r="F15" s="259"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hidden="1" customHeight="1" x14ac:dyDescent="0.2">
      <c r="A16" s="380"/>
      <c r="B16" s="276" t="str">
        <f>Résultats!B17</f>
        <v>1.5</v>
      </c>
      <c r="C16" s="194" t="str">
        <f>Résultats!C17</f>
        <v>A</v>
      </c>
      <c r="D16" s="194">
        <f>Résultats!E17</f>
        <v>0</v>
      </c>
      <c r="E16" s="251">
        <f>Résultats!F17</f>
        <v>0</v>
      </c>
      <c r="F16" s="259"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hidden="1" customHeight="1" x14ac:dyDescent="0.2">
      <c r="A17" s="380"/>
      <c r="B17" s="276" t="str">
        <f>Résultats!B18</f>
        <v>1.6</v>
      </c>
      <c r="C17" s="194" t="str">
        <f>Résultats!C18</f>
        <v>A</v>
      </c>
      <c r="D17" s="194">
        <f>Résultats!E18</f>
        <v>0</v>
      </c>
      <c r="E17" s="251">
        <f>Résultats!F18</f>
        <v>0</v>
      </c>
      <c r="F17" s="259"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hidden="1" customHeight="1" x14ac:dyDescent="0.2">
      <c r="A18" s="380"/>
      <c r="B18" s="276" t="str">
        <f>Résultats!B19</f>
        <v>1.7</v>
      </c>
      <c r="C18" s="194" t="str">
        <f>Résultats!C19</f>
        <v>A</v>
      </c>
      <c r="D18" s="194">
        <f>Résultats!E19</f>
        <v>0</v>
      </c>
      <c r="E18" s="251">
        <f>Résultats!F19</f>
        <v>0</v>
      </c>
      <c r="F18" s="259"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70.5" hidden="1" customHeight="1" x14ac:dyDescent="0.2">
      <c r="A19" s="380"/>
      <c r="B19" s="276" t="str">
        <f>Résultats!B20</f>
        <v>1.8</v>
      </c>
      <c r="C19" s="194" t="str">
        <f>Résultats!C20</f>
        <v>AA</v>
      </c>
      <c r="D19" s="194">
        <f>Résultats!E20</f>
        <v>0</v>
      </c>
      <c r="E19" s="251">
        <f>Résultats!F20</f>
        <v>0</v>
      </c>
      <c r="F19" s="277"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hidden="1" customHeight="1" x14ac:dyDescent="0.2">
      <c r="A20" s="381"/>
      <c r="B20" s="276" t="str">
        <f>Résultats!B21</f>
        <v>1.9</v>
      </c>
      <c r="C20" s="194" t="str">
        <f>Résultats!C21</f>
        <v>A</v>
      </c>
      <c r="D20" s="194">
        <f>Résultats!E21</f>
        <v>0</v>
      </c>
      <c r="E20" s="251">
        <f>Résultats!F21</f>
        <v>0</v>
      </c>
      <c r="F20" s="259"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hidden="1" customHeight="1" x14ac:dyDescent="0.2">
      <c r="A21" s="427" t="s">
        <v>406</v>
      </c>
      <c r="B21" s="276" t="str">
        <f>Résultats!B22</f>
        <v>2.1</v>
      </c>
      <c r="C21" s="194" t="str">
        <f>Résultats!C22</f>
        <v>A</v>
      </c>
      <c r="D21" s="194">
        <f>Résultats!E22</f>
        <v>0</v>
      </c>
      <c r="E21" s="251">
        <f>Résultats!F22</f>
        <v>0</v>
      </c>
      <c r="F21" s="259"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hidden="1" customHeight="1" x14ac:dyDescent="0.2">
      <c r="A22" s="381"/>
      <c r="B22" s="276" t="str">
        <f>Résultats!B23</f>
        <v>2.2</v>
      </c>
      <c r="C22" s="194" t="str">
        <f>Résultats!C23</f>
        <v>A</v>
      </c>
      <c r="D22" s="194">
        <f>Résultats!E23</f>
        <v>0</v>
      </c>
      <c r="E22" s="251">
        <f>Résultats!F23</f>
        <v>0</v>
      </c>
      <c r="F22" s="259"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hidden="1" customHeight="1" x14ac:dyDescent="0.2">
      <c r="A23" s="427" t="s">
        <v>407</v>
      </c>
      <c r="B23" s="276" t="str">
        <f>Résultats!B24</f>
        <v>3.1</v>
      </c>
      <c r="C23" s="194" t="str">
        <f>Résultats!C24</f>
        <v>A</v>
      </c>
      <c r="D23" s="194" t="str">
        <f>Résultats!E24</f>
        <v>x</v>
      </c>
      <c r="E23" s="251">
        <f>Résultats!F24</f>
        <v>0</v>
      </c>
      <c r="F23" s="259"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hidden="1" customHeight="1" x14ac:dyDescent="0.2">
      <c r="A24" s="380"/>
      <c r="B24" s="276" t="str">
        <f>Résultats!B25</f>
        <v>3.2</v>
      </c>
      <c r="C24" s="194" t="str">
        <f>Résultats!C25</f>
        <v>AA</v>
      </c>
      <c r="D24" s="194">
        <f>Résultats!E25</f>
        <v>0</v>
      </c>
      <c r="E24" s="251">
        <f>Résultats!F25</f>
        <v>0</v>
      </c>
      <c r="F24" s="259"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71.25" hidden="1" x14ac:dyDescent="0.2">
      <c r="A25" s="381"/>
      <c r="B25" s="276" t="str">
        <f>Résultats!B26</f>
        <v>3.3</v>
      </c>
      <c r="C25" s="194" t="str">
        <f>Résultats!C26</f>
        <v>AA</v>
      </c>
      <c r="D25" s="194">
        <f>Résultats!E26</f>
        <v>0</v>
      </c>
      <c r="E25" s="251">
        <f>Résultats!F26</f>
        <v>0</v>
      </c>
      <c r="F25" s="259"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hidden="1" customHeight="1" x14ac:dyDescent="0.2">
      <c r="A26" s="427" t="s">
        <v>408</v>
      </c>
      <c r="B26" s="276" t="str">
        <f>Résultats!B27</f>
        <v>4.1</v>
      </c>
      <c r="C26" s="194" t="str">
        <f>Résultats!C27</f>
        <v>A</v>
      </c>
      <c r="D26" s="194" t="str">
        <f>Résultats!E27</f>
        <v>x</v>
      </c>
      <c r="E26" s="251">
        <f>Résultats!F27</f>
        <v>0</v>
      </c>
      <c r="F26" s="259"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hidden="1" customHeight="1" x14ac:dyDescent="0.2">
      <c r="A27" s="380"/>
      <c r="B27" s="276" t="str">
        <f>Résultats!B28</f>
        <v>4.2</v>
      </c>
      <c r="C27" s="194" t="str">
        <f>Résultats!C28</f>
        <v>A</v>
      </c>
      <c r="D27" s="194">
        <f>Résultats!E28</f>
        <v>0</v>
      </c>
      <c r="E27" s="251">
        <f>Résultats!F28</f>
        <v>0</v>
      </c>
      <c r="F27" s="259"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hidden="1" customHeight="1" x14ac:dyDescent="0.2">
      <c r="A28" s="380"/>
      <c r="B28" s="276" t="str">
        <f>Résultats!B29</f>
        <v>4.3</v>
      </c>
      <c r="C28" s="194" t="str">
        <f>Résultats!C29</f>
        <v>A</v>
      </c>
      <c r="D28" s="194">
        <f>Résultats!E29</f>
        <v>0</v>
      </c>
      <c r="E28" s="251">
        <f>Résultats!F29</f>
        <v>0</v>
      </c>
      <c r="F28" s="259"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hidden="1" customHeight="1" x14ac:dyDescent="0.2">
      <c r="A29" s="380"/>
      <c r="B29" s="276" t="str">
        <f>Résultats!B30</f>
        <v>4.4</v>
      </c>
      <c r="C29" s="194" t="str">
        <f>Résultats!C30</f>
        <v>A</v>
      </c>
      <c r="D29" s="194">
        <f>Résultats!E30</f>
        <v>0</v>
      </c>
      <c r="E29" s="251">
        <f>Résultats!F30</f>
        <v>0</v>
      </c>
      <c r="F29" s="259"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hidden="1" customHeight="1" x14ac:dyDescent="0.2">
      <c r="A30" s="380"/>
      <c r="B30" s="276" t="str">
        <f>Résultats!B31</f>
        <v>4.5</v>
      </c>
      <c r="C30" s="194" t="str">
        <f>Résultats!C31</f>
        <v>AA</v>
      </c>
      <c r="D30" s="194">
        <f>Résultats!E31</f>
        <v>0</v>
      </c>
      <c r="E30" s="251">
        <f>Résultats!F31</f>
        <v>0</v>
      </c>
      <c r="F30" s="259"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hidden="1" customHeight="1" x14ac:dyDescent="0.2">
      <c r="A31" s="380"/>
      <c r="B31" s="276" t="str">
        <f>Résultats!B32</f>
        <v>4.6</v>
      </c>
      <c r="C31" s="194" t="str">
        <f>Résultats!C32</f>
        <v>AA</v>
      </c>
      <c r="D31" s="194">
        <f>Résultats!E32</f>
        <v>0</v>
      </c>
      <c r="E31" s="251">
        <f>Résultats!F32</f>
        <v>0</v>
      </c>
      <c r="F31" s="259"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hidden="1" customHeight="1" x14ac:dyDescent="0.2">
      <c r="A32" s="380"/>
      <c r="B32" s="276" t="str">
        <f>Résultats!B33</f>
        <v>4.7</v>
      </c>
      <c r="C32" s="194" t="str">
        <f>Résultats!C33</f>
        <v>A</v>
      </c>
      <c r="D32" s="194">
        <f>Résultats!E33</f>
        <v>0</v>
      </c>
      <c r="E32" s="251">
        <f>Résultats!F33</f>
        <v>0</v>
      </c>
      <c r="F32" s="259"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hidden="1" customHeight="1" x14ac:dyDescent="0.2">
      <c r="A33" s="380"/>
      <c r="B33" s="276" t="str">
        <f>Résultats!B34</f>
        <v>4.8</v>
      </c>
      <c r="C33" s="194" t="str">
        <f>Résultats!C34</f>
        <v>A</v>
      </c>
      <c r="D33" s="194">
        <f>Résultats!E34</f>
        <v>0</v>
      </c>
      <c r="E33" s="251">
        <f>Résultats!F34</f>
        <v>0</v>
      </c>
      <c r="F33" s="259"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hidden="1" customHeight="1" x14ac:dyDescent="0.2">
      <c r="A34" s="380"/>
      <c r="B34" s="276" t="str">
        <f>Résultats!B35</f>
        <v>4.9</v>
      </c>
      <c r="C34" s="194" t="str">
        <f>Résultats!C35</f>
        <v>A</v>
      </c>
      <c r="D34" s="194">
        <f>Résultats!E35</f>
        <v>0</v>
      </c>
      <c r="E34" s="251">
        <f>Résultats!F35</f>
        <v>0</v>
      </c>
      <c r="F34" s="259"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hidden="1" customHeight="1" x14ac:dyDescent="0.2">
      <c r="A35" s="380"/>
      <c r="B35" s="276" t="str">
        <f>Résultats!B36</f>
        <v>4.10</v>
      </c>
      <c r="C35" s="194" t="str">
        <f>Résultats!C36</f>
        <v>A</v>
      </c>
      <c r="D35" s="194" t="str">
        <f>Résultats!E36</f>
        <v>x</v>
      </c>
      <c r="E35" s="251">
        <f>Résultats!F36</f>
        <v>0</v>
      </c>
      <c r="F35" s="259"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hidden="1" customHeight="1" x14ac:dyDescent="0.2">
      <c r="A36" s="380"/>
      <c r="B36" s="276" t="str">
        <f>Résultats!B37</f>
        <v>4.11</v>
      </c>
      <c r="C36" s="194" t="str">
        <f>Résultats!C37</f>
        <v>A</v>
      </c>
      <c r="D36" s="194">
        <f>Résultats!E37</f>
        <v>0</v>
      </c>
      <c r="E36" s="251">
        <f>Résultats!F37</f>
        <v>0</v>
      </c>
      <c r="F36" s="259"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hidden="1" customHeight="1" x14ac:dyDescent="0.2">
      <c r="A37" s="380"/>
      <c r="B37" s="276" t="str">
        <f>Résultats!B38</f>
        <v>4.12</v>
      </c>
      <c r="C37" s="194" t="str">
        <f>Résultats!C38</f>
        <v>A</v>
      </c>
      <c r="D37" s="194">
        <f>Résultats!E38</f>
        <v>0</v>
      </c>
      <c r="E37" s="251">
        <f>Résultats!F38</f>
        <v>0</v>
      </c>
      <c r="F37" s="259"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hidden="1" customHeight="1" x14ac:dyDescent="0.2">
      <c r="A38" s="381"/>
      <c r="B38" s="276" t="str">
        <f>Résultats!B39</f>
        <v>4.13</v>
      </c>
      <c r="C38" s="194" t="str">
        <f>Résultats!C39</f>
        <v>A</v>
      </c>
      <c r="D38" s="194">
        <f>Résultats!E39</f>
        <v>0</v>
      </c>
      <c r="E38" s="251">
        <f>Résultats!F39</f>
        <v>0</v>
      </c>
      <c r="F38" s="259"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hidden="1" customHeight="1" x14ac:dyDescent="0.2">
      <c r="A39" s="427" t="s">
        <v>413</v>
      </c>
      <c r="B39" s="276" t="str">
        <f>Résultats!B40</f>
        <v>5.1</v>
      </c>
      <c r="C39" s="194" t="str">
        <f>Résultats!C40</f>
        <v>A</v>
      </c>
      <c r="D39" s="194">
        <f>Résultats!E40</f>
        <v>0</v>
      </c>
      <c r="E39" s="251">
        <f>Résultats!F40</f>
        <v>0</v>
      </c>
      <c r="F39" s="259"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hidden="1" customHeight="1" x14ac:dyDescent="0.2">
      <c r="A40" s="380"/>
      <c r="B40" s="276" t="str">
        <f>Résultats!B41</f>
        <v>5.2</v>
      </c>
      <c r="C40" s="194" t="str">
        <f>Résultats!C41</f>
        <v>A</v>
      </c>
      <c r="D40" s="194">
        <f>Résultats!E41</f>
        <v>0</v>
      </c>
      <c r="E40" s="251">
        <f>Résultats!F41</f>
        <v>0</v>
      </c>
      <c r="F40" s="259"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hidden="1" customHeight="1" x14ac:dyDescent="0.2">
      <c r="A41" s="380"/>
      <c r="B41" s="276" t="str">
        <f>Résultats!B42</f>
        <v>5.3</v>
      </c>
      <c r="C41" s="194" t="str">
        <f>Résultats!C42</f>
        <v>A</v>
      </c>
      <c r="D41" s="194" t="str">
        <f>Résultats!E42</f>
        <v>x</v>
      </c>
      <c r="E41" s="251">
        <f>Résultats!F42</f>
        <v>0</v>
      </c>
      <c r="F41" s="259"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hidden="1" customHeight="1" x14ac:dyDescent="0.2">
      <c r="A42" s="380"/>
      <c r="B42" s="276" t="str">
        <f>Résultats!B43</f>
        <v>5.4</v>
      </c>
      <c r="C42" s="194" t="str">
        <f>Résultats!C43</f>
        <v>A</v>
      </c>
      <c r="D42" s="194">
        <f>Résultats!E43</f>
        <v>0</v>
      </c>
      <c r="E42" s="251">
        <f>Résultats!F43</f>
        <v>0</v>
      </c>
      <c r="F42" s="259"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hidden="1" customHeight="1" x14ac:dyDescent="0.2">
      <c r="A43" s="380"/>
      <c r="B43" s="276" t="str">
        <f>Résultats!B44</f>
        <v>5.5</v>
      </c>
      <c r="C43" s="194" t="str">
        <f>Résultats!C44</f>
        <v>A</v>
      </c>
      <c r="D43" s="194">
        <f>Résultats!E44</f>
        <v>0</v>
      </c>
      <c r="E43" s="251">
        <f>Résultats!F44</f>
        <v>0</v>
      </c>
      <c r="F43" s="259"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hidden="1" customHeight="1" x14ac:dyDescent="0.2">
      <c r="A44" s="380"/>
      <c r="B44" s="276" t="str">
        <f>Résultats!B45</f>
        <v>5.6</v>
      </c>
      <c r="C44" s="194" t="str">
        <f>Résultats!C45</f>
        <v>A</v>
      </c>
      <c r="D44" s="194">
        <f>Résultats!E45</f>
        <v>0</v>
      </c>
      <c r="E44" s="251">
        <f>Résultats!F45</f>
        <v>0</v>
      </c>
      <c r="F44" s="259"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hidden="1" customHeight="1" x14ac:dyDescent="0.2">
      <c r="A45" s="380"/>
      <c r="B45" s="276" t="str">
        <f>Résultats!B46</f>
        <v>5.7</v>
      </c>
      <c r="C45" s="194" t="str">
        <f>Résultats!C46</f>
        <v>A</v>
      </c>
      <c r="D45" s="194" t="str">
        <f>Résultats!E46</f>
        <v>x</v>
      </c>
      <c r="E45" s="251">
        <f>Résultats!F46</f>
        <v>0</v>
      </c>
      <c r="F45" s="259"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hidden="1" customHeight="1" x14ac:dyDescent="0.2">
      <c r="A46" s="381"/>
      <c r="B46" s="276" t="str">
        <f>Résultats!B47</f>
        <v>5.8</v>
      </c>
      <c r="C46" s="194" t="str">
        <f>Résultats!C47</f>
        <v>A</v>
      </c>
      <c r="D46" s="194">
        <f>Résultats!E47</f>
        <v>0</v>
      </c>
      <c r="E46" s="251">
        <f>Résultats!F47</f>
        <v>0</v>
      </c>
      <c r="F46" s="259"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87.75" hidden="1" customHeight="1" x14ac:dyDescent="0.2">
      <c r="A47" s="427" t="s">
        <v>414</v>
      </c>
      <c r="B47" s="276" t="str">
        <f>Résultats!B48</f>
        <v>6.1</v>
      </c>
      <c r="C47" s="194" t="str">
        <f>Résultats!C48</f>
        <v>A</v>
      </c>
      <c r="D47" s="194" t="str">
        <f>Résultats!E48</f>
        <v>x</v>
      </c>
      <c r="E47" s="251">
        <f>Résultats!F48</f>
        <v>0</v>
      </c>
      <c r="F47" s="259"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hidden="1" customHeight="1" x14ac:dyDescent="0.2">
      <c r="A48" s="381"/>
      <c r="B48" s="276" t="str">
        <f>Résultats!B49</f>
        <v>6.2</v>
      </c>
      <c r="C48" s="194" t="str">
        <f>Résultats!C49</f>
        <v>A</v>
      </c>
      <c r="D48" s="194" t="str">
        <f>Résultats!E49</f>
        <v>x</v>
      </c>
      <c r="E48" s="251">
        <f>Résultats!F49</f>
        <v>0</v>
      </c>
      <c r="F48" s="259"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28.5" hidden="1" x14ac:dyDescent="0.2">
      <c r="A49" s="427" t="s">
        <v>415</v>
      </c>
      <c r="B49" s="276" t="str">
        <f>Résultats!B50</f>
        <v>7.1</v>
      </c>
      <c r="C49" s="194" t="str">
        <f>Résultats!C50</f>
        <v>A</v>
      </c>
      <c r="D49" s="194" t="str">
        <f>Résultats!E50</f>
        <v>x</v>
      </c>
      <c r="E49" s="251" t="str">
        <f>Résultats!F50</f>
        <v>x</v>
      </c>
      <c r="F49" s="259" t="str">
        <f>Résultats!G50</f>
        <v>Chaque script est-il, si nécessaire, compatible avec les technologies d’assistance ?</v>
      </c>
      <c r="G49" s="251" t="s">
        <v>11</v>
      </c>
      <c r="H49" s="251"/>
      <c r="I49" s="74"/>
      <c r="J49" s="74"/>
      <c r="K49" s="291"/>
      <c r="L49" s="291"/>
      <c r="M49" s="294" t="s">
        <v>569</v>
      </c>
      <c r="N49" s="298"/>
      <c r="O49" s="232"/>
      <c r="P49" s="232"/>
      <c r="Q49" s="232"/>
      <c r="R49" s="232"/>
      <c r="S49" s="232"/>
      <c r="T49" s="232"/>
      <c r="U49" s="232"/>
      <c r="V49" s="232"/>
      <c r="W49" s="232"/>
    </row>
    <row r="50" spans="1:23" ht="62.25" hidden="1" customHeight="1" x14ac:dyDescent="0.2">
      <c r="A50" s="380"/>
      <c r="B50" s="276" t="str">
        <f>Résultats!B51</f>
        <v>7.2</v>
      </c>
      <c r="C50" s="194" t="str">
        <f>Résultats!C51</f>
        <v>A</v>
      </c>
      <c r="D50" s="194">
        <f>Résultats!E51</f>
        <v>0</v>
      </c>
      <c r="E50" s="251" t="str">
        <f>Résultats!F51</f>
        <v>x</v>
      </c>
      <c r="F50" s="259"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hidden="1" customHeight="1" x14ac:dyDescent="0.2">
      <c r="A51" s="380"/>
      <c r="B51" s="276" t="str">
        <f>Résultats!B52</f>
        <v>7.3</v>
      </c>
      <c r="C51" s="194" t="str">
        <f>Résultats!C52</f>
        <v>A</v>
      </c>
      <c r="D51" s="194" t="str">
        <f>Résultats!E52</f>
        <v>x</v>
      </c>
      <c r="E51" s="251" t="str">
        <f>Résultats!F52</f>
        <v>x</v>
      </c>
      <c r="F51" s="259" t="str">
        <f>Résultats!G52</f>
        <v>Chaque script est-il contrôlable par le clavier et par tout dispositif de pointage (hors cas particuliers) ?</v>
      </c>
      <c r="G51" s="251" t="s">
        <v>11</v>
      </c>
      <c r="H51" s="251"/>
      <c r="I51" s="74"/>
      <c r="J51" s="74"/>
      <c r="K51" s="74"/>
      <c r="L51" s="74"/>
      <c r="M51" s="295" t="s">
        <v>569</v>
      </c>
      <c r="N51" s="298"/>
      <c r="O51" s="232"/>
      <c r="P51" s="232"/>
      <c r="Q51" s="232"/>
      <c r="R51" s="232"/>
      <c r="S51" s="232"/>
      <c r="T51" s="232"/>
      <c r="U51" s="232"/>
      <c r="V51" s="232"/>
      <c r="W51" s="232"/>
    </row>
    <row r="52" spans="1:23" ht="62.25" hidden="1" customHeight="1" x14ac:dyDescent="0.2">
      <c r="A52" s="380"/>
      <c r="B52" s="276" t="str">
        <f>Résultats!B53</f>
        <v>7.4</v>
      </c>
      <c r="C52" s="194" t="str">
        <f>Résultats!C53</f>
        <v>A</v>
      </c>
      <c r="D52" s="194">
        <f>Résultats!E53</f>
        <v>0</v>
      </c>
      <c r="E52" s="251" t="str">
        <f>Résultats!F53</f>
        <v>x</v>
      </c>
      <c r="F52" s="259"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hidden="1" customHeight="1" x14ac:dyDescent="0.2">
      <c r="A53" s="381"/>
      <c r="B53" s="276" t="str">
        <f>Résultats!B54</f>
        <v>7.5</v>
      </c>
      <c r="C53" s="194" t="str">
        <f>Résultats!C54</f>
        <v>AA</v>
      </c>
      <c r="D53" s="194">
        <f>Résultats!E54</f>
        <v>0</v>
      </c>
      <c r="E53" s="251" t="str">
        <f>Résultats!F54</f>
        <v>x</v>
      </c>
      <c r="F53" s="259"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hidden="1" customHeight="1" x14ac:dyDescent="0.2">
      <c r="A54" s="427" t="s">
        <v>416</v>
      </c>
      <c r="B54" s="276" t="str">
        <f>Résultats!B55</f>
        <v>8.1</v>
      </c>
      <c r="C54" s="194" t="str">
        <f>Résultats!C55</f>
        <v>A</v>
      </c>
      <c r="D54" s="194">
        <f>Résultats!E55</f>
        <v>0</v>
      </c>
      <c r="E54" s="251" t="str">
        <f>Résultats!F55</f>
        <v>x</v>
      </c>
      <c r="F54" s="259"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hidden="1" customHeight="1" x14ac:dyDescent="0.2">
      <c r="A55" s="380"/>
      <c r="B55" s="276" t="str">
        <f>Résultats!B56</f>
        <v>8.2</v>
      </c>
      <c r="C55" s="194" t="str">
        <f>Résultats!C56</f>
        <v>A</v>
      </c>
      <c r="D55" s="194">
        <f>Résultats!E56</f>
        <v>0</v>
      </c>
      <c r="E55" s="251" t="str">
        <f>Résultats!F56</f>
        <v>x</v>
      </c>
      <c r="F55" s="259"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hidden="1" customHeight="1" x14ac:dyDescent="0.2">
      <c r="A56" s="380"/>
      <c r="B56" s="276" t="str">
        <f>Résultats!B57</f>
        <v>8.3</v>
      </c>
      <c r="C56" s="194" t="str">
        <f>Résultats!C57</f>
        <v>A</v>
      </c>
      <c r="D56" s="194" t="str">
        <f>Résultats!E57</f>
        <v>x</v>
      </c>
      <c r="E56" s="251" t="str">
        <f>Résultats!F57</f>
        <v>x</v>
      </c>
      <c r="F56" s="259"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hidden="1" customHeight="1" x14ac:dyDescent="0.2">
      <c r="A57" s="380"/>
      <c r="B57" s="276" t="str">
        <f>Résultats!B58</f>
        <v>8.4</v>
      </c>
      <c r="C57" s="194" t="str">
        <f>Résultats!C58</f>
        <v>A</v>
      </c>
      <c r="D57" s="194" t="str">
        <f>Résultats!E58</f>
        <v>x</v>
      </c>
      <c r="E57" s="251" t="str">
        <f>Résultats!F58</f>
        <v>x</v>
      </c>
      <c r="F57" s="259"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hidden="1" customHeight="1" x14ac:dyDescent="0.2">
      <c r="A58" s="380"/>
      <c r="B58" s="193" t="str">
        <f>Résultats!B59</f>
        <v>8.5</v>
      </c>
      <c r="C58" s="194" t="str">
        <f>Résultats!C59</f>
        <v>A</v>
      </c>
      <c r="D58" s="194" t="str">
        <f>Résultats!E59</f>
        <v>x</v>
      </c>
      <c r="E58" s="251" t="str">
        <f>Résultats!F59</f>
        <v>x</v>
      </c>
      <c r="F58" s="259"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hidden="1" customHeight="1" x14ac:dyDescent="0.2">
      <c r="A59" s="380"/>
      <c r="B59" s="193" t="str">
        <f>Résultats!B60</f>
        <v>8.6</v>
      </c>
      <c r="C59" s="194" t="str">
        <f>Résultats!C60</f>
        <v>A</v>
      </c>
      <c r="D59" s="194">
        <f>Résultats!E60</f>
        <v>0</v>
      </c>
      <c r="E59" s="251">
        <f>Résultats!F60</f>
        <v>0</v>
      </c>
      <c r="F59" s="259"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hidden="1" customHeight="1" x14ac:dyDescent="0.2">
      <c r="A60" s="380"/>
      <c r="B60" s="193" t="str">
        <f>Résultats!B61</f>
        <v>8.7</v>
      </c>
      <c r="C60" s="194" t="str">
        <f>Résultats!C61</f>
        <v>AA</v>
      </c>
      <c r="D60" s="194">
        <f>Résultats!E61</f>
        <v>0</v>
      </c>
      <c r="E60" s="251">
        <f>Résultats!F61</f>
        <v>0</v>
      </c>
      <c r="F60" s="259"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hidden="1" customHeight="1" x14ac:dyDescent="0.2">
      <c r="A61" s="380"/>
      <c r="B61" s="193" t="str">
        <f>Résultats!B62</f>
        <v>8.8</v>
      </c>
      <c r="C61" s="194" t="str">
        <f>Résultats!C62</f>
        <v>AA</v>
      </c>
      <c r="D61" s="194">
        <f>Résultats!E62</f>
        <v>0</v>
      </c>
      <c r="E61" s="251">
        <f>Résultats!F62</f>
        <v>0</v>
      </c>
      <c r="F61" s="259"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93.75" hidden="1" customHeight="1" x14ac:dyDescent="0.2">
      <c r="A62" s="380"/>
      <c r="B62" s="193" t="str">
        <f>Résultats!B63</f>
        <v>8.9</v>
      </c>
      <c r="C62" s="194" t="str">
        <f>Résultats!C63</f>
        <v>A</v>
      </c>
      <c r="D62" s="194">
        <f>Résultats!E63</f>
        <v>0</v>
      </c>
      <c r="E62" s="251">
        <f>Résultats!F63</f>
        <v>0</v>
      </c>
      <c r="F62" s="259" t="str">
        <f>Résultats!G63</f>
        <v>Dans chaque page web, les balises ne doivent pas être utilisées uniquement à des fins de présentation. Cette règle est-elle respectée ?</v>
      </c>
      <c r="G62" s="251" t="s">
        <v>11</v>
      </c>
      <c r="H62" s="251"/>
      <c r="I62" s="74"/>
      <c r="J62" s="74"/>
      <c r="K62" s="291"/>
      <c r="L62" s="291"/>
      <c r="M62" s="294" t="s">
        <v>569</v>
      </c>
      <c r="N62" s="295"/>
      <c r="O62" s="232"/>
      <c r="P62" s="232"/>
      <c r="Q62" s="232"/>
      <c r="R62" s="232"/>
      <c r="S62" s="232"/>
      <c r="T62" s="232"/>
      <c r="U62" s="232"/>
      <c r="V62" s="232"/>
      <c r="W62" s="232"/>
    </row>
    <row r="63" spans="1:23" ht="62.25" hidden="1" customHeight="1" x14ac:dyDescent="0.2">
      <c r="A63" s="381"/>
      <c r="B63" s="276" t="str">
        <f>Résultats!B64</f>
        <v>8.10</v>
      </c>
      <c r="C63" s="194" t="str">
        <f>Résultats!C64</f>
        <v>A</v>
      </c>
      <c r="D63" s="194">
        <f>Résultats!E64</f>
        <v>0</v>
      </c>
      <c r="E63" s="251">
        <f>Résultats!F64</f>
        <v>0</v>
      </c>
      <c r="F63" s="259"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hidden="1" customHeight="1" x14ac:dyDescent="0.2">
      <c r="A64" s="427" t="s">
        <v>417</v>
      </c>
      <c r="B64" s="276" t="str">
        <f>Résultats!B65</f>
        <v>9.1</v>
      </c>
      <c r="C64" s="194" t="str">
        <f>Résultats!C65</f>
        <v>A</v>
      </c>
      <c r="D64" s="194" t="str">
        <f>Résultats!E65</f>
        <v>x</v>
      </c>
      <c r="E64" s="251">
        <f>Résultats!F65</f>
        <v>0</v>
      </c>
      <c r="F64" s="259" t="str">
        <f>Résultats!G65</f>
        <v>Dans chaque page web, l’information est-elle structurée par l’utilisation appropriée de titres ?</v>
      </c>
      <c r="G64" s="251" t="s">
        <v>11</v>
      </c>
      <c r="H64" s="251"/>
      <c r="I64" s="74"/>
      <c r="J64" s="74"/>
      <c r="K64" s="291"/>
      <c r="L64" s="74"/>
      <c r="M64" s="294" t="s">
        <v>625</v>
      </c>
      <c r="N64" s="298"/>
      <c r="O64" s="232"/>
      <c r="P64" s="232"/>
      <c r="Q64" s="232"/>
      <c r="R64" s="232"/>
      <c r="S64" s="232"/>
      <c r="T64" s="232"/>
      <c r="U64" s="232"/>
      <c r="V64" s="232"/>
      <c r="W64" s="232"/>
    </row>
    <row r="65" spans="1:23" ht="62.25" hidden="1" customHeight="1" x14ac:dyDescent="0.2">
      <c r="A65" s="380"/>
      <c r="B65" s="276" t="str">
        <f>Résultats!B66</f>
        <v>9.2</v>
      </c>
      <c r="C65" s="194" t="str">
        <f>Résultats!C66</f>
        <v>A</v>
      </c>
      <c r="D65" s="194">
        <f>Résultats!E66</f>
        <v>0</v>
      </c>
      <c r="E65" s="251" t="str">
        <f>Résultats!F66</f>
        <v>x</v>
      </c>
      <c r="F65" s="259"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hidden="1" customHeight="1" x14ac:dyDescent="0.2">
      <c r="A66" s="380"/>
      <c r="B66" s="276" t="str">
        <f>Résultats!B67</f>
        <v>9.3</v>
      </c>
      <c r="C66" s="194" t="str">
        <f>Résultats!C67</f>
        <v>A</v>
      </c>
      <c r="D66" s="194">
        <f>Résultats!E67</f>
        <v>0</v>
      </c>
      <c r="E66" s="251">
        <f>Résultats!F67</f>
        <v>0</v>
      </c>
      <c r="F66" s="259" t="str">
        <f>Résultats!G67</f>
        <v>Dans chaque page web, chaque liste est-elle correctement structurée ?</v>
      </c>
      <c r="G66" s="251" t="s">
        <v>11</v>
      </c>
      <c r="H66" s="251"/>
      <c r="I66" s="74"/>
      <c r="J66" s="74"/>
      <c r="K66" s="291"/>
      <c r="L66" s="291"/>
      <c r="M66" s="294" t="s">
        <v>624</v>
      </c>
      <c r="N66" s="298"/>
      <c r="O66" s="232"/>
      <c r="P66" s="232"/>
      <c r="Q66" s="232"/>
      <c r="R66" s="232"/>
      <c r="S66" s="232"/>
      <c r="T66" s="232"/>
      <c r="U66" s="232"/>
      <c r="V66" s="232"/>
      <c r="W66" s="232"/>
    </row>
    <row r="67" spans="1:23" ht="62.25" hidden="1" customHeight="1" x14ac:dyDescent="0.2">
      <c r="A67" s="381"/>
      <c r="B67" s="276" t="str">
        <f>Résultats!B68</f>
        <v>9.4</v>
      </c>
      <c r="C67" s="194" t="str">
        <f>Résultats!C68</f>
        <v>A</v>
      </c>
      <c r="D67" s="194">
        <f>Résultats!E68</f>
        <v>0</v>
      </c>
      <c r="E67" s="251">
        <f>Résultats!F68</f>
        <v>0</v>
      </c>
      <c r="F67" s="259"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hidden="1" customHeight="1" x14ac:dyDescent="0.2">
      <c r="A68" s="427" t="s">
        <v>418</v>
      </c>
      <c r="B68" s="276" t="str">
        <f>Résultats!B69</f>
        <v>10.1</v>
      </c>
      <c r="C68" s="194" t="str">
        <f>Résultats!C69</f>
        <v>A</v>
      </c>
      <c r="D68" s="194">
        <f>Résultats!E69</f>
        <v>0</v>
      </c>
      <c r="E68" s="251" t="str">
        <f>Résultats!F69</f>
        <v>x</v>
      </c>
      <c r="F68" s="259"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hidden="1" customHeight="1" x14ac:dyDescent="0.2">
      <c r="A69" s="380"/>
      <c r="B69" s="276" t="str">
        <f>Résultats!B70</f>
        <v>10.2</v>
      </c>
      <c r="C69" s="194" t="str">
        <f>Résultats!C70</f>
        <v>A</v>
      </c>
      <c r="D69" s="194">
        <f>Résultats!E70</f>
        <v>0</v>
      </c>
      <c r="E69" s="251" t="str">
        <f>Résultats!F70</f>
        <v>x</v>
      </c>
      <c r="F69" s="259" t="str">
        <f>Résultats!G70</f>
        <v>Dans chaque page web, le contenu visible porteur d’information reste-t-il présent lorsque les feuilles de styles sont désactivées ?</v>
      </c>
      <c r="G69" s="251" t="s">
        <v>11</v>
      </c>
      <c r="H69" s="251"/>
      <c r="I69" s="74"/>
      <c r="J69" s="74"/>
      <c r="K69" s="291"/>
      <c r="L69" s="74"/>
      <c r="M69" s="294" t="s">
        <v>569</v>
      </c>
      <c r="N69" s="298"/>
      <c r="O69" s="232"/>
      <c r="P69" s="232"/>
      <c r="Q69" s="232"/>
      <c r="R69" s="232"/>
      <c r="S69" s="232"/>
      <c r="T69" s="232"/>
      <c r="U69" s="232"/>
      <c r="V69" s="232"/>
      <c r="W69" s="232"/>
    </row>
    <row r="70" spans="1:23" ht="62.25" hidden="1" customHeight="1" x14ac:dyDescent="0.2">
      <c r="A70" s="380"/>
      <c r="B70" s="276" t="str">
        <f>Résultats!B71</f>
        <v>10.3</v>
      </c>
      <c r="C70" s="194" t="str">
        <f>Résultats!C71</f>
        <v>A</v>
      </c>
      <c r="D70" s="194" t="str">
        <f>Résultats!E71</f>
        <v>x</v>
      </c>
      <c r="E70" s="251" t="str">
        <f>Résultats!F71</f>
        <v>x</v>
      </c>
      <c r="F70" s="259"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hidden="1" customHeight="1" x14ac:dyDescent="0.2">
      <c r="A71" s="380"/>
      <c r="B71" s="276" t="str">
        <f>Résultats!B72</f>
        <v>10.4</v>
      </c>
      <c r="C71" s="194" t="str">
        <f>Résultats!C72</f>
        <v>AA</v>
      </c>
      <c r="D71" s="194">
        <f>Résultats!E72</f>
        <v>0</v>
      </c>
      <c r="E71" s="251" t="str">
        <f>Résultats!F72</f>
        <v>x</v>
      </c>
      <c r="F71" s="259"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hidden="1" customHeight="1" x14ac:dyDescent="0.2">
      <c r="A72" s="380"/>
      <c r="B72" s="276" t="str">
        <f>Résultats!B73</f>
        <v>10.5</v>
      </c>
      <c r="C72" s="194" t="str">
        <f>Résultats!C73</f>
        <v>AA</v>
      </c>
      <c r="D72" s="194">
        <f>Résultats!E73</f>
        <v>0</v>
      </c>
      <c r="E72" s="251" t="str">
        <f>Résultats!F73</f>
        <v>x</v>
      </c>
      <c r="F72" s="259"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hidden="1" customHeight="1" x14ac:dyDescent="0.2">
      <c r="A73" s="380"/>
      <c r="B73" s="276" t="str">
        <f>Résultats!B74</f>
        <v>10.6</v>
      </c>
      <c r="C73" s="194" t="str">
        <f>Résultats!C74</f>
        <v>A</v>
      </c>
      <c r="D73" s="194" t="str">
        <f>Résultats!E74</f>
        <v>x</v>
      </c>
      <c r="E73" s="251">
        <f>Résultats!F74</f>
        <v>0</v>
      </c>
      <c r="F73" s="259"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99.75" hidden="1" customHeight="1" x14ac:dyDescent="0.2">
      <c r="A74" s="380"/>
      <c r="B74" s="276" t="str">
        <f>Résultats!B75</f>
        <v>10.7</v>
      </c>
      <c r="C74" s="194" t="str">
        <f>Résultats!C75</f>
        <v>A</v>
      </c>
      <c r="D74" s="194" t="str">
        <f>Résultats!E75</f>
        <v>x</v>
      </c>
      <c r="E74" s="251">
        <f>Résultats!F75</f>
        <v>0</v>
      </c>
      <c r="F74" s="259"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hidden="1" customHeight="1" x14ac:dyDescent="0.2">
      <c r="A75" s="380"/>
      <c r="B75" s="276" t="str">
        <f>Résultats!B76</f>
        <v>10.8</v>
      </c>
      <c r="C75" s="194" t="str">
        <f>Résultats!C76</f>
        <v>A</v>
      </c>
      <c r="D75" s="194">
        <f>Résultats!E76</f>
        <v>0</v>
      </c>
      <c r="E75" s="251" t="str">
        <f>Résultats!F76</f>
        <v>x</v>
      </c>
      <c r="F75" s="259" t="str">
        <f>Résultats!G76</f>
        <v>Pour chaque page web, les contenus cachés ont-ils vocation à être ignorés par les technologies d’assistance ?</v>
      </c>
      <c r="G75" s="251" t="s">
        <v>11</v>
      </c>
      <c r="H75" s="251"/>
      <c r="I75" s="74"/>
      <c r="J75" s="74"/>
      <c r="K75" s="74"/>
      <c r="L75" s="74"/>
      <c r="M75" s="295"/>
      <c r="N75" s="298"/>
      <c r="O75" s="232"/>
      <c r="P75" s="232"/>
      <c r="Q75" s="232"/>
      <c r="R75" s="232"/>
      <c r="S75" s="232"/>
      <c r="T75" s="232"/>
      <c r="U75" s="232"/>
      <c r="V75" s="232"/>
      <c r="W75" s="232"/>
    </row>
    <row r="76" spans="1:23" ht="62.25" hidden="1" customHeight="1" x14ac:dyDescent="0.2">
      <c r="A76" s="380"/>
      <c r="B76" s="276" t="str">
        <f>Résultats!B77</f>
        <v>10.9</v>
      </c>
      <c r="C76" s="194" t="str">
        <f>Résultats!C77</f>
        <v>A</v>
      </c>
      <c r="D76" s="194">
        <f>Résultats!E77</f>
        <v>0</v>
      </c>
      <c r="E76" s="251">
        <f>Résultats!F77</f>
        <v>0</v>
      </c>
      <c r="F76" s="259"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hidden="1" customHeight="1" x14ac:dyDescent="0.2">
      <c r="A77" s="380"/>
      <c r="B77" s="276" t="str">
        <f>Résultats!B78</f>
        <v>10.10</v>
      </c>
      <c r="C77" s="194" t="str">
        <f>Résultats!C78</f>
        <v>A</v>
      </c>
      <c r="D77" s="194">
        <f>Résultats!E78</f>
        <v>0</v>
      </c>
      <c r="E77" s="251">
        <f>Résultats!F78</f>
        <v>0</v>
      </c>
      <c r="F77" s="259"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hidden="1" customHeight="1" x14ac:dyDescent="0.2">
      <c r="A78" s="380"/>
      <c r="B78" s="276" t="str">
        <f>Résultats!B79</f>
        <v>10.11</v>
      </c>
      <c r="C78" s="194" t="str">
        <f>Résultats!C79</f>
        <v>AA</v>
      </c>
      <c r="D78" s="194">
        <f>Résultats!E79</f>
        <v>0</v>
      </c>
      <c r="E78" s="251" t="str">
        <f>Résultats!F79</f>
        <v>x</v>
      </c>
      <c r="F78" s="259"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hidden="1" customHeight="1" x14ac:dyDescent="0.2">
      <c r="A79" s="380"/>
      <c r="B79" s="276" t="str">
        <f>Résultats!B80</f>
        <v>10.12</v>
      </c>
      <c r="C79" s="194" t="str">
        <f>Résultats!C80</f>
        <v>AA</v>
      </c>
      <c r="D79" s="194">
        <f>Résultats!E80</f>
        <v>0</v>
      </c>
      <c r="E79" s="251" t="str">
        <f>Résultats!F80</f>
        <v>x</v>
      </c>
      <c r="F79" s="259"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hidden="1" customHeight="1" x14ac:dyDescent="0.2">
      <c r="A80" s="380"/>
      <c r="B80" s="276" t="str">
        <f>Résultats!B81</f>
        <v>10.13</v>
      </c>
      <c r="C80" s="194" t="str">
        <f>Résultats!C81</f>
        <v>AA</v>
      </c>
      <c r="D80" s="194">
        <f>Résultats!E81</f>
        <v>0</v>
      </c>
      <c r="E80" s="251" t="str">
        <f>Résultats!F81</f>
        <v>x</v>
      </c>
      <c r="F80" s="259"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hidden="1" customHeight="1" x14ac:dyDescent="0.2">
      <c r="A81" s="381"/>
      <c r="B81" s="276" t="str">
        <f>Résultats!B82</f>
        <v>10.14</v>
      </c>
      <c r="C81" s="194" t="str">
        <f>Résultats!C82</f>
        <v>A</v>
      </c>
      <c r="D81" s="194">
        <f>Résultats!E82</f>
        <v>0</v>
      </c>
      <c r="E81" s="251" t="str">
        <f>Résultats!F82</f>
        <v>x</v>
      </c>
      <c r="F81" s="259"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hidden="1" customHeight="1" x14ac:dyDescent="0.2">
      <c r="A82" s="427" t="s">
        <v>419</v>
      </c>
      <c r="B82" s="276" t="str">
        <f>Résultats!B83</f>
        <v>11.1</v>
      </c>
      <c r="C82" s="194" t="str">
        <f>Résultats!C83</f>
        <v>A</v>
      </c>
      <c r="D82" s="194" t="str">
        <f>Résultats!E83</f>
        <v>x</v>
      </c>
      <c r="E82" s="251">
        <f>Résultats!F83</f>
        <v>0</v>
      </c>
      <c r="F82" s="259"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hidden="1" customHeight="1" x14ac:dyDescent="0.2">
      <c r="A83" s="380"/>
      <c r="B83" s="276" t="str">
        <f>Résultats!B84</f>
        <v>11.2</v>
      </c>
      <c r="C83" s="194" t="str">
        <f>Résultats!C84</f>
        <v>A</v>
      </c>
      <c r="D83" s="194" t="str">
        <f>Résultats!E84</f>
        <v>x</v>
      </c>
      <c r="E83" s="251">
        <f>Résultats!F84</f>
        <v>0</v>
      </c>
      <c r="F83" s="259"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hidden="1" customHeight="1" x14ac:dyDescent="0.2">
      <c r="A84" s="380"/>
      <c r="B84" s="193" t="str">
        <f>Résultats!B85</f>
        <v>11.3</v>
      </c>
      <c r="C84" s="194" t="str">
        <f>Résultats!C85</f>
        <v>AA</v>
      </c>
      <c r="D84" s="194">
        <f>Résultats!E85</f>
        <v>0</v>
      </c>
      <c r="E84" s="251">
        <f>Résultats!F85</f>
        <v>0</v>
      </c>
      <c r="F84" s="259"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hidden="1" customHeight="1" x14ac:dyDescent="0.2">
      <c r="A85" s="380"/>
      <c r="B85" s="193" t="str">
        <f>Résultats!B86</f>
        <v>11.4</v>
      </c>
      <c r="C85" s="194" t="str">
        <f>Résultats!C86</f>
        <v>A</v>
      </c>
      <c r="D85" s="194">
        <f>Résultats!E86</f>
        <v>0</v>
      </c>
      <c r="E85" s="251">
        <f>Résultats!F86</f>
        <v>0</v>
      </c>
      <c r="F85" s="259"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hidden="1" customHeight="1" x14ac:dyDescent="0.2">
      <c r="A86" s="380"/>
      <c r="B86" s="193" t="str">
        <f>Résultats!B87</f>
        <v>11.5</v>
      </c>
      <c r="C86" s="194" t="str">
        <f>Résultats!C87</f>
        <v>A</v>
      </c>
      <c r="D86" s="194" t="str">
        <f>Résultats!E87</f>
        <v>x</v>
      </c>
      <c r="E86" s="251">
        <f>Résultats!F87</f>
        <v>0</v>
      </c>
      <c r="F86" s="259"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hidden="1" customHeight="1" x14ac:dyDescent="0.2">
      <c r="A87" s="380"/>
      <c r="B87" s="193" t="str">
        <f>Résultats!B88</f>
        <v>11.6</v>
      </c>
      <c r="C87" s="194" t="str">
        <f>Résultats!C88</f>
        <v>A</v>
      </c>
      <c r="D87" s="194" t="str">
        <f>Résultats!E88</f>
        <v>x</v>
      </c>
      <c r="E87" s="251">
        <f>Résultats!F88</f>
        <v>0</v>
      </c>
      <c r="F87" s="259"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hidden="1" customHeight="1" x14ac:dyDescent="0.2">
      <c r="A88" s="380"/>
      <c r="B88" s="193" t="str">
        <f>Résultats!B89</f>
        <v>11.7</v>
      </c>
      <c r="C88" s="194" t="str">
        <f>Résultats!C89</f>
        <v>A</v>
      </c>
      <c r="D88" s="194">
        <f>Résultats!E89</f>
        <v>0</v>
      </c>
      <c r="E88" s="251">
        <f>Résultats!F89</f>
        <v>0</v>
      </c>
      <c r="F88" s="259"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hidden="1" customHeight="1" x14ac:dyDescent="0.2">
      <c r="A89" s="380"/>
      <c r="B89" s="193" t="str">
        <f>Résultats!B90</f>
        <v>11.8</v>
      </c>
      <c r="C89" s="194" t="str">
        <f>Résultats!C90</f>
        <v>A</v>
      </c>
      <c r="D89" s="194">
        <f>Résultats!E90</f>
        <v>0</v>
      </c>
      <c r="E89" s="251">
        <f>Résultats!F90</f>
        <v>0</v>
      </c>
      <c r="F89" s="259"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hidden="1" customHeight="1" x14ac:dyDescent="0.2">
      <c r="A90" s="380"/>
      <c r="B90" s="193" t="str">
        <f>Résultats!B91</f>
        <v>11.9</v>
      </c>
      <c r="C90" s="194" t="str">
        <f>Résultats!C91</f>
        <v>A</v>
      </c>
      <c r="D90" s="194" t="str">
        <f>Résultats!E91</f>
        <v>x</v>
      </c>
      <c r="E90" s="251">
        <f>Résultats!F91</f>
        <v>0</v>
      </c>
      <c r="F90" s="259"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hidden="1" customHeight="1" x14ac:dyDescent="0.2">
      <c r="A91" s="380"/>
      <c r="B91" s="193" t="str">
        <f>Résultats!B92</f>
        <v>11.10</v>
      </c>
      <c r="C91" s="194" t="str">
        <f>Résultats!C92</f>
        <v>A</v>
      </c>
      <c r="D91" s="194" t="str">
        <f>Résultats!E92</f>
        <v>x</v>
      </c>
      <c r="E91" s="251">
        <f>Résultats!F92</f>
        <v>0</v>
      </c>
      <c r="F91" s="259"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hidden="1" customHeight="1" x14ac:dyDescent="0.2">
      <c r="A92" s="380"/>
      <c r="B92" s="193" t="str">
        <f>Résultats!B93</f>
        <v>11.11</v>
      </c>
      <c r="C92" s="194" t="str">
        <f>Résultats!C93</f>
        <v>AA</v>
      </c>
      <c r="D92" s="194">
        <f>Résultats!E93</f>
        <v>0</v>
      </c>
      <c r="E92" s="251">
        <f>Résultats!F93</f>
        <v>0</v>
      </c>
      <c r="F92" s="259"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hidden="1" customHeight="1" x14ac:dyDescent="0.2">
      <c r="A93" s="380"/>
      <c r="B93" s="193" t="str">
        <f>Résultats!B94</f>
        <v>11.12</v>
      </c>
      <c r="C93" s="194" t="str">
        <f>Résultats!C94</f>
        <v>AA</v>
      </c>
      <c r="D93" s="194">
        <f>Résultats!E94</f>
        <v>0</v>
      </c>
      <c r="E93" s="251">
        <f>Résultats!F94</f>
        <v>0</v>
      </c>
      <c r="F93" s="259"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hidden="1" customHeight="1" x14ac:dyDescent="0.2">
      <c r="A94" s="381"/>
      <c r="B94" s="193" t="str">
        <f>Résultats!B95</f>
        <v>11.13</v>
      </c>
      <c r="C94" s="194" t="str">
        <f>Résultats!C95</f>
        <v>AA</v>
      </c>
      <c r="D94" s="194">
        <f>Résultats!E95</f>
        <v>0</v>
      </c>
      <c r="E94" s="251">
        <f>Résultats!F95</f>
        <v>0</v>
      </c>
      <c r="F94" s="259"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hidden="1" customHeight="1" x14ac:dyDescent="0.2">
      <c r="A95" s="427" t="s">
        <v>420</v>
      </c>
      <c r="B95" s="193" t="str">
        <f>Résultats!B96</f>
        <v>12.1</v>
      </c>
      <c r="C95" s="194" t="str">
        <f>Résultats!C96</f>
        <v>AA</v>
      </c>
      <c r="D95" s="194">
        <f>Résultats!E96</f>
        <v>0</v>
      </c>
      <c r="E95" s="251" t="str">
        <f>Résultats!F96</f>
        <v>x</v>
      </c>
      <c r="F95" s="259"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hidden="1" customHeight="1" x14ac:dyDescent="0.2">
      <c r="A96" s="380"/>
      <c r="B96" s="193" t="str">
        <f>Résultats!B97</f>
        <v>12.2</v>
      </c>
      <c r="C96" s="194" t="str">
        <f>Résultats!C97</f>
        <v>AA</v>
      </c>
      <c r="D96" s="194">
        <f>Résultats!E97</f>
        <v>0</v>
      </c>
      <c r="E96" s="251" t="str">
        <f>Résultats!F97</f>
        <v>x</v>
      </c>
      <c r="F96" s="259"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hidden="1" customHeight="1" x14ac:dyDescent="0.2">
      <c r="A97" s="380"/>
      <c r="B97" s="193" t="str">
        <f>Résultats!B98</f>
        <v>12.3</v>
      </c>
      <c r="C97" s="194" t="str">
        <f>Résultats!C98</f>
        <v>AA</v>
      </c>
      <c r="D97" s="194">
        <f>Résultats!E98</f>
        <v>0</v>
      </c>
      <c r="E97" s="251" t="str">
        <f>Résultats!F98</f>
        <v>x</v>
      </c>
      <c r="F97" s="259"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hidden="1" customHeight="1" x14ac:dyDescent="0.2">
      <c r="A98" s="380"/>
      <c r="B98" s="193" t="str">
        <f>Résultats!B99</f>
        <v>12.4</v>
      </c>
      <c r="C98" s="194" t="str">
        <f>Résultats!C99</f>
        <v>AA</v>
      </c>
      <c r="D98" s="194">
        <f>Résultats!E99</f>
        <v>0</v>
      </c>
      <c r="E98" s="251" t="str">
        <f>Résultats!F99</f>
        <v>x</v>
      </c>
      <c r="F98" s="259"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hidden="1" customHeight="1" x14ac:dyDescent="0.2">
      <c r="A99" s="380"/>
      <c r="B99" s="276" t="str">
        <f>Résultats!B100</f>
        <v>12.5</v>
      </c>
      <c r="C99" s="194" t="str">
        <f>Résultats!C100</f>
        <v>AA</v>
      </c>
      <c r="D99" s="194">
        <f>Résultats!E100</f>
        <v>0</v>
      </c>
      <c r="E99" s="251" t="str">
        <f>Résultats!F100</f>
        <v>x</v>
      </c>
      <c r="F99" s="259"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85.5" hidden="1" x14ac:dyDescent="0.2">
      <c r="A100" s="380"/>
      <c r="B100" s="276" t="str">
        <f>Résultats!B101</f>
        <v>12.6</v>
      </c>
      <c r="C100" s="194" t="str">
        <f>Résultats!C101</f>
        <v>A</v>
      </c>
      <c r="D100" s="194">
        <f>Résultats!E101</f>
        <v>0</v>
      </c>
      <c r="E100" s="251" t="str">
        <f>Résultats!F101</f>
        <v>x</v>
      </c>
      <c r="F100" s="259"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hidden="1" customHeight="1" x14ac:dyDescent="0.2">
      <c r="A101" s="380"/>
      <c r="B101" s="276" t="str">
        <f>Résultats!B102</f>
        <v>12.7</v>
      </c>
      <c r="C101" s="194" t="str">
        <f>Résultats!C102</f>
        <v>A</v>
      </c>
      <c r="D101" s="194">
        <f>Résultats!E102</f>
        <v>0</v>
      </c>
      <c r="E101" s="251" t="str">
        <f>Résultats!F102</f>
        <v>x</v>
      </c>
      <c r="F101" s="259"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hidden="1" customHeight="1" x14ac:dyDescent="0.2">
      <c r="A102" s="380"/>
      <c r="B102" s="276" t="str">
        <f>Résultats!B103</f>
        <v>12.8</v>
      </c>
      <c r="C102" s="194" t="str">
        <f>Résultats!C103</f>
        <v>A</v>
      </c>
      <c r="D102" s="194" t="str">
        <f>Résultats!E103</f>
        <v>x</v>
      </c>
      <c r="E102" s="251" t="str">
        <f>Résultats!F103</f>
        <v>x</v>
      </c>
      <c r="F102" s="259"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hidden="1" customHeight="1" x14ac:dyDescent="0.2">
      <c r="A103" s="380"/>
      <c r="B103" s="276" t="str">
        <f>Résultats!B104</f>
        <v>12.9</v>
      </c>
      <c r="C103" s="194" t="str">
        <f>Résultats!C104</f>
        <v>A</v>
      </c>
      <c r="D103" s="194" t="str">
        <f>Résultats!E104</f>
        <v>x</v>
      </c>
      <c r="E103" s="251" t="str">
        <f>Résultats!F104</f>
        <v>x</v>
      </c>
      <c r="F103" s="259"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hidden="1" customHeight="1" x14ac:dyDescent="0.2">
      <c r="A104" s="380"/>
      <c r="B104" s="276" t="str">
        <f>Résultats!B105</f>
        <v>12.10</v>
      </c>
      <c r="C104" s="194" t="str">
        <f>Résultats!C105</f>
        <v>A</v>
      </c>
      <c r="D104" s="194">
        <f>Résultats!E105</f>
        <v>0</v>
      </c>
      <c r="E104" s="251" t="str">
        <f>Résultats!F105</f>
        <v>x</v>
      </c>
      <c r="F104" s="259"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hidden="1" customHeight="1" x14ac:dyDescent="0.2">
      <c r="A105" s="381"/>
      <c r="B105" s="276" t="str">
        <f>Résultats!B106</f>
        <v>12.11</v>
      </c>
      <c r="C105" s="194" t="str">
        <f>Résultats!C106</f>
        <v>A</v>
      </c>
      <c r="D105" s="194">
        <f>Résultats!E106</f>
        <v>0</v>
      </c>
      <c r="E105" s="251" t="str">
        <f>Résultats!F106</f>
        <v>x</v>
      </c>
      <c r="F105" s="259"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hidden="1" customHeight="1" x14ac:dyDescent="0.2">
      <c r="A106" s="427" t="s">
        <v>421</v>
      </c>
      <c r="B106" s="276" t="str">
        <f>Résultats!B107</f>
        <v>13.1</v>
      </c>
      <c r="C106" s="194" t="str">
        <f>Résultats!C107</f>
        <v>A</v>
      </c>
      <c r="D106" s="194">
        <f>Résultats!E107</f>
        <v>0</v>
      </c>
      <c r="E106" s="251" t="str">
        <f>Résultats!F107</f>
        <v>x</v>
      </c>
      <c r="F106" s="259"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hidden="1" customHeight="1" x14ac:dyDescent="0.2">
      <c r="A107" s="380"/>
      <c r="B107" s="276" t="str">
        <f>Résultats!B108</f>
        <v>13.2</v>
      </c>
      <c r="C107" s="194" t="str">
        <f>Résultats!C108</f>
        <v>A</v>
      </c>
      <c r="D107" s="194">
        <f>Résultats!E108</f>
        <v>0</v>
      </c>
      <c r="E107" s="251" t="str">
        <f>Résultats!F108</f>
        <v>x</v>
      </c>
      <c r="F107" s="259"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127.5" hidden="1" customHeight="1" x14ac:dyDescent="0.2">
      <c r="A108" s="380"/>
      <c r="B108" s="276" t="str">
        <f>Résultats!B109</f>
        <v>13.3</v>
      </c>
      <c r="C108" s="194" t="str">
        <f>Résultats!C109</f>
        <v>A</v>
      </c>
      <c r="D108" s="194">
        <f>Résultats!E109</f>
        <v>0</v>
      </c>
      <c r="E108" s="251">
        <f>Résultats!F109</f>
        <v>0</v>
      </c>
      <c r="F108" s="259"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hidden="1" customHeight="1" x14ac:dyDescent="0.2">
      <c r="A109" s="380"/>
      <c r="B109" s="276" t="str">
        <f>Résultats!B110</f>
        <v>13.4</v>
      </c>
      <c r="C109" s="194" t="str">
        <f>Résultats!C110</f>
        <v>A</v>
      </c>
      <c r="D109" s="194">
        <f>Résultats!E110</f>
        <v>0</v>
      </c>
      <c r="E109" s="251">
        <f>Résultats!F110</f>
        <v>0</v>
      </c>
      <c r="F109" s="259"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hidden="1" customHeight="1" x14ac:dyDescent="0.2">
      <c r="A110" s="380"/>
      <c r="B110" s="276" t="str">
        <f>Résultats!B111</f>
        <v>13.5</v>
      </c>
      <c r="C110" s="194" t="str">
        <f>Résultats!C111</f>
        <v>A</v>
      </c>
      <c r="D110" s="194">
        <f>Résultats!E111</f>
        <v>0</v>
      </c>
      <c r="E110" s="251">
        <f>Résultats!F111</f>
        <v>0</v>
      </c>
      <c r="F110" s="259"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hidden="1" customHeight="1" x14ac:dyDescent="0.2">
      <c r="A111" s="380"/>
      <c r="B111" s="276" t="str">
        <f>Résultats!B112</f>
        <v>13.6</v>
      </c>
      <c r="C111" s="194" t="str">
        <f>Résultats!C112</f>
        <v>A</v>
      </c>
      <c r="D111" s="194">
        <f>Résultats!E112</f>
        <v>0</v>
      </c>
      <c r="E111" s="251">
        <f>Résultats!F112</f>
        <v>0</v>
      </c>
      <c r="F111" s="259"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hidden="1" customHeight="1" x14ac:dyDescent="0.2">
      <c r="A112" s="380"/>
      <c r="B112" s="276" t="str">
        <f>Résultats!B113</f>
        <v>13.7</v>
      </c>
      <c r="C112" s="194" t="str">
        <f>Résultats!C113</f>
        <v>A</v>
      </c>
      <c r="D112" s="194">
        <f>Résultats!E113</f>
        <v>0</v>
      </c>
      <c r="E112" s="251">
        <f>Résultats!F113</f>
        <v>0</v>
      </c>
      <c r="F112" s="259"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hidden="1" customHeight="1" x14ac:dyDescent="0.2">
      <c r="A113" s="380"/>
      <c r="B113" s="276" t="str">
        <f>Résultats!B114</f>
        <v>13.8</v>
      </c>
      <c r="C113" s="194" t="str">
        <f>Résultats!C114</f>
        <v>A</v>
      </c>
      <c r="D113" s="194">
        <f>Résultats!E114</f>
        <v>0</v>
      </c>
      <c r="E113" s="251">
        <f>Résultats!F114</f>
        <v>0</v>
      </c>
      <c r="F113" s="259"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hidden="1" customHeight="1" x14ac:dyDescent="0.2">
      <c r="A114" s="380"/>
      <c r="B114" s="276" t="str">
        <f>Résultats!B115</f>
        <v>13.9</v>
      </c>
      <c r="C114" s="194" t="str">
        <f>Résultats!C115</f>
        <v>AA</v>
      </c>
      <c r="D114" s="194">
        <f>Résultats!E115</f>
        <v>0</v>
      </c>
      <c r="E114" s="251" t="str">
        <f>Résultats!F115</f>
        <v>x</v>
      </c>
      <c r="F114" s="259"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hidden="1" customHeight="1" x14ac:dyDescent="0.2">
      <c r="A115" s="380"/>
      <c r="B115" s="276" t="str">
        <f>Résultats!B116</f>
        <v>13.10</v>
      </c>
      <c r="C115" s="194" t="str">
        <f>Résultats!C116</f>
        <v>A</v>
      </c>
      <c r="D115" s="194">
        <f>Résultats!E116</f>
        <v>0</v>
      </c>
      <c r="E115" s="251" t="str">
        <f>Résultats!F116</f>
        <v>x</v>
      </c>
      <c r="F115" s="259"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hidden="1" customHeight="1" x14ac:dyDescent="0.2">
      <c r="A116" s="380"/>
      <c r="B116" s="276" t="str">
        <f>Résultats!B117</f>
        <v>13.11</v>
      </c>
      <c r="C116" s="194" t="str">
        <f>Résultats!C117</f>
        <v>A</v>
      </c>
      <c r="D116" s="194">
        <f>Résultats!E117</f>
        <v>0</v>
      </c>
      <c r="E116" s="251" t="str">
        <f>Résultats!F117</f>
        <v>x</v>
      </c>
      <c r="F116" s="259"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71.25" hidden="1" x14ac:dyDescent="0.2">
      <c r="A117" s="381"/>
      <c r="B117" s="276" t="str">
        <f>Résultats!B118</f>
        <v>13.12</v>
      </c>
      <c r="C117" s="194" t="str">
        <f>Résultats!C118</f>
        <v>A</v>
      </c>
      <c r="D117" s="194">
        <f>Résultats!E118</f>
        <v>0</v>
      </c>
      <c r="E117" s="251" t="str">
        <f>Résultats!F118</f>
        <v>x</v>
      </c>
      <c r="F117" s="259"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0E000000}">
    <filterColumn colId="5">
      <filters>
        <filter val="nc"/>
      </filters>
    </filterColumn>
  </autoFilter>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320" priority="15" operator="equal">
      <formula>"x"</formula>
    </cfRule>
  </conditionalFormatting>
  <conditionalFormatting sqref="G1:G2 C2">
    <cfRule type="cellIs" dxfId="319" priority="47" operator="equal">
      <formula>"na"</formula>
    </cfRule>
  </conditionalFormatting>
  <conditionalFormatting sqref="G4:G10">
    <cfRule type="cellIs" dxfId="318" priority="36" operator="equal">
      <formula>"na"</formula>
    </cfRule>
  </conditionalFormatting>
  <conditionalFormatting sqref="G4:G11">
    <cfRule type="cellIs" dxfId="317" priority="30" operator="equal">
      <formula>"na"</formula>
    </cfRule>
  </conditionalFormatting>
  <conditionalFormatting sqref="G11">
    <cfRule type="cellIs" dxfId="316" priority="27" operator="equal">
      <formula>"c"</formula>
    </cfRule>
    <cfRule type="cellIs" dxfId="315" priority="28" operator="equal">
      <formula>"nc"</formula>
    </cfRule>
  </conditionalFormatting>
  <conditionalFormatting sqref="G11:G117">
    <cfRule type="cellIs" dxfId="314" priority="3" operator="equal">
      <formula>"nt"</formula>
    </cfRule>
  </conditionalFormatting>
  <conditionalFormatting sqref="G12:G117">
    <cfRule type="cellIs" dxfId="313" priority="1" operator="equal">
      <formula>"c"</formula>
    </cfRule>
    <cfRule type="cellIs" dxfId="312" priority="2" operator="equal">
      <formula>"nc"</formula>
    </cfRule>
    <cfRule type="cellIs" dxfId="311" priority="4" operator="equal">
      <formula>"na"</formula>
    </cfRule>
  </conditionalFormatting>
  <conditionalFormatting sqref="H12:H117">
    <cfRule type="cellIs" dxfId="310" priority="14" operator="equal">
      <formula>"d"</formula>
    </cfRule>
  </conditionalFormatting>
  <conditionalFormatting sqref="K2">
    <cfRule type="cellIs" dxfId="309" priority="9" operator="equal">
      <formula>"na"</formula>
    </cfRule>
  </conditionalFormatting>
  <conditionalFormatting sqref="Q4:T4">
    <cfRule type="cellIs" dxfId="308" priority="38" operator="equal">
      <formula>"NT"</formula>
    </cfRule>
    <cfRule type="cellIs" dxfId="307" priority="40" operator="equal">
      <formula>"C"</formula>
    </cfRule>
    <cfRule type="cellIs" dxfId="306" priority="41" operator="equal">
      <formula>"NC"</formula>
    </cfRule>
    <cfRule type="cellIs" dxfId="305" priority="42" operator="equal">
      <formula>"NA"</formula>
    </cfRule>
    <cfRule type="cellIs" dxfId="304" priority="43" operator="equal">
      <formula>"NT"</formula>
    </cfRule>
  </conditionalFormatting>
  <dataValidations count="3">
    <dataValidation type="list" allowBlank="1" showErrorMessage="1" sqref="G12:G117" xr:uid="{4966D4F9-6F72-40B7-99AF-D8A29E38DEB5}">
      <formula1>"nt,na,c,nc"</formula1>
    </dataValidation>
    <dataValidation type="list" allowBlank="1" sqref="H12:H117" xr:uid="{764C9E1A-5054-4079-84F0-9A4BD7A50081}">
      <formula1>"d"</formula1>
    </dataValidation>
    <dataValidation type="list" allowBlank="1" showInputMessage="1" showErrorMessage="1" sqref="I12:I117" xr:uid="{FA3CC054-3797-4C71-A74E-1BC702B5163C}">
      <formula1>INDIRECT("Liste_" &amp; VLOOKUP(B12,Criticite_Min_Criteres,2,FALSE))</formula1>
    </dataValidation>
  </dataValidations>
  <hyperlinks>
    <hyperlink ref="M54" r:id="rId1" xr:uid="{7C4785B5-FB04-49AE-96D0-C1218094C0D5}"/>
    <hyperlink ref="M55" r:id="rId2" xr:uid="{31EB835F-7883-4417-9F9B-812920448B27}"/>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9A314370-00DE-4D0F-A17C-EFB1C9406B70}">
          <x14:formula1>
            <xm:f>Paramètres!$D$2:$D$5</xm:f>
          </x14:formula1>
          <xm:sqref>J12:J117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filterMode="1">
    <tabColor rgb="FF666666"/>
    <outlinePr summaryBelow="0" summaryRight="0"/>
  </sheetPr>
  <dimension ref="A1:W117"/>
  <sheetViews>
    <sheetView showGridLines="0" zoomScale="60" zoomScaleNormal="60" workbookViewId="0">
      <pane xSplit="7" ySplit="11" topLeftCell="H49" activePane="bottomRight" state="frozen"/>
      <selection pane="topRight" activeCell="G1" sqref="G1"/>
      <selection pane="bottomLeft" activeCell="A12" sqref="A12"/>
      <selection pane="bottomRight" activeCell="M80" sqref="M80"/>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6"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6.570312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P08</v>
      </c>
      <c r="C2" s="236" t="str">
        <f>Echantillon!C20</f>
        <v>Résultats de recherche</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HYPERLINK(Echantillon!D20)</f>
        <v>https://museemaritime.larochelle.fr/recherche?q=bateau&amp;tx_indexedsearch%5Bsubmit_button%5D=OK </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Echantillon!B20</f>
        <v>P08</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34</v>
      </c>
      <c r="H5" s="380"/>
      <c r="I5" s="380"/>
      <c r="J5" s="380"/>
      <c r="K5" s="380"/>
      <c r="L5" s="380"/>
      <c r="M5" s="380"/>
      <c r="N5" s="434"/>
      <c r="O5" s="232"/>
      <c r="P5" s="251" t="s">
        <v>9</v>
      </c>
      <c r="Q5" s="67">
        <f>COUNTIFS($C$12:$C$117,"A",$G$12:$G$117,"c")</f>
        <v>25</v>
      </c>
      <c r="R5" s="67">
        <f>COUNTIFS($C$12:$C$117,"A",$G$12:$G$117,"nc")</f>
        <v>2</v>
      </c>
      <c r="S5" s="67">
        <f>COUNTIFS($C$12:$C$117,"A",$G$12:$G$117,"na")</f>
        <v>56</v>
      </c>
      <c r="T5" s="67">
        <f>COUNTIFS($C$12:$C$117,"A",$G$12:$G$117,"nt")</f>
        <v>0</v>
      </c>
      <c r="U5" s="252">
        <f>Q5+R5</f>
        <v>27</v>
      </c>
      <c r="V5" s="253">
        <f>IF(U5&gt;0,Q5/U5,"-")</f>
        <v>0.92592592592592593</v>
      </c>
      <c r="W5" s="254">
        <f>V5</f>
        <v>0.92592592592592593</v>
      </c>
    </row>
    <row r="6" spans="1:23" ht="16.5" customHeight="1" x14ac:dyDescent="0.2">
      <c r="A6" s="231"/>
      <c r="B6" s="380"/>
      <c r="C6" s="380"/>
      <c r="D6" s="380"/>
      <c r="E6" s="431"/>
      <c r="F6" s="243" t="s">
        <v>113</v>
      </c>
      <c r="G6" s="243">
        <f>COUNTIF(G12:G117,"nc")</f>
        <v>2</v>
      </c>
      <c r="H6" s="380"/>
      <c r="I6" s="380"/>
      <c r="J6" s="380"/>
      <c r="K6" s="380"/>
      <c r="L6" s="380"/>
      <c r="M6" s="380"/>
      <c r="N6" s="434"/>
      <c r="O6" s="232"/>
      <c r="P6" s="251" t="s">
        <v>16</v>
      </c>
      <c r="Q6" s="67">
        <f>COUNTIFS($C$12:$C$117,"AA",$G$12:$G$117,"c")</f>
        <v>9</v>
      </c>
      <c r="R6" s="67">
        <f>COUNTIFS($C$12:$C$117,"AA",$G$12:$G$117,"nc")</f>
        <v>0</v>
      </c>
      <c r="S6" s="67">
        <f>COUNTIFS($C$12:$C$117,"AA",$G$12:$G$117,"na")</f>
        <v>14</v>
      </c>
      <c r="T6" s="67">
        <f>COUNTIFS($C$12:$C$117,"AA",$G$12:$G$117,"nt")</f>
        <v>0</v>
      </c>
      <c r="U6" s="252">
        <f>Q6+R6</f>
        <v>9</v>
      </c>
      <c r="V6" s="253">
        <f>IF(U6&gt;0,Q6/U6,"-")</f>
        <v>1</v>
      </c>
      <c r="W6" s="41">
        <f>IF(U6&gt;0,SUM(Q5:Q6)/SUM(U5:U6),"-")</f>
        <v>0.94444444444444442</v>
      </c>
    </row>
    <row r="7" spans="1:23" ht="16.5" customHeight="1" x14ac:dyDescent="0.2">
      <c r="A7" s="231"/>
      <c r="B7" s="380"/>
      <c r="C7" s="380"/>
      <c r="D7" s="380"/>
      <c r="E7" s="431"/>
      <c r="F7" s="243" t="s">
        <v>449</v>
      </c>
      <c r="G7" s="243">
        <f>COUNTIF(G12:G117,"na")</f>
        <v>70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34</v>
      </c>
      <c r="R8" s="256">
        <f>SUM(R5:R7)</f>
        <v>2</v>
      </c>
      <c r="S8" s="256">
        <f>SUM(S5:S7)</f>
        <v>70</v>
      </c>
      <c r="T8" s="256">
        <f>SUM(T5:T7)</f>
        <v>0</v>
      </c>
      <c r="U8" s="257">
        <f>SUM(U5:U7)</f>
        <v>36</v>
      </c>
      <c r="V8" s="253"/>
      <c r="W8" s="251"/>
    </row>
    <row r="9" spans="1:23" ht="16.5" customHeight="1" x14ac:dyDescent="0.2">
      <c r="A9" s="231"/>
      <c r="B9" s="380"/>
      <c r="C9" s="380"/>
      <c r="D9" s="380"/>
      <c r="E9" s="431"/>
      <c r="F9" s="243" t="s">
        <v>428</v>
      </c>
      <c r="G9" s="258">
        <f>G5/SUM(G5:G6)</f>
        <v>0.94444444444444442</v>
      </c>
      <c r="H9" s="380"/>
      <c r="I9" s="380"/>
      <c r="J9" s="380"/>
      <c r="K9" s="380"/>
      <c r="L9" s="380"/>
      <c r="M9" s="380"/>
      <c r="N9" s="434"/>
      <c r="O9" s="232"/>
      <c r="P9" s="232"/>
      <c r="Q9" s="232"/>
      <c r="R9" s="232"/>
      <c r="S9" s="232"/>
      <c r="T9" s="232"/>
      <c r="U9" s="232"/>
      <c r="V9" s="232"/>
      <c r="W9" s="232"/>
    </row>
    <row r="10" spans="1:23" ht="30" customHeight="1" x14ac:dyDescent="0.2">
      <c r="A10" s="231"/>
      <c r="B10" s="381"/>
      <c r="C10" s="381"/>
      <c r="D10" s="381"/>
      <c r="E10" s="432"/>
      <c r="F10" s="243" t="s">
        <v>429</v>
      </c>
      <c r="G10" s="258">
        <f>G6/SUM(G5:G6)</f>
        <v>5.5555555555555552E-2</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hidden="1"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hidden="1"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hidden="1"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hidden="1"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hidden="1"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hidden="1"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hidden="1"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hidden="1"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hidden="1"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hidden="1"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hidden="1"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hidden="1"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hidden="1"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hidden="1"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hidden="1"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hidden="1"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hidden="1"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hidden="1"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hidden="1"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hidden="1"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hidden="1"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hidden="1"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hidden="1"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hidden="1"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hidden="1"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hidden="1"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hidden="1"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hidden="1"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hidden="1"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hidden="1"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hidden="1"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hidden="1"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hidden="1"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hidden="1"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hidden="1"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hidden="1"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hidden="1"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431</v>
      </c>
      <c r="J49" s="74" t="s">
        <v>438</v>
      </c>
      <c r="K49" s="291" t="s">
        <v>631</v>
      </c>
      <c r="L49" s="291" t="s">
        <v>630</v>
      </c>
      <c r="M49" s="294" t="s">
        <v>569</v>
      </c>
      <c r="N49" s="298"/>
      <c r="O49" s="232"/>
      <c r="P49" s="232"/>
      <c r="Q49" s="232"/>
      <c r="R49" s="232"/>
      <c r="S49" s="232"/>
      <c r="T49" s="232"/>
      <c r="U49" s="232"/>
      <c r="V49" s="232"/>
      <c r="W49" s="232"/>
    </row>
    <row r="50" spans="1:23" ht="62.25" hidden="1"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hidden="1"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32"/>
      <c r="P51" s="232"/>
      <c r="Q51" s="232"/>
      <c r="R51" s="232"/>
      <c r="S51" s="232"/>
      <c r="T51" s="232"/>
      <c r="U51" s="232"/>
      <c r="V51" s="232"/>
      <c r="W51" s="232"/>
    </row>
    <row r="52" spans="1:23" ht="62.25" hidden="1"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hidden="1"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hidden="1"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hidden="1"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hidden="1"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hidden="1"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hidden="1"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hidden="1"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hidden="1"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hidden="1"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62.25" hidden="1"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8"/>
      <c r="O62" s="232"/>
      <c r="P62" s="232"/>
      <c r="Q62" s="232"/>
      <c r="R62" s="232"/>
      <c r="S62" s="232"/>
      <c r="T62" s="232"/>
      <c r="U62" s="232"/>
      <c r="V62" s="232"/>
      <c r="W62" s="232"/>
    </row>
    <row r="63" spans="1:23" ht="62.25" hidden="1"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10</v>
      </c>
      <c r="H64" s="251"/>
      <c r="I64" s="74" t="s">
        <v>433</v>
      </c>
      <c r="J64" s="74" t="s">
        <v>441</v>
      </c>
      <c r="K64" s="291" t="s">
        <v>628</v>
      </c>
      <c r="L64" s="291" t="s">
        <v>629</v>
      </c>
      <c r="M64" s="294" t="s">
        <v>613</v>
      </c>
      <c r="N64" s="298"/>
      <c r="O64" s="232"/>
      <c r="P64" s="232"/>
      <c r="Q64" s="232"/>
      <c r="R64" s="232"/>
      <c r="S64" s="232"/>
      <c r="T64" s="232"/>
      <c r="U64" s="232"/>
      <c r="V64" s="232"/>
      <c r="W64" s="232"/>
    </row>
    <row r="65" spans="1:23" ht="62.25" hidden="1"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hidden="1"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row>
    <row r="67" spans="1:23" ht="62.25" hidden="1"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hidden="1"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hidden="1"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569</v>
      </c>
      <c r="N69" s="298"/>
      <c r="O69" s="232"/>
      <c r="P69" s="232"/>
      <c r="Q69" s="232"/>
      <c r="R69" s="232"/>
      <c r="S69" s="232"/>
      <c r="T69" s="232"/>
      <c r="U69" s="232"/>
      <c r="V69" s="232"/>
      <c r="W69" s="232"/>
    </row>
    <row r="70" spans="1:23" ht="62.25" hidden="1"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hidden="1"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11</v>
      </c>
      <c r="H71" s="251"/>
      <c r="I71" s="74"/>
      <c r="J71" s="74"/>
      <c r="K71" s="74"/>
      <c r="L71" s="74"/>
      <c r="M71" s="295"/>
      <c r="N71" s="298"/>
      <c r="O71" s="232"/>
      <c r="P71" s="232"/>
      <c r="Q71" s="232"/>
      <c r="R71" s="232"/>
      <c r="S71" s="232"/>
      <c r="T71" s="232"/>
      <c r="U71" s="232"/>
      <c r="V71" s="232"/>
      <c r="W71" s="232"/>
    </row>
    <row r="72" spans="1:23" ht="62.25" hidden="1"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hidden="1"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hidden="1"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hidden="1"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hidden="1"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hidden="1"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hidden="1"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hidden="1"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hidden="1"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hidden="1"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hidden="1"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8</v>
      </c>
      <c r="H82" s="251"/>
      <c r="I82" s="74"/>
      <c r="J82" s="74"/>
      <c r="K82" s="294"/>
      <c r="L82" s="291"/>
      <c r="M82" s="294"/>
      <c r="N82" s="297"/>
      <c r="O82" s="232"/>
      <c r="P82" s="232"/>
      <c r="Q82" s="232"/>
      <c r="R82" s="232"/>
      <c r="S82" s="232"/>
      <c r="T82" s="232"/>
      <c r="U82" s="232"/>
      <c r="V82" s="232"/>
      <c r="W82" s="232"/>
    </row>
    <row r="83" spans="1:23" ht="62.25" hidden="1"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8</v>
      </c>
      <c r="H83" s="251"/>
      <c r="I83" s="74"/>
      <c r="J83" s="74"/>
      <c r="K83" s="291"/>
      <c r="L83" s="291"/>
      <c r="M83" s="294"/>
      <c r="N83" s="298"/>
      <c r="O83" s="232"/>
      <c r="P83" s="232"/>
      <c r="Q83" s="232"/>
      <c r="R83" s="232"/>
      <c r="S83" s="232"/>
      <c r="T83" s="232"/>
      <c r="U83" s="232"/>
      <c r="V83" s="232"/>
      <c r="W83" s="232"/>
    </row>
    <row r="84" spans="1:23" ht="62.25" hidden="1"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hidden="1"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8</v>
      </c>
      <c r="H85" s="251"/>
      <c r="I85" s="74"/>
      <c r="J85" s="74"/>
      <c r="K85" s="291"/>
      <c r="L85" s="291"/>
      <c r="M85" s="295"/>
      <c r="N85" s="298"/>
      <c r="O85" s="232"/>
      <c r="P85" s="232"/>
      <c r="Q85" s="232"/>
      <c r="R85" s="232"/>
      <c r="S85" s="232"/>
      <c r="T85" s="232"/>
      <c r="U85" s="232"/>
      <c r="V85" s="232"/>
      <c r="W85" s="232"/>
    </row>
    <row r="86" spans="1:23" ht="62.25" hidden="1"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8</v>
      </c>
      <c r="H86" s="251"/>
      <c r="I86" s="74"/>
      <c r="J86" s="74"/>
      <c r="K86" s="74"/>
      <c r="L86" s="74"/>
      <c r="M86" s="295"/>
      <c r="N86" s="298"/>
      <c r="O86" s="232"/>
      <c r="P86" s="232"/>
      <c r="Q86" s="232"/>
      <c r="R86" s="232"/>
      <c r="S86" s="232"/>
      <c r="T86" s="232"/>
      <c r="U86" s="232"/>
      <c r="V86" s="232"/>
      <c r="W86" s="232"/>
    </row>
    <row r="87" spans="1:23" ht="62.25" hidden="1"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8</v>
      </c>
      <c r="H87" s="251"/>
      <c r="I87" s="74"/>
      <c r="J87" s="74"/>
      <c r="K87" s="74"/>
      <c r="L87" s="74"/>
      <c r="M87" s="295"/>
      <c r="N87" s="298"/>
      <c r="O87" s="232"/>
      <c r="P87" s="232"/>
      <c r="Q87" s="232"/>
      <c r="R87" s="232"/>
      <c r="S87" s="232"/>
      <c r="T87" s="232"/>
      <c r="U87" s="232"/>
      <c r="V87" s="232"/>
      <c r="W87" s="232"/>
    </row>
    <row r="88" spans="1:23" ht="62.25" hidden="1"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8</v>
      </c>
      <c r="H88" s="251"/>
      <c r="I88" s="74"/>
      <c r="J88" s="74"/>
      <c r="K88" s="74"/>
      <c r="L88" s="74"/>
      <c r="M88" s="295"/>
      <c r="N88" s="298"/>
      <c r="O88" s="232"/>
      <c r="P88" s="232"/>
      <c r="Q88" s="232"/>
      <c r="R88" s="232"/>
      <c r="S88" s="232"/>
      <c r="T88" s="232"/>
      <c r="U88" s="232"/>
      <c r="V88" s="232"/>
      <c r="W88" s="232"/>
    </row>
    <row r="89" spans="1:23" ht="62.25" hidden="1"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hidden="1"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8</v>
      </c>
      <c r="H90" s="251"/>
      <c r="I90" s="74"/>
      <c r="J90" s="74"/>
      <c r="K90" s="74"/>
      <c r="L90" s="74"/>
      <c r="M90" s="294"/>
      <c r="N90" s="298"/>
      <c r="O90" s="232"/>
      <c r="P90" s="232"/>
      <c r="Q90" s="232"/>
      <c r="R90" s="232"/>
      <c r="S90" s="232"/>
      <c r="T90" s="232"/>
      <c r="U90" s="232"/>
      <c r="V90" s="232"/>
      <c r="W90" s="232"/>
    </row>
    <row r="91" spans="1:23" ht="62.25" hidden="1"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hidden="1"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hidden="1"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hidden="1"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hidden="1"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hidden="1"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hidden="1"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hidden="1"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hidden="1"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hidden="1"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hidden="1"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hidden="1"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hidden="1"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hidden="1"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hidden="1"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hidden="1"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hidden="1"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62.25" hidden="1"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hidden="1"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hidden="1"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hidden="1"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hidden="1"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hidden="1"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hidden="1"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hidden="1"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hidden="1"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hidden="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0F000000}">
    <filterColumn colId="5">
      <filters>
        <filter val="nc"/>
      </filters>
    </filterColumn>
  </autoFilter>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303" priority="19" operator="equal">
      <formula>"x"</formula>
    </cfRule>
  </conditionalFormatting>
  <conditionalFormatting sqref="G1:G2 C2">
    <cfRule type="cellIs" dxfId="302" priority="80" operator="equal">
      <formula>"na"</formula>
    </cfRule>
  </conditionalFormatting>
  <conditionalFormatting sqref="G4:G10">
    <cfRule type="cellIs" dxfId="301" priority="55" operator="equal">
      <formula>"na"</formula>
    </cfRule>
  </conditionalFormatting>
  <conditionalFormatting sqref="G4:G11">
    <cfRule type="cellIs" dxfId="300" priority="54" operator="equal">
      <formula>"na"</formula>
    </cfRule>
  </conditionalFormatting>
  <conditionalFormatting sqref="G11">
    <cfRule type="cellIs" dxfId="299" priority="51" operator="equal">
      <formula>"c"</formula>
    </cfRule>
    <cfRule type="cellIs" dxfId="298" priority="52" operator="equal">
      <formula>"nc"</formula>
    </cfRule>
  </conditionalFormatting>
  <conditionalFormatting sqref="G11:G117">
    <cfRule type="cellIs" dxfId="297" priority="3" operator="equal">
      <formula>"nt"</formula>
    </cfRule>
  </conditionalFormatting>
  <conditionalFormatting sqref="G12:G117">
    <cfRule type="cellIs" dxfId="296" priority="1" operator="equal">
      <formula>"c"</formula>
    </cfRule>
    <cfRule type="cellIs" dxfId="295" priority="2" operator="equal">
      <formula>"nc"</formula>
    </cfRule>
    <cfRule type="cellIs" dxfId="294" priority="4" operator="equal">
      <formula>"na"</formula>
    </cfRule>
  </conditionalFormatting>
  <conditionalFormatting sqref="H12:H117">
    <cfRule type="cellIs" dxfId="293" priority="18" operator="equal">
      <formula>"d"</formula>
    </cfRule>
  </conditionalFormatting>
  <conditionalFormatting sqref="K2">
    <cfRule type="cellIs" dxfId="292" priority="13" operator="equal">
      <formula>"na"</formula>
    </cfRule>
  </conditionalFormatting>
  <conditionalFormatting sqref="Q4:T4">
    <cfRule type="cellIs" dxfId="291" priority="57" operator="equal">
      <formula>"NT"</formula>
    </cfRule>
    <cfRule type="cellIs" dxfId="290" priority="73" operator="equal">
      <formula>"C"</formula>
    </cfRule>
    <cfRule type="cellIs" dxfId="289" priority="74" operator="equal">
      <formula>"NC"</formula>
    </cfRule>
    <cfRule type="cellIs" dxfId="288" priority="75" operator="equal">
      <formula>"NA"</formula>
    </cfRule>
    <cfRule type="cellIs" dxfId="287" priority="76" operator="equal">
      <formula>"NT"</formula>
    </cfRule>
  </conditionalFormatting>
  <dataValidations count="3">
    <dataValidation type="list" allowBlank="1" showErrorMessage="1" sqref="G12:G117" xr:uid="{775ED08C-6423-4AAC-89A5-72CA900ACF3E}">
      <formula1>"nt,na,c,nc"</formula1>
    </dataValidation>
    <dataValidation type="list" allowBlank="1" sqref="H12:H117" xr:uid="{B1FB0C03-55C1-46A8-A995-114EDB14BC99}">
      <formula1>"d"</formula1>
    </dataValidation>
    <dataValidation type="list" allowBlank="1" showInputMessage="1" showErrorMessage="1" sqref="I12:I117" xr:uid="{CC022178-666A-4266-9699-E79A6441CD86}">
      <formula1>INDIRECT("Liste_" &amp; VLOOKUP(B12,Criticite_Min_Criteres,2,FALSE))</formula1>
    </dataValidation>
  </dataValidations>
  <hyperlinks>
    <hyperlink ref="M54" r:id="rId1" xr:uid="{81D1600F-133A-4592-BBE2-43E6B40921A1}"/>
    <hyperlink ref="M55" r:id="rId2" xr:uid="{F26949AA-1163-490A-A6A1-733F12DC3AEC}"/>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532A017F-8E94-42BF-AACD-155165BE84FD}">
          <x14:formula1>
            <xm:f>Paramètres!$D$2:$D$5</xm:f>
          </x14:formula1>
          <xm:sqref>J12:J117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filterMode="1">
    <tabColor rgb="FF666666"/>
    <outlinePr summaryBelow="0" summaryRight="0"/>
  </sheetPr>
  <dimension ref="A1:W117"/>
  <sheetViews>
    <sheetView showGridLines="0" zoomScale="60" zoomScaleNormal="60" workbookViewId="0">
      <pane xSplit="7" ySplit="11" topLeftCell="H14"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8554687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5.2851562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P09</v>
      </c>
      <c r="C2" s="236" t="str">
        <f>Echantillon!C21</f>
        <v>Présentation du musée</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HYPERLINK(Echantillon!D21)</f>
        <v>https://museemaritime.larochelle.fr/un-avant-gout/presentation-du-musee</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Echantillon!B21</f>
        <v>P09</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28</v>
      </c>
      <c r="H5" s="380"/>
      <c r="I5" s="380"/>
      <c r="J5" s="380"/>
      <c r="K5" s="380"/>
      <c r="L5" s="380"/>
      <c r="M5" s="380"/>
      <c r="N5" s="434"/>
      <c r="O5" s="232"/>
      <c r="P5" s="251" t="s">
        <v>9</v>
      </c>
      <c r="Q5" s="67">
        <f>COUNTIFS($C$12:$C$117,"A",$G$12:$G$117,"c")</f>
        <v>19</v>
      </c>
      <c r="R5" s="67">
        <f>COUNTIFS($C$12:$C$117,"A",$G$12:$G$117,"nc")</f>
        <v>5</v>
      </c>
      <c r="S5" s="67">
        <f>COUNTIFS($C$12:$C$117,"A",$G$12:$G$117,"na")</f>
        <v>59</v>
      </c>
      <c r="T5" s="67">
        <f>COUNTIFS($C$12:$C$117,"A",$G$12:$G$117,"nt")</f>
        <v>0</v>
      </c>
      <c r="U5" s="252">
        <f>Q5+R5</f>
        <v>24</v>
      </c>
      <c r="V5" s="253">
        <f>IF(U5&gt;0,Q5/U5,"-")</f>
        <v>0.79166666666666663</v>
      </c>
      <c r="W5" s="254">
        <f>V5</f>
        <v>0.79166666666666663</v>
      </c>
    </row>
    <row r="6" spans="1:23" ht="16.5" customHeight="1" x14ac:dyDescent="0.2">
      <c r="A6" s="231"/>
      <c r="B6" s="380"/>
      <c r="C6" s="380"/>
      <c r="D6" s="380"/>
      <c r="E6" s="431"/>
      <c r="F6" s="243" t="s">
        <v>113</v>
      </c>
      <c r="G6" s="243">
        <f>COUNTIF(G12:G117,"nc")</f>
        <v>6</v>
      </c>
      <c r="H6" s="380"/>
      <c r="I6" s="380"/>
      <c r="J6" s="380"/>
      <c r="K6" s="380"/>
      <c r="L6" s="380"/>
      <c r="M6" s="380"/>
      <c r="N6" s="434"/>
      <c r="O6" s="232"/>
      <c r="P6" s="251" t="s">
        <v>16</v>
      </c>
      <c r="Q6" s="67">
        <f>COUNTIFS($C$12:$C$117,"AA",$G$12:$G$117,"c")</f>
        <v>9</v>
      </c>
      <c r="R6" s="67">
        <f>COUNTIFS($C$12:$C$117,"AA",$G$12:$G$117,"nc")</f>
        <v>1</v>
      </c>
      <c r="S6" s="67">
        <f>COUNTIFS($C$12:$C$117,"AA",$G$12:$G$117,"na")</f>
        <v>13</v>
      </c>
      <c r="T6" s="67">
        <f>COUNTIFS($C$12:$C$117,"AA",$G$12:$G$117,"nt")</f>
        <v>0</v>
      </c>
      <c r="U6" s="252">
        <f>Q6+R6</f>
        <v>10</v>
      </c>
      <c r="V6" s="253">
        <f>IF(U6&gt;0,Q6/U6,"-")</f>
        <v>0.9</v>
      </c>
      <c r="W6" s="41">
        <f>IF(U6&gt;0,SUM(Q5:Q6)/SUM(U5:U6),"-")</f>
        <v>0.82352941176470584</v>
      </c>
    </row>
    <row r="7" spans="1:23" ht="16.5" customHeight="1" x14ac:dyDescent="0.2">
      <c r="A7" s="231"/>
      <c r="B7" s="380"/>
      <c r="C7" s="380"/>
      <c r="D7" s="380"/>
      <c r="E7" s="431"/>
      <c r="F7" s="243" t="s">
        <v>449</v>
      </c>
      <c r="G7" s="243">
        <f>COUNTIF(G12:G117,"na")</f>
        <v>72</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28</v>
      </c>
      <c r="R8" s="256">
        <f>SUM(R5:R7)</f>
        <v>6</v>
      </c>
      <c r="S8" s="256">
        <f>SUM(S5:S7)</f>
        <v>72</v>
      </c>
      <c r="T8" s="256">
        <f>SUM(T5:T7)</f>
        <v>0</v>
      </c>
      <c r="U8" s="257">
        <f>SUM(U5:U7)</f>
        <v>34</v>
      </c>
      <c r="V8" s="253"/>
      <c r="W8" s="251"/>
    </row>
    <row r="9" spans="1:23" ht="16.5" customHeight="1" x14ac:dyDescent="0.2">
      <c r="A9" s="231"/>
      <c r="B9" s="380"/>
      <c r="C9" s="380"/>
      <c r="D9" s="380"/>
      <c r="E9" s="431"/>
      <c r="F9" s="243" t="s">
        <v>428</v>
      </c>
      <c r="G9" s="258">
        <f>G5/SUM(G5:G6)</f>
        <v>0.82352941176470584</v>
      </c>
      <c r="H9" s="380"/>
      <c r="I9" s="380"/>
      <c r="J9" s="380"/>
      <c r="K9" s="380"/>
      <c r="L9" s="380"/>
      <c r="M9" s="380"/>
      <c r="N9" s="434"/>
      <c r="O9" s="232"/>
      <c r="P9" s="232"/>
      <c r="Q9" s="232"/>
      <c r="R9" s="232"/>
      <c r="S9" s="232"/>
      <c r="T9" s="232"/>
      <c r="U9" s="232"/>
      <c r="V9" s="232"/>
      <c r="W9" s="232"/>
    </row>
    <row r="10" spans="1:23" ht="30" customHeight="1" x14ac:dyDescent="0.2">
      <c r="A10" s="231"/>
      <c r="B10" s="381"/>
      <c r="C10" s="381"/>
      <c r="D10" s="381"/>
      <c r="E10" s="432"/>
      <c r="F10" s="243" t="s">
        <v>429</v>
      </c>
      <c r="G10" s="258">
        <f>G6/SUM(G5:G6)</f>
        <v>0.17647058823529413</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hidden="1"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8</v>
      </c>
      <c r="H12" s="251"/>
      <c r="I12" s="74"/>
      <c r="J12" s="74"/>
      <c r="K12" s="74"/>
      <c r="L12" s="74"/>
      <c r="M12" s="295"/>
      <c r="N12" s="298"/>
      <c r="O12" s="232"/>
      <c r="P12" s="232"/>
      <c r="Q12" s="232"/>
      <c r="R12" s="232"/>
      <c r="S12" s="232"/>
      <c r="T12" s="232"/>
      <c r="U12" s="232"/>
      <c r="V12" s="232"/>
      <c r="W12" s="232"/>
    </row>
    <row r="13" spans="1:23" ht="62.25" hidden="1"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10</v>
      </c>
      <c r="H14" s="251"/>
      <c r="I14" s="74" t="s">
        <v>431</v>
      </c>
      <c r="J14" s="74" t="s">
        <v>438</v>
      </c>
      <c r="K14" s="291" t="s">
        <v>641</v>
      </c>
      <c r="L14" s="291" t="s">
        <v>637</v>
      </c>
      <c r="M14" s="294" t="s">
        <v>636</v>
      </c>
      <c r="N14" s="297"/>
      <c r="O14" s="232"/>
      <c r="P14" s="232"/>
      <c r="Q14" s="232"/>
      <c r="R14" s="232"/>
      <c r="S14" s="232"/>
      <c r="T14" s="232"/>
      <c r="U14" s="232"/>
      <c r="V14" s="232"/>
      <c r="W14" s="232"/>
    </row>
    <row r="15" spans="1:23" ht="62.25" hidden="1"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hidden="1"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hidden="1"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hidden="1"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hidden="1"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10</v>
      </c>
      <c r="H20" s="251"/>
      <c r="I20" s="74" t="s">
        <v>433</v>
      </c>
      <c r="J20" s="74" t="s">
        <v>438</v>
      </c>
      <c r="K20" s="291" t="s">
        <v>635</v>
      </c>
      <c r="L20" s="74"/>
      <c r="M20" s="295"/>
      <c r="N20" s="298" t="s">
        <v>634</v>
      </c>
      <c r="O20" s="232"/>
      <c r="P20" s="232"/>
      <c r="Q20" s="232"/>
      <c r="R20" s="232"/>
      <c r="S20" s="232"/>
      <c r="T20" s="232"/>
      <c r="U20" s="232"/>
      <c r="V20" s="232"/>
      <c r="W20" s="232"/>
    </row>
    <row r="21" spans="1:23" ht="62.25" hidden="1"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hidden="1"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hidden="1"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hidden="1"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10</v>
      </c>
      <c r="H25" s="251"/>
      <c r="I25" s="74" t="s">
        <v>431</v>
      </c>
      <c r="J25" s="74" t="s">
        <v>438</v>
      </c>
      <c r="K25" s="291" t="s">
        <v>640</v>
      </c>
      <c r="L25" s="291" t="s">
        <v>639</v>
      </c>
      <c r="M25" s="295"/>
      <c r="N25" s="298" t="s">
        <v>638</v>
      </c>
      <c r="O25" s="232"/>
      <c r="P25" s="232"/>
      <c r="Q25" s="232"/>
      <c r="R25" s="232"/>
      <c r="S25" s="232"/>
      <c r="T25" s="232"/>
      <c r="U25" s="232"/>
      <c r="V25" s="232"/>
      <c r="W25" s="232"/>
    </row>
    <row r="26" spans="1:23" ht="62.25" hidden="1"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hidden="1"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hidden="1"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hidden="1"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hidden="1"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hidden="1"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hidden="1"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hidden="1"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hidden="1"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hidden="1"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hidden="1"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hidden="1"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hidden="1"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hidden="1"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hidden="1"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hidden="1"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hidden="1"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hidden="1"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hidden="1"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hidden="1"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hidden="1"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hidden="1"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hidden="1"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144"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431</v>
      </c>
      <c r="J49" s="74" t="s">
        <v>435</v>
      </c>
      <c r="K49" s="291" t="s">
        <v>645</v>
      </c>
      <c r="L49" s="291" t="s">
        <v>646</v>
      </c>
      <c r="M49" s="294" t="s">
        <v>569</v>
      </c>
      <c r="N49" s="298"/>
      <c r="O49" s="232"/>
      <c r="P49" s="232"/>
      <c r="Q49" s="232"/>
      <c r="R49" s="232"/>
      <c r="S49" s="232"/>
      <c r="T49" s="232"/>
      <c r="U49" s="232"/>
      <c r="V49" s="232"/>
      <c r="W49" s="232"/>
    </row>
    <row r="50" spans="1:23" ht="62.25" hidden="1"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hidden="1"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32"/>
      <c r="P51" s="232"/>
      <c r="Q51" s="232"/>
      <c r="R51" s="232"/>
      <c r="S51" s="232"/>
      <c r="T51" s="232"/>
      <c r="U51" s="232"/>
      <c r="V51" s="232"/>
      <c r="W51" s="232"/>
    </row>
    <row r="52" spans="1:23" ht="62.25" hidden="1"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hidden="1"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314" t="s">
        <v>11</v>
      </c>
      <c r="H53" s="251"/>
      <c r="I53" s="74"/>
      <c r="J53" s="74"/>
      <c r="K53" s="74"/>
      <c r="L53" s="74"/>
      <c r="M53" s="295"/>
      <c r="N53" s="298"/>
      <c r="O53" s="232"/>
      <c r="P53" s="232"/>
      <c r="Q53" s="232"/>
      <c r="R53" s="232"/>
      <c r="S53" s="232"/>
      <c r="T53" s="232"/>
      <c r="U53" s="232"/>
      <c r="V53" s="232"/>
      <c r="W53" s="232"/>
    </row>
    <row r="54" spans="1:23" ht="62.25" hidden="1"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hidden="1"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hidden="1"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hidden="1"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hidden="1"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hidden="1"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hidden="1"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hidden="1"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62.25" hidden="1"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5"/>
      <c r="O62" s="232"/>
      <c r="P62" s="232"/>
      <c r="Q62" s="232"/>
      <c r="R62" s="232"/>
      <c r="S62" s="232"/>
      <c r="T62" s="232"/>
      <c r="U62" s="232"/>
      <c r="V62" s="232"/>
      <c r="W62" s="232"/>
    </row>
    <row r="63" spans="1:23" ht="62.25" hidden="1"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hidden="1"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613</v>
      </c>
      <c r="N64" s="298"/>
      <c r="O64" s="232"/>
      <c r="P64" s="232"/>
      <c r="Q64" s="232"/>
      <c r="R64" s="232"/>
      <c r="S64" s="232"/>
      <c r="T64" s="232"/>
      <c r="U64" s="232"/>
      <c r="V64" s="232"/>
      <c r="W64" s="232"/>
    </row>
    <row r="65" spans="1:23" ht="62.25" hidden="1"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10</v>
      </c>
      <c r="H66" s="251"/>
      <c r="I66" s="74" t="s">
        <v>436</v>
      </c>
      <c r="J66" s="74" t="s">
        <v>441</v>
      </c>
      <c r="K66" s="291" t="s">
        <v>647</v>
      </c>
      <c r="L66" s="291" t="s">
        <v>648</v>
      </c>
      <c r="M66" s="294" t="s">
        <v>569</v>
      </c>
      <c r="N66" s="298"/>
      <c r="O66" s="232"/>
      <c r="P66" s="232"/>
      <c r="Q66" s="232"/>
      <c r="R66" s="232"/>
      <c r="S66" s="232"/>
      <c r="T66" s="232"/>
      <c r="U66" s="232"/>
      <c r="V66" s="232"/>
      <c r="W66" s="232"/>
    </row>
    <row r="67" spans="1:23" ht="62.25" hidden="1"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hidden="1"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hidden="1"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569</v>
      </c>
      <c r="N69" s="298"/>
      <c r="O69" s="232"/>
      <c r="P69" s="232"/>
      <c r="Q69" s="232"/>
      <c r="R69" s="232"/>
      <c r="S69" s="232"/>
      <c r="T69" s="232"/>
      <c r="U69" s="232"/>
      <c r="V69" s="232"/>
      <c r="W69" s="232"/>
    </row>
    <row r="70" spans="1:23" ht="62.25" hidden="1"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hidden="1"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hidden="1"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hidden="1"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hidden="1"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hidden="1"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hidden="1"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hidden="1"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hidden="1"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hidden="1"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hidden="1"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hidden="1"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hidden="1"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hidden="1"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hidden="1"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hidden="1"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hidden="1"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hidden="1"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hidden="1"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hidden="1"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hidden="1"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hidden="1"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hidden="1"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hidden="1"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hidden="1"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hidden="1"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hidden="1"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hidden="1"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hidden="1"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hidden="1"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hidden="1"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hidden="1"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118.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10</v>
      </c>
      <c r="H102" s="251"/>
      <c r="I102" s="74" t="s">
        <v>433</v>
      </c>
      <c r="J102" s="74" t="s">
        <v>438</v>
      </c>
      <c r="K102" s="291" t="s">
        <v>643</v>
      </c>
      <c r="L102" s="291" t="s">
        <v>644</v>
      </c>
      <c r="M102" s="294" t="s">
        <v>569</v>
      </c>
      <c r="N102" s="297" t="s">
        <v>642</v>
      </c>
      <c r="O102" s="232"/>
      <c r="P102" s="232"/>
      <c r="Q102" s="232"/>
      <c r="R102" s="232"/>
      <c r="S102" s="232"/>
      <c r="T102" s="232"/>
      <c r="U102" s="232"/>
      <c r="V102" s="232"/>
      <c r="W102" s="232"/>
    </row>
    <row r="103" spans="1:23" ht="62.25" hidden="1"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hidden="1"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hidden="1"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hidden="1"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hidden="1"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62.25" hidden="1"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hidden="1"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hidden="1"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hidden="1"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hidden="1"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hidden="1"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hidden="1"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hidden="1"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hidden="1"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hidden="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10000000}">
    <filterColumn colId="5">
      <filters>
        <filter val="nc"/>
      </filters>
    </filterColumn>
  </autoFilter>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286" priority="15" operator="equal">
      <formula>"x"</formula>
    </cfRule>
  </conditionalFormatting>
  <conditionalFormatting sqref="G1:G2 C2">
    <cfRule type="cellIs" dxfId="285" priority="71" operator="equal">
      <formula>"na"</formula>
    </cfRule>
  </conditionalFormatting>
  <conditionalFormatting sqref="G4:G10">
    <cfRule type="cellIs" dxfId="284" priority="46" operator="equal">
      <formula>"na"</formula>
    </cfRule>
  </conditionalFormatting>
  <conditionalFormatting sqref="G4:G11">
    <cfRule type="cellIs" dxfId="283" priority="45" operator="equal">
      <formula>"na"</formula>
    </cfRule>
  </conditionalFormatting>
  <conditionalFormatting sqref="G11">
    <cfRule type="cellIs" dxfId="282" priority="42" operator="equal">
      <formula>"c"</formula>
    </cfRule>
    <cfRule type="cellIs" dxfId="281" priority="43" operator="equal">
      <formula>"nc"</formula>
    </cfRule>
  </conditionalFormatting>
  <conditionalFormatting sqref="G11:G117">
    <cfRule type="cellIs" dxfId="280" priority="3" operator="equal">
      <formula>"nt"</formula>
    </cfRule>
  </conditionalFormatting>
  <conditionalFormatting sqref="G12:G117">
    <cfRule type="cellIs" dxfId="279" priority="1" operator="equal">
      <formula>"c"</formula>
    </cfRule>
    <cfRule type="cellIs" dxfId="278" priority="2" operator="equal">
      <formula>"nc"</formula>
    </cfRule>
    <cfRule type="cellIs" dxfId="277" priority="4" operator="equal">
      <formula>"na"</formula>
    </cfRule>
  </conditionalFormatting>
  <conditionalFormatting sqref="H12:H117">
    <cfRule type="cellIs" dxfId="276" priority="14" operator="equal">
      <formula>"d"</formula>
    </cfRule>
  </conditionalFormatting>
  <conditionalFormatting sqref="K2">
    <cfRule type="cellIs" dxfId="275" priority="9" operator="equal">
      <formula>"na"</formula>
    </cfRule>
  </conditionalFormatting>
  <conditionalFormatting sqref="Q4:T4">
    <cfRule type="cellIs" dxfId="274" priority="48" operator="equal">
      <formula>"NT"</formula>
    </cfRule>
    <cfRule type="cellIs" dxfId="273" priority="64" operator="equal">
      <formula>"C"</formula>
    </cfRule>
    <cfRule type="cellIs" dxfId="272" priority="65" operator="equal">
      <formula>"NC"</formula>
    </cfRule>
    <cfRule type="cellIs" dxfId="271" priority="66" operator="equal">
      <formula>"NA"</formula>
    </cfRule>
    <cfRule type="cellIs" dxfId="270" priority="67" operator="equal">
      <formula>"NT"</formula>
    </cfRule>
  </conditionalFormatting>
  <dataValidations count="3">
    <dataValidation type="list" allowBlank="1" showErrorMessage="1" sqref="G12:G117" xr:uid="{4E0497B5-6791-4036-B3F3-06259684B8D8}">
      <formula1>"nt,na,c,nc"</formula1>
    </dataValidation>
    <dataValidation type="list" allowBlank="1" sqref="H12:H117" xr:uid="{006D5C6B-4A3A-4128-9A41-F0072F1E1363}">
      <formula1>"d"</formula1>
    </dataValidation>
    <dataValidation type="list" allowBlank="1" showInputMessage="1" showErrorMessage="1" sqref="I12:I117" xr:uid="{4E87E1E5-DC8D-4E90-9536-7EB956173101}">
      <formula1>INDIRECT("Liste_" &amp; VLOOKUP(B12,Criticite_Min_Criteres,2,FALSE))</formula1>
    </dataValidation>
  </dataValidations>
  <hyperlinks>
    <hyperlink ref="M54" r:id="rId1" xr:uid="{6E062F0E-A40B-49DE-ACF9-9DA1A339D247}"/>
    <hyperlink ref="M55" r:id="rId2" xr:uid="{2BB1EF28-18A1-4A77-AD40-A083DBB13ABE}"/>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7A1D7B45-BA6B-4D0D-8747-41337A40400F}">
          <x14:formula1>
            <xm:f>Paramètres!$D$2:$D$5</xm:f>
          </x14:formula1>
          <xm:sqref>J12:J117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tabColor rgb="FF666666"/>
    <outlinePr summaryBelow="0" summaryRight="0"/>
  </sheetPr>
  <dimension ref="A1:W117"/>
  <sheetViews>
    <sheetView showGridLines="0" zoomScale="60" zoomScaleNormal="60" workbookViewId="0">
      <pane xSplit="7" ySplit="11" topLeftCell="H64" activePane="bottomRight" state="frozen"/>
      <selection pane="topRight" activeCell="G1" sqref="G1"/>
      <selection pane="bottomLeft" activeCell="A12" sqref="A12"/>
      <selection pane="bottomRight" activeCell="M68" sqref="M68"/>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710937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22.2851562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P10</v>
      </c>
      <c r="C2" s="236" t="str">
        <f>Echantillon!C22</f>
        <v>Histoire du musée</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HYPERLINK(Echantillon!D22)</f>
        <v>https://museemaritime.larochelle.fr/un-avant-gout/histoire-du-musee</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Echantillon!B22</f>
        <v>P10</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27</v>
      </c>
      <c r="H5" s="380"/>
      <c r="I5" s="380"/>
      <c r="J5" s="380"/>
      <c r="K5" s="380"/>
      <c r="L5" s="380"/>
      <c r="M5" s="380"/>
      <c r="N5" s="434"/>
      <c r="O5" s="232"/>
      <c r="P5" s="251" t="s">
        <v>9</v>
      </c>
      <c r="Q5" s="67">
        <f>COUNTIFS($C$12:$C$117,"A",$G$12:$G$117,"c")</f>
        <v>17</v>
      </c>
      <c r="R5" s="67">
        <f>COUNTIFS($C$12:$C$117,"A",$G$12:$G$117,"nc")</f>
        <v>4</v>
      </c>
      <c r="S5" s="67">
        <f>COUNTIFS($C$12:$C$117,"A",$G$12:$G$117,"na")</f>
        <v>62</v>
      </c>
      <c r="T5" s="67">
        <f>COUNTIFS($C$12:$C$117,"A",$G$12:$G$117,"nt")</f>
        <v>0</v>
      </c>
      <c r="U5" s="252">
        <f>Q5+R5</f>
        <v>21</v>
      </c>
      <c r="V5" s="253">
        <f>IF(U5&gt;0,Q5/U5,"-")</f>
        <v>0.80952380952380953</v>
      </c>
      <c r="W5" s="254">
        <f>V5</f>
        <v>0.80952380952380953</v>
      </c>
    </row>
    <row r="6" spans="1:23" ht="16.5" customHeight="1" x14ac:dyDescent="0.2">
      <c r="A6" s="231"/>
      <c r="B6" s="380"/>
      <c r="C6" s="380"/>
      <c r="D6" s="380"/>
      <c r="E6" s="431"/>
      <c r="F6" s="243" t="s">
        <v>113</v>
      </c>
      <c r="G6" s="243">
        <f>COUNTIF(G12:G117,"nc")</f>
        <v>4</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0.87096774193548387</v>
      </c>
    </row>
    <row r="7" spans="1:23" ht="16.5" customHeight="1" x14ac:dyDescent="0.2">
      <c r="A7" s="231"/>
      <c r="B7" s="380"/>
      <c r="C7" s="380"/>
      <c r="D7" s="380"/>
      <c r="E7" s="431"/>
      <c r="F7" s="243" t="s">
        <v>449</v>
      </c>
      <c r="G7" s="243">
        <f>COUNTIF(G12:G117,"na")</f>
        <v>75</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27</v>
      </c>
      <c r="R8" s="256">
        <f>SUM(R5:R7)</f>
        <v>4</v>
      </c>
      <c r="S8" s="256">
        <f>SUM(S5:S7)</f>
        <v>75</v>
      </c>
      <c r="T8" s="256">
        <f>SUM(T5:T7)</f>
        <v>0</v>
      </c>
      <c r="U8" s="257">
        <f>SUM(U5:U7)</f>
        <v>31</v>
      </c>
      <c r="V8" s="253"/>
      <c r="W8" s="251"/>
    </row>
    <row r="9" spans="1:23" ht="16.5" customHeight="1" x14ac:dyDescent="0.2">
      <c r="A9" s="231"/>
      <c r="B9" s="380"/>
      <c r="C9" s="380"/>
      <c r="D9" s="380"/>
      <c r="E9" s="431"/>
      <c r="F9" s="243" t="s">
        <v>428</v>
      </c>
      <c r="G9" s="258">
        <f>G5/SUM(G5:G6)</f>
        <v>0.87096774193548387</v>
      </c>
      <c r="H9" s="380"/>
      <c r="I9" s="380"/>
      <c r="J9" s="380"/>
      <c r="K9" s="380"/>
      <c r="L9" s="380"/>
      <c r="M9" s="380"/>
      <c r="N9" s="434"/>
      <c r="O9" s="232"/>
      <c r="P9" s="232"/>
      <c r="Q9" s="232"/>
      <c r="R9" s="232"/>
      <c r="S9" s="232"/>
      <c r="T9" s="232"/>
      <c r="U9" s="232"/>
      <c r="V9" s="232"/>
      <c r="W9" s="232"/>
    </row>
    <row r="10" spans="1:23" ht="30" customHeight="1" x14ac:dyDescent="0.2">
      <c r="A10" s="231"/>
      <c r="B10" s="381"/>
      <c r="C10" s="381"/>
      <c r="D10" s="381"/>
      <c r="E10" s="432"/>
      <c r="F10" s="243" t="s">
        <v>429</v>
      </c>
      <c r="G10" s="258">
        <f>G6/SUM(G5:G6)</f>
        <v>0.12903225806451613</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10</v>
      </c>
      <c r="H13" s="251"/>
      <c r="I13" s="74" t="s">
        <v>439</v>
      </c>
      <c r="J13" s="74" t="s">
        <v>435</v>
      </c>
      <c r="K13" s="291" t="s">
        <v>685</v>
      </c>
      <c r="L13" s="291" t="s">
        <v>650</v>
      </c>
      <c r="M13" s="294"/>
      <c r="N13" s="298" t="s">
        <v>649</v>
      </c>
      <c r="O13" s="232"/>
      <c r="P13" s="232"/>
      <c r="Q13" s="232"/>
      <c r="R13" s="232"/>
      <c r="S13" s="232"/>
      <c r="T13" s="232"/>
      <c r="U13" s="232"/>
      <c r="V13" s="232"/>
      <c r="W13" s="232"/>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431</v>
      </c>
      <c r="J49" s="74" t="s">
        <v>438</v>
      </c>
      <c r="K49" s="291" t="s">
        <v>651</v>
      </c>
      <c r="L49" s="291" t="s">
        <v>652</v>
      </c>
      <c r="M49" s="294" t="s">
        <v>653</v>
      </c>
      <c r="N49" s="298"/>
      <c r="O49" s="232"/>
      <c r="P49" s="232"/>
      <c r="Q49" s="232"/>
      <c r="R49" s="232"/>
      <c r="S49" s="232"/>
      <c r="T49" s="232"/>
      <c r="U49" s="232"/>
      <c r="V49" s="232"/>
      <c r="W49" s="232"/>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4" t="s">
        <v>654</v>
      </c>
      <c r="N51" s="298"/>
      <c r="O51" s="232"/>
      <c r="P51" s="232"/>
      <c r="Q51" s="232"/>
      <c r="R51" s="232"/>
      <c r="S51" s="232"/>
      <c r="T51" s="232"/>
      <c r="U51" s="232"/>
      <c r="V51" s="232"/>
      <c r="W51" s="232"/>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107.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10</v>
      </c>
      <c r="H62" s="251"/>
      <c r="I62" s="74" t="s">
        <v>439</v>
      </c>
      <c r="J62" s="74" t="s">
        <v>438</v>
      </c>
      <c r="K62" s="291" t="s">
        <v>686</v>
      </c>
      <c r="L62" s="291" t="s">
        <v>687</v>
      </c>
      <c r="M62" s="294" t="s">
        <v>569</v>
      </c>
      <c r="N62" s="298" t="s">
        <v>655</v>
      </c>
      <c r="O62" s="232"/>
      <c r="P62" s="232"/>
      <c r="Q62" s="232"/>
      <c r="R62" s="232"/>
      <c r="S62" s="232"/>
      <c r="T62" s="232"/>
      <c r="U62" s="232"/>
      <c r="V62" s="232"/>
      <c r="W62" s="232"/>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613</v>
      </c>
      <c r="N64" s="298"/>
      <c r="O64" s="232"/>
      <c r="P64" s="232"/>
      <c r="Q64" s="232"/>
      <c r="R64" s="232"/>
      <c r="S64" s="232"/>
      <c r="T64" s="232"/>
      <c r="U64" s="232"/>
      <c r="V64" s="232"/>
      <c r="W64" s="232"/>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10</v>
      </c>
      <c r="H66" s="251"/>
      <c r="I66" s="74" t="s">
        <v>433</v>
      </c>
      <c r="J66" s="74" t="s">
        <v>438</v>
      </c>
      <c r="K66" s="291" t="s">
        <v>656</v>
      </c>
      <c r="L66" s="291"/>
      <c r="M66" s="294" t="s">
        <v>569</v>
      </c>
      <c r="N66" s="298"/>
      <c r="O66" s="232"/>
      <c r="P66" s="232"/>
      <c r="Q66" s="232"/>
      <c r="R66" s="232"/>
      <c r="S66" s="232"/>
      <c r="T66" s="232"/>
      <c r="U66" s="232"/>
      <c r="V66" s="232"/>
      <c r="W66" s="232"/>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740</v>
      </c>
      <c r="N69" s="298"/>
      <c r="O69" s="232"/>
      <c r="P69" s="232"/>
      <c r="Q69" s="232"/>
      <c r="R69" s="232"/>
      <c r="S69" s="232"/>
      <c r="T69" s="232"/>
      <c r="U69" s="232"/>
      <c r="V69" s="232"/>
      <c r="W69" s="232"/>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99"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7.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4"/>
      <c r="N103" s="298"/>
      <c r="O103" s="232"/>
      <c r="P103" s="232"/>
      <c r="Q103" s="232"/>
      <c r="R103" s="232"/>
      <c r="S103" s="232"/>
      <c r="T103" s="232"/>
      <c r="U103" s="232"/>
      <c r="V103" s="232"/>
      <c r="W103" s="232"/>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11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269" priority="15" operator="equal">
      <formula>"x"</formula>
    </cfRule>
  </conditionalFormatting>
  <conditionalFormatting sqref="G1:G2 C2 G4:G11">
    <cfRule type="cellIs" dxfId="268" priority="94" operator="equal">
      <formula>"na"</formula>
    </cfRule>
  </conditionalFormatting>
  <conditionalFormatting sqref="G4:G10">
    <cfRule type="cellIs" dxfId="267" priority="69" operator="equal">
      <formula>"na"</formula>
    </cfRule>
  </conditionalFormatting>
  <conditionalFormatting sqref="G11">
    <cfRule type="cellIs" dxfId="266" priority="91" operator="equal">
      <formula>"c"</formula>
    </cfRule>
    <cfRule type="cellIs" dxfId="265" priority="92" operator="equal">
      <formula>"nc"</formula>
    </cfRule>
  </conditionalFormatting>
  <conditionalFormatting sqref="G11:G117">
    <cfRule type="cellIs" dxfId="264" priority="3" operator="equal">
      <formula>"nt"</formula>
    </cfRule>
  </conditionalFormatting>
  <conditionalFormatting sqref="G12:G117">
    <cfRule type="cellIs" dxfId="263" priority="1" operator="equal">
      <formula>"c"</formula>
    </cfRule>
    <cfRule type="cellIs" dxfId="262" priority="2" operator="equal">
      <formula>"nc"</formula>
    </cfRule>
    <cfRule type="cellIs" dxfId="261" priority="4" operator="equal">
      <formula>"na"</formula>
    </cfRule>
  </conditionalFormatting>
  <conditionalFormatting sqref="H12:H117">
    <cfRule type="cellIs" dxfId="260" priority="14" operator="equal">
      <formula>"d"</formula>
    </cfRule>
  </conditionalFormatting>
  <conditionalFormatting sqref="K2">
    <cfRule type="cellIs" dxfId="259" priority="9" operator="equal">
      <formula>"na"</formula>
    </cfRule>
  </conditionalFormatting>
  <conditionalFormatting sqref="Q4:T4">
    <cfRule type="cellIs" dxfId="258" priority="71" operator="equal">
      <formula>"NT"</formula>
    </cfRule>
    <cfRule type="cellIs" dxfId="257" priority="87" operator="equal">
      <formula>"C"</formula>
    </cfRule>
    <cfRule type="cellIs" dxfId="256" priority="88" operator="equal">
      <formula>"NC"</formula>
    </cfRule>
    <cfRule type="cellIs" dxfId="255" priority="89" operator="equal">
      <formula>"NA"</formula>
    </cfRule>
    <cfRule type="cellIs" dxfId="254" priority="90" operator="equal">
      <formula>"NT"</formula>
    </cfRule>
  </conditionalFormatting>
  <dataValidations count="3">
    <dataValidation type="list" allowBlank="1" showErrorMessage="1" sqref="G12:G117" xr:uid="{C929E333-E08F-41E6-9585-A930ED15CFC7}">
      <formula1>"nt,na,c,nc"</formula1>
    </dataValidation>
    <dataValidation type="list" allowBlank="1" sqref="H12:H117" xr:uid="{62F7A29C-800A-4CE6-8CD8-5C5AE362C128}">
      <formula1>"d"</formula1>
    </dataValidation>
    <dataValidation type="list" allowBlank="1" showInputMessage="1" showErrorMessage="1" sqref="I12:I117" xr:uid="{7F7BEEA2-1056-46B3-913E-087797F70039}">
      <formula1>INDIRECT("Liste_" &amp; VLOOKUP(B12,Criticite_Min_Criteres,2,FALSE))</formula1>
    </dataValidation>
  </dataValidations>
  <hyperlinks>
    <hyperlink ref="M54" r:id="rId1" xr:uid="{459AEF91-D31C-4F0C-B0AE-AF372BA9623E}"/>
    <hyperlink ref="M55" r:id="rId2" xr:uid="{B4F5EDC0-8AFA-4758-B040-7C86C9432925}"/>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6A68D21E-2070-4170-9F32-DD7DF540F339}">
          <x14:formula1>
            <xm:f>Paramètres!$D$2:$D$5</xm:f>
          </x14:formula1>
          <xm:sqref>J12:J117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rgb="FF666666"/>
    <outlinePr summaryBelow="0" summaryRight="0"/>
  </sheetPr>
  <dimension ref="A1:W117"/>
  <sheetViews>
    <sheetView showGridLines="0" zoomScale="60" zoomScaleNormal="60" workbookViewId="0">
      <pane xSplit="7" ySplit="11" topLeftCell="H58"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710937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6.570312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P11</v>
      </c>
      <c r="C2" s="236" t="str">
        <f>Echantillon!C23</f>
        <v>Flotte patrimoniale</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HYPERLINK(Echantillon!D23)</f>
        <v>https://museemaritime.larochelle.fr/un-avant-gout/les-collections/flotte-patrimoniale</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Echantillon!B23</f>
        <v>P11</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28</v>
      </c>
      <c r="H5" s="380"/>
      <c r="I5" s="380"/>
      <c r="J5" s="380"/>
      <c r="K5" s="380"/>
      <c r="L5" s="380"/>
      <c r="M5" s="380"/>
      <c r="N5" s="434"/>
      <c r="O5" s="232"/>
      <c r="P5" s="251" t="s">
        <v>9</v>
      </c>
      <c r="Q5" s="67">
        <f>COUNTIFS($C$12:$C$117,"A",$G$12:$G$117,"c")</f>
        <v>18</v>
      </c>
      <c r="R5" s="67">
        <f>COUNTIFS($C$12:$C$117,"A",$G$12:$G$117,"nc")</f>
        <v>2</v>
      </c>
      <c r="S5" s="67">
        <f>COUNTIFS($C$12:$C$117,"A",$G$12:$G$117,"na")</f>
        <v>63</v>
      </c>
      <c r="T5" s="67">
        <f>COUNTIFS($C$12:$C$117,"A",$G$12:$G$117,"nt")</f>
        <v>0</v>
      </c>
      <c r="U5" s="252">
        <f>Q5+R5</f>
        <v>20</v>
      </c>
      <c r="V5" s="253">
        <f>IF(U5&gt;0,Q5/U5,"-")</f>
        <v>0.9</v>
      </c>
      <c r="W5" s="254">
        <f>V5</f>
        <v>0.9</v>
      </c>
    </row>
    <row r="6" spans="1:23" ht="16.5" customHeight="1" x14ac:dyDescent="0.2">
      <c r="A6" s="231"/>
      <c r="B6" s="380"/>
      <c r="C6" s="380"/>
      <c r="D6" s="380"/>
      <c r="E6" s="431"/>
      <c r="F6" s="243" t="s">
        <v>113</v>
      </c>
      <c r="G6" s="243">
        <f>COUNTIF(G12:G117,"nc")</f>
        <v>2</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0.93333333333333335</v>
      </c>
    </row>
    <row r="7" spans="1:23" ht="16.5" customHeight="1" x14ac:dyDescent="0.2">
      <c r="A7" s="231"/>
      <c r="B7" s="380"/>
      <c r="C7" s="380"/>
      <c r="D7" s="380"/>
      <c r="E7" s="431"/>
      <c r="F7" s="243" t="s">
        <v>449</v>
      </c>
      <c r="G7" s="243">
        <f>COUNTIF(G12:G117,"na")</f>
        <v>76</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28</v>
      </c>
      <c r="R8" s="256">
        <f>SUM(R5:R7)</f>
        <v>2</v>
      </c>
      <c r="S8" s="256">
        <f>SUM(S5:S7)</f>
        <v>76</v>
      </c>
      <c r="T8" s="256">
        <f>SUM(T5:T7)</f>
        <v>0</v>
      </c>
      <c r="U8" s="257">
        <f>SUM(U5:U7)</f>
        <v>30</v>
      </c>
      <c r="V8" s="253"/>
      <c r="W8" s="251"/>
    </row>
    <row r="9" spans="1:23" ht="16.5" customHeight="1" x14ac:dyDescent="0.2">
      <c r="A9" s="231"/>
      <c r="B9" s="380"/>
      <c r="C9" s="380"/>
      <c r="D9" s="380"/>
      <c r="E9" s="431"/>
      <c r="F9" s="243" t="s">
        <v>428</v>
      </c>
      <c r="G9" s="258">
        <f>G5/SUM(G5:G6)</f>
        <v>0.93333333333333335</v>
      </c>
      <c r="H9" s="380"/>
      <c r="I9" s="380"/>
      <c r="J9" s="380"/>
      <c r="K9" s="380"/>
      <c r="L9" s="380"/>
      <c r="M9" s="380"/>
      <c r="N9" s="434"/>
      <c r="O9" s="232"/>
      <c r="P9" s="232"/>
      <c r="Q9" s="232"/>
      <c r="R9" s="232"/>
      <c r="S9" s="232"/>
      <c r="T9" s="232"/>
      <c r="U9" s="232"/>
      <c r="V9" s="232"/>
      <c r="W9" s="232"/>
    </row>
    <row r="10" spans="1:23" ht="30" customHeight="1" x14ac:dyDescent="0.2">
      <c r="A10" s="231"/>
      <c r="B10" s="381"/>
      <c r="C10" s="381"/>
      <c r="D10" s="381"/>
      <c r="E10" s="432"/>
      <c r="F10" s="243" t="s">
        <v>429</v>
      </c>
      <c r="G10" s="258">
        <f>G6/SUM(G5:G6)</f>
        <v>6.6666666666666666E-2</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t="s">
        <v>658</v>
      </c>
      <c r="N47" s="298"/>
      <c r="O47" s="232"/>
      <c r="P47" s="232"/>
      <c r="Q47" s="232"/>
      <c r="R47" s="232"/>
      <c r="S47" s="232"/>
      <c r="T47" s="232"/>
      <c r="U47" s="232"/>
      <c r="V47" s="232"/>
      <c r="W47" s="232"/>
    </row>
    <row r="48" spans="1:23"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431</v>
      </c>
      <c r="J49" s="74" t="s">
        <v>438</v>
      </c>
      <c r="K49" s="291" t="s">
        <v>657</v>
      </c>
      <c r="L49" s="291" t="s">
        <v>630</v>
      </c>
      <c r="M49" s="294" t="s">
        <v>569</v>
      </c>
      <c r="N49" s="298"/>
      <c r="O49" s="232"/>
      <c r="P49" s="232"/>
      <c r="Q49" s="232"/>
      <c r="R49" s="232"/>
      <c r="S49" s="232"/>
      <c r="T49" s="232"/>
      <c r="U49" s="232"/>
      <c r="V49" s="232"/>
      <c r="W49" s="232"/>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314" t="s">
        <v>11</v>
      </c>
      <c r="H51" s="251"/>
      <c r="I51" s="74"/>
      <c r="J51" s="74"/>
      <c r="K51" s="74"/>
      <c r="L51" s="74"/>
      <c r="M51" s="295" t="s">
        <v>569</v>
      </c>
      <c r="N51" s="298"/>
      <c r="O51" s="232"/>
      <c r="P51" s="232"/>
      <c r="Q51" s="232"/>
      <c r="R51" s="232"/>
      <c r="S51" s="232"/>
      <c r="T51" s="232"/>
      <c r="U51" s="232"/>
      <c r="V51" s="232"/>
      <c r="W51" s="232"/>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10</v>
      </c>
      <c r="H62" s="251"/>
      <c r="I62" s="74" t="s">
        <v>439</v>
      </c>
      <c r="J62" s="74" t="s">
        <v>441</v>
      </c>
      <c r="K62" s="291" t="s">
        <v>659</v>
      </c>
      <c r="L62" s="291" t="s">
        <v>660</v>
      </c>
      <c r="M62" s="294" t="s">
        <v>569</v>
      </c>
      <c r="N62" s="298" t="s">
        <v>661</v>
      </c>
      <c r="O62" s="232"/>
      <c r="P62" s="232"/>
      <c r="Q62" s="232"/>
      <c r="R62" s="232"/>
      <c r="S62" s="232"/>
      <c r="T62" s="232"/>
      <c r="U62" s="232"/>
      <c r="V62" s="232"/>
      <c r="W62" s="232"/>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613</v>
      </c>
      <c r="N64" s="298"/>
      <c r="O64" s="232"/>
      <c r="P64" s="232"/>
      <c r="Q64" s="232"/>
      <c r="R64" s="232"/>
      <c r="S64" s="232"/>
      <c r="T64" s="232"/>
      <c r="U64" s="232"/>
      <c r="V64" s="232"/>
      <c r="W64" s="232"/>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569</v>
      </c>
      <c r="N69" s="298"/>
      <c r="O69" s="232"/>
      <c r="P69" s="232"/>
      <c r="Q69" s="232"/>
      <c r="R69" s="232"/>
      <c r="S69" s="232"/>
      <c r="T69" s="232"/>
      <c r="U69" s="232"/>
      <c r="V69" s="232"/>
      <c r="W69" s="232"/>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143.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36" customHeight="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12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253" priority="20" operator="equal">
      <formula>"x"</formula>
    </cfRule>
  </conditionalFormatting>
  <conditionalFormatting sqref="G1:G2 C2">
    <cfRule type="cellIs" dxfId="252" priority="69" operator="equal">
      <formula>"na"</formula>
    </cfRule>
  </conditionalFormatting>
  <conditionalFormatting sqref="G4:G10">
    <cfRule type="cellIs" dxfId="251" priority="44" operator="equal">
      <formula>"na"</formula>
    </cfRule>
  </conditionalFormatting>
  <conditionalFormatting sqref="G4:G11">
    <cfRule type="cellIs" dxfId="250" priority="43" operator="equal">
      <formula>"na"</formula>
    </cfRule>
  </conditionalFormatting>
  <conditionalFormatting sqref="G11">
    <cfRule type="cellIs" dxfId="249" priority="40" operator="equal">
      <formula>"c"</formula>
    </cfRule>
    <cfRule type="cellIs" dxfId="248" priority="41" operator="equal">
      <formula>"nc"</formula>
    </cfRule>
  </conditionalFormatting>
  <conditionalFormatting sqref="G11:G117">
    <cfRule type="cellIs" dxfId="247" priority="3" operator="equal">
      <formula>"nt"</formula>
    </cfRule>
  </conditionalFormatting>
  <conditionalFormatting sqref="G12:G117">
    <cfRule type="cellIs" dxfId="246" priority="1" operator="equal">
      <formula>"c"</formula>
    </cfRule>
    <cfRule type="cellIs" dxfId="245" priority="2" operator="equal">
      <formula>"nc"</formula>
    </cfRule>
    <cfRule type="cellIs" dxfId="244" priority="4" operator="equal">
      <formula>"na"</formula>
    </cfRule>
  </conditionalFormatting>
  <conditionalFormatting sqref="H12:H117">
    <cfRule type="cellIs" dxfId="243" priority="5" operator="equal">
      <formula>"d"</formula>
    </cfRule>
  </conditionalFormatting>
  <conditionalFormatting sqref="K2">
    <cfRule type="cellIs" dxfId="242" priority="14" operator="equal">
      <formula>"na"</formula>
    </cfRule>
  </conditionalFormatting>
  <conditionalFormatting sqref="Q4:T4">
    <cfRule type="cellIs" dxfId="241" priority="46" operator="equal">
      <formula>"NT"</formula>
    </cfRule>
    <cfRule type="cellIs" dxfId="240" priority="62" operator="equal">
      <formula>"C"</formula>
    </cfRule>
    <cfRule type="cellIs" dxfId="239" priority="63" operator="equal">
      <formula>"NC"</formula>
    </cfRule>
    <cfRule type="cellIs" dxfId="238" priority="64" operator="equal">
      <formula>"NA"</formula>
    </cfRule>
    <cfRule type="cellIs" dxfId="237" priority="65" operator="equal">
      <formula>"NT"</formula>
    </cfRule>
  </conditionalFormatting>
  <dataValidations count="3">
    <dataValidation type="list" allowBlank="1" showErrorMessage="1" sqref="G12:G117" xr:uid="{390E2D58-1973-4600-B699-0DDDE2C3A29F}">
      <formula1>"nt,na,c,nc"</formula1>
    </dataValidation>
    <dataValidation type="list" allowBlank="1" sqref="H12:H117" xr:uid="{074972F4-4B99-4B61-9ED0-72643CE7E130}">
      <formula1>"d"</formula1>
    </dataValidation>
    <dataValidation type="list" allowBlank="1" showInputMessage="1" showErrorMessage="1" sqref="I12:I117" xr:uid="{3114BD59-C9A9-458C-8B37-4947AE3BA7A5}">
      <formula1>INDIRECT("Liste_" &amp; VLOOKUP(B12,Criticite_Min_Criteres,2,FALSE))</formula1>
    </dataValidation>
  </dataValidations>
  <hyperlinks>
    <hyperlink ref="M54" r:id="rId1" xr:uid="{960E1C8D-B7F5-4D24-BB27-8BB49225BC7A}"/>
    <hyperlink ref="M55" r:id="rId2" xr:uid="{DB5DFB90-7FC7-40AA-8861-68C7C81EB1CB}"/>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F6C2B6BF-EC95-404F-9073-3F34937A8CAD}">
          <x14:formula1>
            <xm:f>Paramètres!$D$2:$D$5</xm:f>
          </x14:formula1>
          <xm:sqref>J12:J117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007891"/>
    <outlinePr summaryBelow="0" summaryRight="0"/>
  </sheetPr>
  <dimension ref="A1:G38"/>
  <sheetViews>
    <sheetView showGridLines="0" zoomScale="70" zoomScaleNormal="70" workbookViewId="0">
      <pane ySplit="12" topLeftCell="A13" activePane="bottomLeft" state="frozen"/>
      <selection pane="bottomLeft" activeCell="E35" sqref="E35"/>
    </sheetView>
  </sheetViews>
  <sheetFormatPr baseColWidth="10" defaultColWidth="14.42578125" defaultRowHeight="15" customHeight="1" x14ac:dyDescent="0.2"/>
  <cols>
    <col min="1" max="1" width="4.28515625" customWidth="1"/>
    <col min="2" max="2" width="11.85546875" customWidth="1"/>
    <col min="3" max="3" width="26.7109375" customWidth="1"/>
    <col min="4" max="4" width="87.5703125" customWidth="1"/>
    <col min="5" max="5" width="45.85546875" customWidth="1"/>
    <col min="6" max="6" width="48.28515625" customWidth="1"/>
    <col min="7" max="7" width="59.85546875" customWidth="1"/>
  </cols>
  <sheetData>
    <row r="1" spans="1:7" ht="1.5" customHeight="1" x14ac:dyDescent="0.2">
      <c r="A1" s="58"/>
      <c r="B1" s="59"/>
      <c r="C1" s="60"/>
      <c r="D1" s="61"/>
      <c r="E1" s="62"/>
      <c r="F1" s="62"/>
    </row>
    <row r="2" spans="1:7" ht="14.25" customHeight="1" x14ac:dyDescent="0.2">
      <c r="A2" s="395"/>
      <c r="B2" s="397" t="s">
        <v>20</v>
      </c>
      <c r="C2" s="398"/>
      <c r="D2" s="398"/>
      <c r="E2" s="399" t="s">
        <v>21</v>
      </c>
      <c r="F2" s="394"/>
      <c r="G2" s="394"/>
    </row>
    <row r="3" spans="1:7" ht="14.25" customHeight="1" x14ac:dyDescent="0.2">
      <c r="A3" s="396"/>
      <c r="B3" s="385"/>
      <c r="C3" s="385"/>
      <c r="D3" s="385"/>
      <c r="E3" s="385"/>
      <c r="F3" s="385"/>
      <c r="G3" s="385"/>
    </row>
    <row r="4" spans="1:7" ht="14.25" customHeight="1" x14ac:dyDescent="0.2">
      <c r="A4" s="393"/>
      <c r="B4" s="385"/>
      <c r="C4" s="385"/>
      <c r="D4" s="385"/>
      <c r="E4" s="385"/>
      <c r="F4" s="385"/>
    </row>
    <row r="5" spans="1:7" ht="14.25" customHeight="1" x14ac:dyDescent="0.2">
      <c r="A5" s="385"/>
      <c r="B5" s="385"/>
      <c r="C5" s="385"/>
      <c r="D5" s="385"/>
      <c r="E5" s="385"/>
      <c r="F5" s="385"/>
    </row>
    <row r="6" spans="1:7" ht="14.25" customHeight="1" x14ac:dyDescent="0.2">
      <c r="A6" s="385"/>
      <c r="B6" s="385"/>
      <c r="C6" s="385"/>
      <c r="D6" s="385"/>
      <c r="E6" s="385"/>
      <c r="F6" s="385"/>
    </row>
    <row r="7" spans="1:7" ht="14.25" customHeight="1" x14ac:dyDescent="0.2">
      <c r="A7" s="385"/>
      <c r="B7" s="385"/>
      <c r="C7" s="385"/>
      <c r="D7" s="385"/>
      <c r="E7" s="385"/>
      <c r="F7" s="385"/>
    </row>
    <row r="8" spans="1:7" ht="14.25" customHeight="1" x14ac:dyDescent="0.2">
      <c r="A8" s="385"/>
      <c r="B8" s="385"/>
      <c r="C8" s="385"/>
      <c r="D8" s="385"/>
      <c r="E8" s="385"/>
      <c r="F8" s="385"/>
    </row>
    <row r="9" spans="1:7" ht="13.5" customHeight="1" x14ac:dyDescent="0.2">
      <c r="A9" s="385"/>
      <c r="B9" s="385"/>
      <c r="C9" s="385"/>
      <c r="D9" s="385"/>
      <c r="E9" s="385"/>
      <c r="F9" s="385"/>
    </row>
    <row r="10" spans="1:7" ht="39.75" customHeight="1" x14ac:dyDescent="0.2">
      <c r="A10" s="64"/>
      <c r="B10" s="330">
        <v>140192</v>
      </c>
      <c r="C10" s="65" t="s">
        <v>491</v>
      </c>
      <c r="D10" s="65" t="s">
        <v>633</v>
      </c>
      <c r="E10" s="65" t="s">
        <v>480</v>
      </c>
      <c r="F10" s="65" t="s">
        <v>632</v>
      </c>
      <c r="G10" s="64"/>
    </row>
    <row r="11" spans="1:7" ht="14.25" customHeight="1" x14ac:dyDescent="0.2">
      <c r="A11" s="62"/>
      <c r="B11" s="66"/>
      <c r="C11" s="67"/>
      <c r="D11" s="68"/>
      <c r="E11" s="68"/>
      <c r="F11" s="68"/>
    </row>
    <row r="12" spans="1:7" ht="39" customHeight="1" x14ac:dyDescent="0.2">
      <c r="A12" s="63"/>
      <c r="B12" s="69" t="s">
        <v>22</v>
      </c>
      <c r="C12" s="70" t="s">
        <v>23</v>
      </c>
      <c r="D12" s="70" t="s">
        <v>24</v>
      </c>
      <c r="E12" s="339" t="s">
        <v>483</v>
      </c>
      <c r="F12" s="339" t="s">
        <v>25</v>
      </c>
      <c r="G12" s="339" t="s">
        <v>26</v>
      </c>
    </row>
    <row r="13" spans="1:7" ht="12.75" x14ac:dyDescent="0.2">
      <c r="A13" s="62"/>
      <c r="B13" s="71" t="s">
        <v>27</v>
      </c>
      <c r="C13" s="72" t="s">
        <v>515</v>
      </c>
      <c r="D13" s="317" t="s">
        <v>492</v>
      </c>
      <c r="E13" s="73"/>
      <c r="F13" s="340"/>
      <c r="G13" s="342"/>
    </row>
    <row r="14" spans="1:7" ht="12.75" x14ac:dyDescent="0.2">
      <c r="A14" s="62"/>
      <c r="B14" s="71" t="s">
        <v>28</v>
      </c>
      <c r="C14" s="72" t="s">
        <v>516</v>
      </c>
      <c r="D14" s="316" t="s">
        <v>493</v>
      </c>
      <c r="E14" s="73"/>
      <c r="F14" s="340"/>
      <c r="G14" s="342"/>
    </row>
    <row r="15" spans="1:7" ht="12.75" x14ac:dyDescent="0.2">
      <c r="A15" s="62"/>
      <c r="B15" s="71" t="s">
        <v>29</v>
      </c>
      <c r="C15" s="72" t="s">
        <v>517</v>
      </c>
      <c r="D15" s="345" t="s">
        <v>494</v>
      </c>
      <c r="E15" s="73"/>
      <c r="F15" s="340"/>
      <c r="G15" s="342"/>
    </row>
    <row r="16" spans="1:7" ht="12.75" x14ac:dyDescent="0.2">
      <c r="A16" s="62"/>
      <c r="B16" s="71" t="s">
        <v>30</v>
      </c>
      <c r="C16" s="72" t="s">
        <v>518</v>
      </c>
      <c r="D16" s="317" t="s">
        <v>495</v>
      </c>
      <c r="E16" s="73"/>
      <c r="F16" s="340"/>
      <c r="G16" s="342"/>
    </row>
    <row r="17" spans="1:7" ht="12.75" x14ac:dyDescent="0.2">
      <c r="A17" s="62"/>
      <c r="B17" s="71" t="s">
        <v>31</v>
      </c>
      <c r="C17" s="72" t="s">
        <v>519</v>
      </c>
      <c r="D17" s="317" t="s">
        <v>496</v>
      </c>
      <c r="E17" s="73"/>
      <c r="F17" s="340"/>
      <c r="G17" s="342"/>
    </row>
    <row r="18" spans="1:7" ht="12.75" x14ac:dyDescent="0.2">
      <c r="A18" s="62"/>
      <c r="B18" s="71" t="s">
        <v>32</v>
      </c>
      <c r="C18" s="72" t="s">
        <v>544</v>
      </c>
      <c r="D18" s="317" t="s">
        <v>496</v>
      </c>
      <c r="E18" s="73"/>
      <c r="F18" s="340" t="s">
        <v>508</v>
      </c>
      <c r="G18" s="342"/>
    </row>
    <row r="19" spans="1:7" ht="12.75" x14ac:dyDescent="0.2">
      <c r="A19" s="62"/>
      <c r="B19" s="71" t="s">
        <v>33</v>
      </c>
      <c r="C19" s="72" t="s">
        <v>521</v>
      </c>
      <c r="D19" s="316" t="s">
        <v>514</v>
      </c>
      <c r="E19" s="73"/>
      <c r="F19" s="340" t="s">
        <v>509</v>
      </c>
      <c r="G19" s="342"/>
    </row>
    <row r="20" spans="1:7" ht="12.75" x14ac:dyDescent="0.2">
      <c r="A20" s="62"/>
      <c r="B20" s="71" t="s">
        <v>34</v>
      </c>
      <c r="C20" s="72" t="s">
        <v>522</v>
      </c>
      <c r="D20" s="345" t="s">
        <v>497</v>
      </c>
      <c r="E20" s="73"/>
      <c r="F20" s="340"/>
      <c r="G20" s="342"/>
    </row>
    <row r="21" spans="1:7" ht="15.75" customHeight="1" x14ac:dyDescent="0.2">
      <c r="A21" s="62"/>
      <c r="B21" s="71" t="s">
        <v>35</v>
      </c>
      <c r="C21" s="72" t="s">
        <v>523</v>
      </c>
      <c r="D21" s="345" t="s">
        <v>498</v>
      </c>
      <c r="E21" s="73"/>
      <c r="F21" s="340"/>
      <c r="G21" s="342"/>
    </row>
    <row r="22" spans="1:7" ht="15.75" customHeight="1" x14ac:dyDescent="0.2">
      <c r="A22" s="62"/>
      <c r="B22" s="71" t="s">
        <v>36</v>
      </c>
      <c r="C22" s="72" t="s">
        <v>524</v>
      </c>
      <c r="D22" s="345" t="s">
        <v>499</v>
      </c>
      <c r="E22" s="73"/>
      <c r="F22" s="340"/>
      <c r="G22" s="342"/>
    </row>
    <row r="23" spans="1:7" ht="15.75" customHeight="1" x14ac:dyDescent="0.2">
      <c r="A23" s="62"/>
      <c r="B23" s="71" t="s">
        <v>37</v>
      </c>
      <c r="C23" s="72" t="s">
        <v>525</v>
      </c>
      <c r="D23" s="345" t="s">
        <v>500</v>
      </c>
      <c r="E23" s="73"/>
      <c r="F23" s="340"/>
      <c r="G23" s="342"/>
    </row>
    <row r="24" spans="1:7" ht="15.75" customHeight="1" x14ac:dyDescent="0.2">
      <c r="A24" s="62"/>
      <c r="B24" s="71" t="s">
        <v>38</v>
      </c>
      <c r="C24" s="72" t="s">
        <v>526</v>
      </c>
      <c r="D24" s="316" t="s">
        <v>513</v>
      </c>
      <c r="E24" s="73"/>
      <c r="F24" s="340" t="s">
        <v>510</v>
      </c>
      <c r="G24" s="342"/>
    </row>
    <row r="25" spans="1:7" ht="15.75" customHeight="1" x14ac:dyDescent="0.2">
      <c r="A25" s="62"/>
      <c r="B25" s="71" t="s">
        <v>39</v>
      </c>
      <c r="C25" s="72" t="s">
        <v>527</v>
      </c>
      <c r="D25" s="350" t="s">
        <v>512</v>
      </c>
      <c r="E25" s="73"/>
      <c r="F25" s="340" t="s">
        <v>511</v>
      </c>
      <c r="G25" s="342"/>
    </row>
    <row r="26" spans="1:7" ht="15.75" customHeight="1" x14ac:dyDescent="0.2">
      <c r="A26" s="62"/>
      <c r="B26" s="71" t="s">
        <v>40</v>
      </c>
      <c r="C26" s="346" t="s">
        <v>528</v>
      </c>
      <c r="D26" s="351" t="s">
        <v>501</v>
      </c>
      <c r="E26" s="347"/>
      <c r="F26" s="340"/>
      <c r="G26" s="342"/>
    </row>
    <row r="27" spans="1:7" ht="15.75" customHeight="1" x14ac:dyDescent="0.2">
      <c r="A27" s="62"/>
      <c r="B27" s="71" t="s">
        <v>41</v>
      </c>
      <c r="C27" s="346" t="s">
        <v>529</v>
      </c>
      <c r="D27" s="351" t="s">
        <v>502</v>
      </c>
      <c r="E27" s="347"/>
      <c r="F27" s="340"/>
      <c r="G27" s="342"/>
    </row>
    <row r="28" spans="1:7" ht="15.75" customHeight="1" x14ac:dyDescent="0.2">
      <c r="A28" s="62"/>
      <c r="B28" s="71" t="s">
        <v>42</v>
      </c>
      <c r="C28" s="346" t="s">
        <v>520</v>
      </c>
      <c r="D28" s="351" t="s">
        <v>503</v>
      </c>
      <c r="E28" s="347"/>
      <c r="F28" s="340"/>
      <c r="G28" s="342"/>
    </row>
    <row r="29" spans="1:7" ht="15.75" customHeight="1" x14ac:dyDescent="0.2">
      <c r="A29" s="62"/>
      <c r="B29" s="71" t="s">
        <v>43</v>
      </c>
      <c r="C29" s="346" t="s">
        <v>530</v>
      </c>
      <c r="D29" s="351" t="s">
        <v>504</v>
      </c>
      <c r="E29" s="347"/>
      <c r="F29" s="340"/>
      <c r="G29" s="342"/>
    </row>
    <row r="30" spans="1:7" ht="15.75" customHeight="1" x14ac:dyDescent="0.2">
      <c r="A30" s="62"/>
      <c r="B30" s="71" t="s">
        <v>44</v>
      </c>
      <c r="C30" s="346" t="s">
        <v>744</v>
      </c>
      <c r="D30" s="351" t="s">
        <v>505</v>
      </c>
      <c r="E30" s="347"/>
      <c r="F30" s="340"/>
      <c r="G30" s="342"/>
    </row>
    <row r="31" spans="1:7" ht="15.75" customHeight="1" x14ac:dyDescent="0.2">
      <c r="A31" s="62"/>
      <c r="B31" s="71" t="s">
        <v>45</v>
      </c>
      <c r="C31" s="357"/>
      <c r="D31" s="358" t="s">
        <v>506</v>
      </c>
      <c r="E31" s="359"/>
      <c r="F31" s="360" t="s">
        <v>743</v>
      </c>
      <c r="G31" s="342"/>
    </row>
    <row r="32" spans="1:7" ht="15.75" customHeight="1" x14ac:dyDescent="0.2">
      <c r="A32" s="62"/>
      <c r="B32" s="71" t="s">
        <v>46</v>
      </c>
      <c r="C32" s="357"/>
      <c r="D32" s="358" t="s">
        <v>507</v>
      </c>
      <c r="E32" s="359"/>
      <c r="F32" s="360" t="s">
        <v>743</v>
      </c>
      <c r="G32" s="342"/>
    </row>
    <row r="33" spans="1:7" ht="15.75" customHeight="1" x14ac:dyDescent="0.2">
      <c r="A33" s="62"/>
      <c r="B33" s="71" t="s">
        <v>47</v>
      </c>
      <c r="C33" s="346"/>
      <c r="D33" s="342"/>
      <c r="E33" s="347"/>
      <c r="F33" s="340"/>
      <c r="G33" s="342"/>
    </row>
    <row r="34" spans="1:7" ht="15.75" customHeight="1" x14ac:dyDescent="0.2">
      <c r="A34" s="62"/>
      <c r="B34" s="71" t="s">
        <v>48</v>
      </c>
      <c r="C34" s="346"/>
      <c r="D34" s="352"/>
      <c r="E34" s="347"/>
      <c r="F34" s="340"/>
      <c r="G34" s="342"/>
    </row>
    <row r="35" spans="1:7" ht="15.75" customHeight="1" x14ac:dyDescent="0.2">
      <c r="A35" s="62"/>
      <c r="B35" s="71" t="s">
        <v>49</v>
      </c>
      <c r="C35" s="346"/>
      <c r="D35" s="342"/>
      <c r="E35" s="348"/>
      <c r="F35" s="295"/>
      <c r="G35" s="342"/>
    </row>
    <row r="36" spans="1:7" ht="15.75" customHeight="1" x14ac:dyDescent="0.2">
      <c r="A36" s="62"/>
      <c r="B36" s="71" t="s">
        <v>50</v>
      </c>
      <c r="C36" s="346"/>
      <c r="D36" s="352"/>
      <c r="E36" s="349"/>
      <c r="F36" s="295"/>
      <c r="G36" s="342"/>
    </row>
    <row r="37" spans="1:7" ht="15.75" customHeight="1" x14ac:dyDescent="0.2">
      <c r="A37" s="62"/>
      <c r="B37" s="71" t="s">
        <v>51</v>
      </c>
      <c r="C37" s="72"/>
      <c r="E37" s="74"/>
      <c r="F37" s="295"/>
      <c r="G37" s="342"/>
    </row>
    <row r="38" spans="1:7" ht="12.75" x14ac:dyDescent="0.2">
      <c r="A38" s="62"/>
      <c r="B38" s="71" t="s">
        <v>52</v>
      </c>
      <c r="C38" s="72"/>
      <c r="D38" s="75"/>
      <c r="E38" s="76"/>
      <c r="F38" s="341"/>
      <c r="G38" s="342"/>
    </row>
  </sheetData>
  <mergeCells count="6">
    <mergeCell ref="A4:F9"/>
    <mergeCell ref="G2:G3"/>
    <mergeCell ref="A2:A3"/>
    <mergeCell ref="B2:D3"/>
    <mergeCell ref="E2:E3"/>
    <mergeCell ref="F2:F3"/>
  </mergeCells>
  <hyperlinks>
    <hyperlink ref="D26" r:id="rId1" xr:uid="{AF74E8B9-B099-41C4-8FEF-A0EF0966F7A7}"/>
    <hyperlink ref="D27" r:id="rId2" xr:uid="{EE3B2A65-7B0C-43C5-8645-7A04C3F2673A}"/>
    <hyperlink ref="D28" r:id="rId3" xr:uid="{D81EDB56-63CB-4B5B-84FA-02F04DF551FD}"/>
    <hyperlink ref="D29" r:id="rId4" xr:uid="{584BB5BE-403D-44C4-A576-258151AB0DB6}"/>
    <hyperlink ref="D30" r:id="rId5" xr:uid="{EF858EF4-4F4E-41E2-867B-8B48D0B037FE}"/>
    <hyperlink ref="D31" r:id="rId6" xr:uid="{1A79A0FE-F695-4D7E-8CF0-423DEF16CCA0}"/>
    <hyperlink ref="D32" r:id="rId7" xr:uid="{8EA90387-4E1E-4BB4-B0F5-B4A3DA59B658}"/>
    <hyperlink ref="D25" r:id="rId8" xr:uid="{63AE498C-D179-4284-8158-B7284BD471B7}"/>
    <hyperlink ref="D24" r:id="rId9" xr:uid="{AD359E72-3FCF-49CD-8899-A6B26CCE233D}"/>
    <hyperlink ref="D19" r:id="rId10" xr:uid="{8C07842B-674B-4213-9FF5-70234B1ABEE8}"/>
    <hyperlink ref="D18" r:id="rId11" xr:uid="{BBB3A828-D164-4F88-864F-8C29EE784D73}"/>
    <hyperlink ref="D17" r:id="rId12" xr:uid="{5DFF5FAA-3418-4877-A01B-5CA985CD561A}"/>
  </hyperlinks>
  <pageMargins left="0.7" right="0.7" top="0.75" bottom="0.75" header="0" footer="0"/>
  <pageSetup orientation="landscape"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tabColor rgb="FF666666"/>
    <outlinePr summaryBelow="0" summaryRight="0"/>
  </sheetPr>
  <dimension ref="A1:W117"/>
  <sheetViews>
    <sheetView showGridLines="0" zoomScale="50" zoomScaleNormal="50" workbookViewId="0">
      <pane xSplit="7" ySplit="11" topLeftCell="H54"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57031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7" customWidth="1"/>
  </cols>
  <sheetData>
    <row r="1" spans="1:23" ht="0.75" customHeight="1" x14ac:dyDescent="0.2">
      <c r="A1" s="231"/>
      <c r="B1" s="232"/>
      <c r="C1" s="232"/>
      <c r="D1" s="232"/>
      <c r="E1" s="232"/>
      <c r="F1" s="232"/>
      <c r="G1" s="232"/>
      <c r="H1" s="232"/>
      <c r="I1" s="232"/>
      <c r="J1" s="232"/>
      <c r="K1" s="232"/>
      <c r="L1" s="232"/>
      <c r="M1" s="232"/>
      <c r="N1" s="232"/>
      <c r="O1" s="269"/>
      <c r="P1" s="269"/>
      <c r="Q1" s="269"/>
      <c r="R1" s="269"/>
      <c r="S1" s="269"/>
      <c r="T1" s="269"/>
      <c r="U1" s="269"/>
      <c r="V1" s="269"/>
      <c r="W1" s="269"/>
    </row>
    <row r="2" spans="1:23" ht="16.5" customHeight="1" x14ac:dyDescent="0.2">
      <c r="A2" s="234"/>
      <c r="B2" s="235" t="str">
        <f>G4</f>
        <v>P12</v>
      </c>
      <c r="C2" s="236" t="str">
        <f>Echantillon!C24</f>
        <v>France (navire)</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70"/>
      <c r="P2" s="270"/>
      <c r="Q2" s="269"/>
      <c r="R2" s="269"/>
      <c r="S2" s="269"/>
      <c r="T2" s="269"/>
      <c r="U2" s="269"/>
      <c r="V2" s="269"/>
      <c r="W2" s="269"/>
    </row>
    <row r="3" spans="1:23" ht="18.75" customHeight="1" x14ac:dyDescent="0.2">
      <c r="A3" s="234"/>
      <c r="B3" s="235" t="s">
        <v>442</v>
      </c>
      <c r="C3" s="439" t="str">
        <f>HYPERLINK(Echantillon!D24)</f>
        <v>https://museemaritime.larochelle.fr/un-avant-gout/les-collections/france-1</v>
      </c>
      <c r="D3" s="385"/>
      <c r="E3" s="385"/>
      <c r="F3" s="385"/>
      <c r="G3" s="385"/>
      <c r="H3" s="242"/>
      <c r="I3" s="242"/>
      <c r="J3" s="242"/>
      <c r="K3" s="242"/>
      <c r="L3" s="242"/>
      <c r="M3" s="242"/>
      <c r="N3" s="242"/>
      <c r="O3" s="269"/>
      <c r="P3" s="269"/>
      <c r="Q3" s="269"/>
      <c r="R3" s="269"/>
      <c r="S3" s="269"/>
      <c r="T3" s="269"/>
      <c r="U3" s="269"/>
      <c r="V3" s="269"/>
      <c r="W3" s="269"/>
    </row>
    <row r="4" spans="1:23" ht="16.5" customHeight="1" x14ac:dyDescent="0.2">
      <c r="A4" s="231"/>
      <c r="B4" s="428" t="s">
        <v>106</v>
      </c>
      <c r="C4" s="429" t="s">
        <v>443</v>
      </c>
      <c r="D4" s="429" t="s">
        <v>109</v>
      </c>
      <c r="E4" s="430" t="s">
        <v>477</v>
      </c>
      <c r="F4" s="243" t="s">
        <v>110</v>
      </c>
      <c r="G4" s="243" t="str">
        <f>Echantillon!B24</f>
        <v>P12</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33</v>
      </c>
      <c r="H5" s="380"/>
      <c r="I5" s="380"/>
      <c r="J5" s="380"/>
      <c r="K5" s="380"/>
      <c r="L5" s="380"/>
      <c r="M5" s="380"/>
      <c r="N5" s="434"/>
      <c r="O5" s="232"/>
      <c r="P5" s="251" t="s">
        <v>9</v>
      </c>
      <c r="Q5" s="67">
        <f>COUNTIFS($C$12:$C$117,"A",$G$12:$G$117,"c")</f>
        <v>24</v>
      </c>
      <c r="R5" s="67">
        <f>COUNTIFS($C$12:$C$117,"A",$G$12:$G$117,"nc")</f>
        <v>9</v>
      </c>
      <c r="S5" s="67">
        <f>COUNTIFS($C$12:$C$117,"A",$G$12:$G$117,"na")</f>
        <v>50</v>
      </c>
      <c r="T5" s="67">
        <f>COUNTIFS($C$12:$C$117,"A",$G$12:$G$117,"nt")</f>
        <v>0</v>
      </c>
      <c r="U5" s="252">
        <f>Q5+R5</f>
        <v>33</v>
      </c>
      <c r="V5" s="253">
        <f>IF(U5&gt;0,Q5/U5,"-")</f>
        <v>0.72727272727272729</v>
      </c>
      <c r="W5" s="254">
        <f>V5</f>
        <v>0.72727272727272729</v>
      </c>
    </row>
    <row r="6" spans="1:23" ht="16.5" customHeight="1" x14ac:dyDescent="0.2">
      <c r="A6" s="231"/>
      <c r="B6" s="380"/>
      <c r="C6" s="380"/>
      <c r="D6" s="380"/>
      <c r="E6" s="431"/>
      <c r="F6" s="243" t="s">
        <v>113</v>
      </c>
      <c r="G6" s="243">
        <f>COUNTIF(G12:G117,"nc")</f>
        <v>11</v>
      </c>
      <c r="H6" s="380"/>
      <c r="I6" s="380"/>
      <c r="J6" s="380"/>
      <c r="K6" s="380"/>
      <c r="L6" s="380"/>
      <c r="M6" s="380"/>
      <c r="N6" s="434"/>
      <c r="O6" s="232"/>
      <c r="P6" s="251" t="s">
        <v>16</v>
      </c>
      <c r="Q6" s="67">
        <f>COUNTIFS($C$12:$C$117,"AA",$G$12:$G$117,"c")</f>
        <v>9</v>
      </c>
      <c r="R6" s="67">
        <f>COUNTIFS($C$12:$C$117,"AA",$G$12:$G$117,"nc")</f>
        <v>2</v>
      </c>
      <c r="S6" s="67">
        <f>COUNTIFS($C$12:$C$117,"AA",$G$12:$G$117,"na")</f>
        <v>12</v>
      </c>
      <c r="T6" s="67">
        <f>COUNTIFS($C$12:$C$117,"AA",$G$12:$G$117,"nt")</f>
        <v>0</v>
      </c>
      <c r="U6" s="252">
        <f>Q6+R6</f>
        <v>11</v>
      </c>
      <c r="V6" s="253">
        <f>IF(U6&gt;0,Q6/U6,"-")</f>
        <v>0.81818181818181823</v>
      </c>
      <c r="W6" s="41">
        <f>IF(U6&gt;0,SUM(Q5:Q6)/SUM(U5:U6),"-")</f>
        <v>0.75</v>
      </c>
    </row>
    <row r="7" spans="1:23" ht="16.5" customHeight="1" x14ac:dyDescent="0.2">
      <c r="A7" s="231"/>
      <c r="B7" s="380"/>
      <c r="C7" s="380"/>
      <c r="D7" s="380"/>
      <c r="E7" s="431"/>
      <c r="F7" s="243" t="s">
        <v>449</v>
      </c>
      <c r="G7" s="243">
        <f>COUNTIF(G12:G117,"na")</f>
        <v>62</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33</v>
      </c>
      <c r="R8" s="256">
        <f>SUM(R5:R7)</f>
        <v>11</v>
      </c>
      <c r="S8" s="256">
        <f>SUM(S5:S7)</f>
        <v>62</v>
      </c>
      <c r="T8" s="256">
        <f>SUM(T5:T7)</f>
        <v>0</v>
      </c>
      <c r="U8" s="257">
        <f>SUM(U5:U7)</f>
        <v>44</v>
      </c>
      <c r="V8" s="253"/>
      <c r="W8" s="251"/>
    </row>
    <row r="9" spans="1:23" ht="16.5" customHeight="1" x14ac:dyDescent="0.2">
      <c r="A9" s="231"/>
      <c r="B9" s="380"/>
      <c r="C9" s="380"/>
      <c r="D9" s="380"/>
      <c r="E9" s="431"/>
      <c r="F9" s="243" t="s">
        <v>428</v>
      </c>
      <c r="G9" s="258">
        <f>G5/SUM(G5:G6)</f>
        <v>0.75</v>
      </c>
      <c r="H9" s="380"/>
      <c r="I9" s="380"/>
      <c r="J9" s="380"/>
      <c r="K9" s="380"/>
      <c r="L9" s="380"/>
      <c r="M9" s="380"/>
      <c r="N9" s="434"/>
      <c r="O9" s="232"/>
      <c r="P9" s="232"/>
      <c r="Q9" s="232"/>
      <c r="R9" s="232"/>
      <c r="S9" s="232"/>
      <c r="T9" s="232"/>
      <c r="U9" s="232"/>
      <c r="V9" s="232"/>
      <c r="W9" s="232"/>
    </row>
    <row r="10" spans="1:23" ht="30.75" customHeight="1" x14ac:dyDescent="0.2">
      <c r="A10" s="231"/>
      <c r="B10" s="381"/>
      <c r="C10" s="381"/>
      <c r="D10" s="381"/>
      <c r="E10" s="432"/>
      <c r="F10" s="243" t="s">
        <v>429</v>
      </c>
      <c r="G10" s="258">
        <f>G6/SUM(G5:G6)</f>
        <v>0.25</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69"/>
      <c r="P11" s="269"/>
      <c r="Q11" s="269"/>
      <c r="R11" s="269"/>
      <c r="S11" s="269"/>
      <c r="T11" s="269"/>
      <c r="U11" s="269"/>
      <c r="V11" s="269"/>
      <c r="W11" s="269"/>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69"/>
      <c r="P12" s="269"/>
      <c r="Q12" s="269"/>
      <c r="R12" s="269"/>
      <c r="S12" s="269"/>
      <c r="T12" s="269"/>
      <c r="U12" s="269"/>
      <c r="V12" s="269"/>
      <c r="W12" s="269"/>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11</v>
      </c>
      <c r="H13" s="251"/>
      <c r="I13" s="74"/>
      <c r="J13" s="74"/>
      <c r="K13" s="291"/>
      <c r="L13" s="291"/>
      <c r="M13" s="294"/>
      <c r="N13" s="298"/>
      <c r="O13" s="269"/>
      <c r="P13" s="269"/>
      <c r="Q13" s="269"/>
      <c r="R13" s="269"/>
      <c r="S13" s="269"/>
      <c r="T13" s="269"/>
      <c r="U13" s="269"/>
      <c r="V13" s="269"/>
      <c r="W13" s="269"/>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69"/>
      <c r="P14" s="269"/>
      <c r="Q14" s="269"/>
      <c r="R14" s="269"/>
      <c r="S14" s="269"/>
      <c r="T14" s="269"/>
      <c r="U14" s="269"/>
      <c r="V14" s="269"/>
      <c r="W14" s="269"/>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69"/>
      <c r="P15" s="269"/>
      <c r="Q15" s="269"/>
      <c r="R15" s="269"/>
      <c r="S15" s="269"/>
      <c r="T15" s="269"/>
      <c r="U15" s="269"/>
      <c r="V15" s="269"/>
      <c r="W15" s="269"/>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69"/>
      <c r="P16" s="269"/>
      <c r="Q16" s="269"/>
      <c r="R16" s="269"/>
      <c r="S16" s="269"/>
      <c r="T16" s="269"/>
      <c r="U16" s="269"/>
      <c r="V16" s="269"/>
      <c r="W16" s="269"/>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69"/>
      <c r="P17" s="269"/>
      <c r="Q17" s="269"/>
      <c r="R17" s="269"/>
      <c r="S17" s="269"/>
      <c r="T17" s="269"/>
      <c r="U17" s="269"/>
      <c r="V17" s="269"/>
      <c r="W17" s="269"/>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71"/>
      <c r="P18" s="271"/>
      <c r="Q18" s="271"/>
      <c r="R18" s="271"/>
      <c r="S18" s="271"/>
      <c r="T18" s="271"/>
      <c r="U18" s="271"/>
      <c r="V18" s="271"/>
      <c r="W18" s="271"/>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72"/>
      <c r="P19" s="272"/>
      <c r="Q19" s="272"/>
      <c r="R19" s="272"/>
      <c r="S19" s="272"/>
      <c r="T19" s="272"/>
      <c r="U19" s="273"/>
      <c r="V19" s="269"/>
      <c r="W19" s="269"/>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69"/>
      <c r="P20" s="269"/>
      <c r="Q20" s="269"/>
      <c r="R20" s="269"/>
      <c r="S20" s="269"/>
      <c r="T20" s="269"/>
      <c r="U20" s="269"/>
      <c r="V20" s="269"/>
      <c r="W20" s="269"/>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8</v>
      </c>
      <c r="H21" s="251"/>
      <c r="I21" s="74"/>
      <c r="J21" s="74"/>
      <c r="K21" s="74"/>
      <c r="L21" s="74"/>
      <c r="M21" s="295"/>
      <c r="N21" s="298"/>
      <c r="O21" s="269"/>
      <c r="P21" s="269"/>
      <c r="Q21" s="269"/>
      <c r="R21" s="269"/>
      <c r="S21" s="269"/>
      <c r="T21" s="269"/>
      <c r="U21" s="269"/>
      <c r="V21" s="269"/>
      <c r="W21" s="269"/>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10</v>
      </c>
      <c r="H22" s="251"/>
      <c r="I22" s="74" t="s">
        <v>433</v>
      </c>
      <c r="J22" s="74" t="s">
        <v>441</v>
      </c>
      <c r="K22" s="291" t="s">
        <v>670</v>
      </c>
      <c r="L22" s="291" t="s">
        <v>671</v>
      </c>
      <c r="M22" s="295"/>
      <c r="N22" s="298"/>
      <c r="O22" s="269"/>
      <c r="P22" s="269"/>
      <c r="Q22" s="269"/>
      <c r="R22" s="269"/>
      <c r="S22" s="269"/>
      <c r="T22" s="269"/>
      <c r="U22" s="269"/>
      <c r="V22" s="269"/>
      <c r="W22" s="269"/>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69"/>
      <c r="P23" s="269"/>
      <c r="Q23" s="269"/>
      <c r="R23" s="269"/>
      <c r="S23" s="269"/>
      <c r="T23" s="269"/>
      <c r="U23" s="269"/>
      <c r="V23" s="269"/>
      <c r="W23" s="269"/>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10</v>
      </c>
      <c r="H24" s="251"/>
      <c r="I24" s="74" t="s">
        <v>431</v>
      </c>
      <c r="J24" s="74" t="s">
        <v>441</v>
      </c>
      <c r="K24" s="291" t="s">
        <v>672</v>
      </c>
      <c r="L24" s="291"/>
      <c r="M24" s="294"/>
      <c r="N24" s="315" t="s">
        <v>666</v>
      </c>
      <c r="O24" s="269"/>
      <c r="P24" s="269"/>
      <c r="Q24" s="269"/>
      <c r="R24" s="269"/>
      <c r="S24" s="269"/>
      <c r="T24" s="269"/>
      <c r="U24" s="269"/>
      <c r="V24" s="269"/>
      <c r="W24" s="269"/>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11</v>
      </c>
      <c r="H25" s="251"/>
      <c r="I25" s="74"/>
      <c r="J25" s="74"/>
      <c r="K25" s="74"/>
      <c r="L25" s="74"/>
      <c r="M25" s="294" t="s">
        <v>665</v>
      </c>
      <c r="N25" s="298"/>
      <c r="O25" s="269"/>
      <c r="P25" s="269"/>
      <c r="Q25" s="269"/>
      <c r="R25" s="269"/>
      <c r="S25" s="269"/>
      <c r="T25" s="269"/>
      <c r="U25" s="269"/>
      <c r="V25" s="269"/>
      <c r="W25" s="269"/>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10</v>
      </c>
      <c r="H26" s="251"/>
      <c r="I26" s="74" t="s">
        <v>431</v>
      </c>
      <c r="J26" s="74" t="s">
        <v>441</v>
      </c>
      <c r="K26" s="291" t="s">
        <v>673</v>
      </c>
      <c r="L26" s="74"/>
      <c r="M26" s="295"/>
      <c r="N26" s="298"/>
      <c r="O26" s="269"/>
      <c r="P26" s="269"/>
      <c r="Q26" s="269"/>
      <c r="R26" s="269"/>
      <c r="S26" s="269"/>
      <c r="T26" s="269"/>
      <c r="U26" s="269"/>
      <c r="V26" s="269"/>
      <c r="W26" s="269"/>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8</v>
      </c>
      <c r="H27" s="251"/>
      <c r="I27" s="74"/>
      <c r="J27" s="74"/>
      <c r="K27" s="74"/>
      <c r="L27" s="74"/>
      <c r="M27" s="295"/>
      <c r="N27" s="298"/>
      <c r="O27" s="269"/>
      <c r="P27" s="269"/>
      <c r="Q27" s="269"/>
      <c r="R27" s="269"/>
      <c r="S27" s="269"/>
      <c r="T27" s="269"/>
      <c r="U27" s="269"/>
      <c r="V27" s="269"/>
      <c r="W27" s="269"/>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8</v>
      </c>
      <c r="H28" s="251"/>
      <c r="I28" s="74"/>
      <c r="J28" s="74"/>
      <c r="K28" s="74"/>
      <c r="L28" s="74"/>
      <c r="M28" s="295"/>
      <c r="N28" s="298"/>
      <c r="O28" s="269"/>
      <c r="P28" s="269"/>
      <c r="Q28" s="269"/>
      <c r="R28" s="269"/>
      <c r="S28" s="269"/>
      <c r="T28" s="269"/>
      <c r="U28" s="269"/>
      <c r="V28" s="269"/>
      <c r="W28" s="269"/>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8</v>
      </c>
      <c r="H29" s="251"/>
      <c r="I29" s="74"/>
      <c r="J29" s="74"/>
      <c r="K29" s="74"/>
      <c r="L29" s="74"/>
      <c r="M29" s="294" t="s">
        <v>674</v>
      </c>
      <c r="N29" s="298"/>
      <c r="O29" s="269"/>
      <c r="P29" s="269"/>
      <c r="Q29" s="269"/>
      <c r="R29" s="269"/>
      <c r="S29" s="269"/>
      <c r="T29" s="269"/>
      <c r="U29" s="269"/>
      <c r="V29" s="269"/>
      <c r="W29" s="269"/>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10</v>
      </c>
      <c r="H30" s="251"/>
      <c r="I30" s="74" t="s">
        <v>433</v>
      </c>
      <c r="J30" s="74" t="s">
        <v>441</v>
      </c>
      <c r="K30" s="291" t="s">
        <v>675</v>
      </c>
      <c r="L30" s="291" t="s">
        <v>676</v>
      </c>
      <c r="M30" s="295"/>
      <c r="N30" s="298"/>
      <c r="O30" s="269"/>
      <c r="P30" s="269"/>
      <c r="Q30" s="269"/>
      <c r="R30" s="269"/>
      <c r="S30" s="269"/>
      <c r="T30" s="269"/>
      <c r="U30" s="269"/>
      <c r="V30" s="269"/>
      <c r="W30" s="269"/>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69"/>
      <c r="P31" s="269"/>
      <c r="Q31" s="269"/>
      <c r="R31" s="269"/>
      <c r="S31" s="269"/>
      <c r="T31" s="269"/>
      <c r="U31" s="269"/>
      <c r="V31" s="269"/>
      <c r="W31" s="269"/>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10</v>
      </c>
      <c r="H32" s="251"/>
      <c r="I32" s="74" t="s">
        <v>439</v>
      </c>
      <c r="J32" s="74" t="s">
        <v>441</v>
      </c>
      <c r="K32" s="291" t="s">
        <v>677</v>
      </c>
      <c r="L32" s="291" t="s">
        <v>678</v>
      </c>
      <c r="M32" s="295"/>
      <c r="N32" s="298"/>
      <c r="O32" s="269"/>
      <c r="P32" s="269"/>
      <c r="Q32" s="269"/>
      <c r="R32" s="269"/>
      <c r="S32" s="269"/>
      <c r="T32" s="269"/>
      <c r="U32" s="269"/>
      <c r="V32" s="269"/>
      <c r="W32" s="269"/>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69"/>
      <c r="P33" s="269"/>
      <c r="Q33" s="269"/>
      <c r="R33" s="269"/>
      <c r="S33" s="269"/>
      <c r="T33" s="269"/>
      <c r="U33" s="269"/>
      <c r="V33" s="269"/>
      <c r="W33" s="269"/>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69"/>
      <c r="P34" s="269"/>
      <c r="Q34" s="269"/>
      <c r="R34" s="269"/>
      <c r="S34" s="269"/>
      <c r="T34" s="269"/>
      <c r="U34" s="269"/>
      <c r="V34" s="269"/>
      <c r="W34" s="269"/>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8</v>
      </c>
      <c r="H35" s="251"/>
      <c r="I35" s="74"/>
      <c r="J35" s="74"/>
      <c r="K35" s="74"/>
      <c r="L35" s="74"/>
      <c r="M35" s="295"/>
      <c r="N35" s="298"/>
      <c r="O35" s="269"/>
      <c r="P35" s="269"/>
      <c r="Q35" s="269"/>
      <c r="R35" s="269"/>
      <c r="S35" s="269"/>
      <c r="T35" s="269"/>
      <c r="U35" s="269"/>
      <c r="V35" s="269"/>
      <c r="W35" s="269"/>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8</v>
      </c>
      <c r="H36" s="251"/>
      <c r="I36" s="74"/>
      <c r="J36" s="74"/>
      <c r="K36" s="74"/>
      <c r="L36" s="74"/>
      <c r="M36" s="295"/>
      <c r="N36" s="298"/>
      <c r="O36" s="269"/>
      <c r="P36" s="269"/>
      <c r="Q36" s="269"/>
      <c r="R36" s="269"/>
      <c r="S36" s="269"/>
      <c r="T36" s="269"/>
      <c r="U36" s="269"/>
      <c r="V36" s="269"/>
      <c r="W36" s="269"/>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69"/>
      <c r="P37" s="269"/>
      <c r="Q37" s="269"/>
      <c r="R37" s="269"/>
      <c r="S37" s="269"/>
      <c r="T37" s="269"/>
      <c r="U37" s="269"/>
      <c r="V37" s="269"/>
      <c r="W37" s="269"/>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8</v>
      </c>
      <c r="H38" s="251"/>
      <c r="I38" s="74"/>
      <c r="J38" s="74"/>
      <c r="K38" s="74"/>
      <c r="L38" s="74"/>
      <c r="M38" s="295"/>
      <c r="N38" s="298"/>
      <c r="O38" s="269"/>
      <c r="P38" s="269"/>
      <c r="Q38" s="269"/>
      <c r="R38" s="269"/>
      <c r="S38" s="269"/>
      <c r="T38" s="269"/>
      <c r="U38" s="269"/>
      <c r="V38" s="269"/>
      <c r="W38" s="269"/>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69"/>
      <c r="P39" s="269"/>
      <c r="Q39" s="269"/>
      <c r="R39" s="269"/>
      <c r="S39" s="269"/>
      <c r="T39" s="269"/>
      <c r="U39" s="269"/>
      <c r="V39" s="269"/>
      <c r="W39" s="269"/>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69"/>
      <c r="P40" s="269"/>
      <c r="Q40" s="269"/>
      <c r="R40" s="269"/>
      <c r="S40" s="269"/>
      <c r="T40" s="269"/>
      <c r="U40" s="269"/>
      <c r="V40" s="269"/>
      <c r="W40" s="269"/>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69"/>
      <c r="P41" s="269"/>
      <c r="Q41" s="269"/>
      <c r="R41" s="269"/>
      <c r="S41" s="269"/>
      <c r="T41" s="269"/>
      <c r="U41" s="269"/>
      <c r="V41" s="269"/>
      <c r="W41" s="269"/>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10</v>
      </c>
      <c r="H42" s="251"/>
      <c r="I42" s="74" t="s">
        <v>436</v>
      </c>
      <c r="J42" s="74" t="s">
        <v>438</v>
      </c>
      <c r="K42" s="291" t="s">
        <v>683</v>
      </c>
      <c r="L42" s="291" t="s">
        <v>679</v>
      </c>
      <c r="M42" s="295"/>
      <c r="N42" s="298" t="s">
        <v>680</v>
      </c>
      <c r="O42" s="269"/>
      <c r="P42" s="269"/>
      <c r="Q42" s="269"/>
      <c r="R42" s="269"/>
      <c r="S42" s="269"/>
      <c r="T42" s="269"/>
      <c r="U42" s="269"/>
      <c r="V42" s="269"/>
      <c r="W42" s="269"/>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69"/>
      <c r="P43" s="269"/>
      <c r="Q43" s="269"/>
      <c r="R43" s="269"/>
      <c r="S43" s="269"/>
      <c r="T43" s="269"/>
      <c r="U43" s="269"/>
      <c r="V43" s="269"/>
      <c r="W43" s="269"/>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10</v>
      </c>
      <c r="H44" s="251"/>
      <c r="I44" s="74" t="s">
        <v>433</v>
      </c>
      <c r="J44" s="74" t="s">
        <v>438</v>
      </c>
      <c r="K44" s="291" t="s">
        <v>681</v>
      </c>
      <c r="L44" s="291" t="s">
        <v>682</v>
      </c>
      <c r="M44" s="295"/>
      <c r="N44" s="298"/>
      <c r="O44" s="269"/>
      <c r="P44" s="269"/>
      <c r="Q44" s="269"/>
      <c r="R44" s="269"/>
      <c r="S44" s="269"/>
      <c r="T44" s="269"/>
      <c r="U44" s="269"/>
      <c r="V44" s="269"/>
      <c r="W44" s="269"/>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69"/>
      <c r="P45" s="269"/>
      <c r="Q45" s="269"/>
      <c r="R45" s="269"/>
      <c r="S45" s="269"/>
      <c r="T45" s="269"/>
      <c r="U45" s="269"/>
      <c r="V45" s="269"/>
      <c r="W45" s="269"/>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69"/>
      <c r="P46" s="269"/>
      <c r="Q46" s="269"/>
      <c r="R46" s="269"/>
      <c r="S46" s="269"/>
      <c r="T46" s="269"/>
      <c r="U46" s="269"/>
      <c r="V46" s="269"/>
      <c r="W46" s="269"/>
    </row>
    <row r="47" spans="1:23"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69"/>
      <c r="P47" s="269"/>
      <c r="Q47" s="269"/>
      <c r="R47" s="269"/>
      <c r="S47" s="269"/>
      <c r="T47" s="269"/>
      <c r="U47" s="269"/>
      <c r="V47" s="269"/>
      <c r="W47" s="269"/>
    </row>
    <row r="48" spans="1:23"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10</v>
      </c>
      <c r="H48" s="251"/>
      <c r="I48" s="291" t="s">
        <v>439</v>
      </c>
      <c r="J48" s="74" t="s">
        <v>435</v>
      </c>
      <c r="K48" s="291" t="s">
        <v>697</v>
      </c>
      <c r="L48" s="291" t="s">
        <v>698</v>
      </c>
      <c r="M48" s="294"/>
      <c r="N48" s="298" t="s">
        <v>699</v>
      </c>
      <c r="O48" s="269"/>
      <c r="P48" s="269"/>
      <c r="Q48" s="269"/>
      <c r="R48" s="269"/>
      <c r="S48" s="269"/>
      <c r="T48" s="269"/>
      <c r="U48" s="269"/>
      <c r="V48" s="269"/>
      <c r="W48" s="269"/>
    </row>
    <row r="49" spans="1:23"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431</v>
      </c>
      <c r="J49" s="74" t="s">
        <v>435</v>
      </c>
      <c r="K49" s="291" t="s">
        <v>691</v>
      </c>
      <c r="L49" s="291" t="s">
        <v>690</v>
      </c>
      <c r="M49" s="294" t="s">
        <v>684</v>
      </c>
      <c r="N49" s="298"/>
      <c r="O49" s="269"/>
      <c r="P49" s="269"/>
      <c r="Q49" s="269"/>
      <c r="R49" s="269"/>
      <c r="S49" s="269"/>
      <c r="T49" s="269"/>
      <c r="U49" s="269"/>
      <c r="V49" s="269"/>
      <c r="W49" s="269"/>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69"/>
      <c r="P50" s="269"/>
      <c r="Q50" s="269"/>
      <c r="R50" s="269"/>
      <c r="S50" s="269"/>
      <c r="T50" s="269"/>
      <c r="U50" s="269"/>
      <c r="V50" s="269"/>
      <c r="W50" s="269"/>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10</v>
      </c>
      <c r="H51" s="251"/>
      <c r="I51" s="74" t="s">
        <v>431</v>
      </c>
      <c r="J51" s="74" t="s">
        <v>435</v>
      </c>
      <c r="K51" s="291" t="s">
        <v>662</v>
      </c>
      <c r="L51" s="291" t="s">
        <v>663</v>
      </c>
      <c r="M51" s="295" t="s">
        <v>569</v>
      </c>
      <c r="N51" s="298"/>
      <c r="O51" s="269"/>
      <c r="P51" s="269"/>
      <c r="Q51" s="269"/>
      <c r="R51" s="269"/>
      <c r="S51" s="269"/>
      <c r="T51" s="269"/>
      <c r="U51" s="269"/>
      <c r="V51" s="269"/>
      <c r="W51" s="269"/>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69"/>
      <c r="P52" s="269"/>
      <c r="Q52" s="269"/>
      <c r="R52" s="269"/>
      <c r="S52" s="269"/>
      <c r="T52" s="269"/>
      <c r="U52" s="269"/>
      <c r="V52" s="269"/>
      <c r="W52" s="269"/>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69"/>
      <c r="P53" s="269"/>
      <c r="Q53" s="269"/>
      <c r="R53" s="269"/>
      <c r="S53" s="269"/>
      <c r="T53" s="269"/>
      <c r="U53" s="269"/>
      <c r="V53" s="269"/>
      <c r="W53" s="269"/>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69"/>
      <c r="P54" s="269"/>
      <c r="Q54" s="269"/>
      <c r="R54" s="269"/>
      <c r="S54" s="269"/>
      <c r="T54" s="269"/>
      <c r="U54" s="269"/>
      <c r="V54" s="269"/>
      <c r="W54" s="269"/>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69"/>
      <c r="P55" s="269"/>
      <c r="Q55" s="269"/>
      <c r="R55" s="269"/>
      <c r="S55" s="269"/>
      <c r="T55" s="269"/>
      <c r="U55" s="269"/>
      <c r="V55" s="269"/>
      <c r="W55" s="269"/>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69"/>
      <c r="P56" s="269"/>
      <c r="Q56" s="269"/>
      <c r="R56" s="269"/>
      <c r="S56" s="269"/>
      <c r="T56" s="269"/>
      <c r="U56" s="269"/>
      <c r="V56" s="269"/>
      <c r="W56" s="269"/>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69"/>
      <c r="P57" s="269"/>
      <c r="Q57" s="269"/>
      <c r="R57" s="269"/>
      <c r="S57" s="269"/>
      <c r="T57" s="269"/>
      <c r="U57" s="269"/>
      <c r="V57" s="269"/>
      <c r="W57" s="269"/>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69"/>
      <c r="P58" s="269"/>
      <c r="Q58" s="269"/>
      <c r="R58" s="269"/>
      <c r="S58" s="269"/>
      <c r="T58" s="269"/>
      <c r="U58" s="269"/>
      <c r="V58" s="269"/>
      <c r="W58" s="269"/>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69"/>
      <c r="P59" s="269"/>
      <c r="Q59" s="269"/>
      <c r="R59" s="269"/>
      <c r="S59" s="269"/>
      <c r="T59" s="269"/>
      <c r="U59" s="269"/>
      <c r="V59" s="269"/>
      <c r="W59" s="269"/>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69"/>
      <c r="P60" s="269"/>
      <c r="Q60" s="269"/>
      <c r="R60" s="269"/>
      <c r="S60" s="269"/>
      <c r="T60" s="269"/>
      <c r="U60" s="269"/>
      <c r="V60" s="269"/>
      <c r="W60" s="269"/>
    </row>
    <row r="61" spans="1:23"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69"/>
      <c r="P61" s="269"/>
      <c r="Q61" s="269"/>
      <c r="R61" s="269"/>
      <c r="S61" s="269"/>
      <c r="T61" s="269"/>
      <c r="U61" s="269"/>
      <c r="V61" s="269"/>
      <c r="W61" s="269"/>
    </row>
    <row r="62" spans="1:23"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688</v>
      </c>
      <c r="N62" s="298"/>
      <c r="O62" s="269"/>
      <c r="P62" s="269"/>
      <c r="Q62" s="269"/>
      <c r="R62" s="269"/>
      <c r="S62" s="269"/>
      <c r="T62" s="269"/>
      <c r="U62" s="269"/>
      <c r="V62" s="269"/>
      <c r="W62" s="269"/>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69"/>
      <c r="P63" s="269"/>
      <c r="Q63" s="269"/>
      <c r="R63" s="269"/>
      <c r="S63" s="269"/>
      <c r="T63" s="269"/>
      <c r="U63" s="269"/>
      <c r="V63" s="269"/>
      <c r="W63" s="269"/>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613</v>
      </c>
      <c r="N64" s="298"/>
      <c r="O64" s="269"/>
      <c r="P64" s="269"/>
      <c r="Q64" s="269"/>
      <c r="R64" s="269"/>
      <c r="S64" s="269"/>
      <c r="T64" s="269"/>
      <c r="U64" s="269"/>
      <c r="V64" s="269"/>
      <c r="W64" s="269"/>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69"/>
      <c r="P65" s="269"/>
      <c r="Q65" s="269"/>
      <c r="R65" s="269"/>
      <c r="S65" s="269"/>
      <c r="T65" s="269"/>
      <c r="U65" s="269"/>
      <c r="V65" s="269"/>
      <c r="W65" s="269"/>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664</v>
      </c>
      <c r="N66" s="298"/>
      <c r="O66" s="269"/>
      <c r="P66" s="269"/>
      <c r="Q66" s="269"/>
      <c r="R66" s="269"/>
      <c r="S66" s="269"/>
      <c r="T66" s="269"/>
      <c r="U66" s="269"/>
      <c r="V66" s="269"/>
      <c r="W66" s="269"/>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69"/>
      <c r="P67" s="269"/>
      <c r="Q67" s="269"/>
      <c r="R67" s="269"/>
      <c r="S67" s="269"/>
      <c r="T67" s="269"/>
      <c r="U67" s="269"/>
      <c r="V67" s="269"/>
      <c r="W67" s="269"/>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69"/>
      <c r="P68" s="269"/>
      <c r="Q68" s="269"/>
      <c r="R68" s="269"/>
      <c r="S68" s="269"/>
      <c r="T68" s="269"/>
      <c r="U68" s="269"/>
      <c r="V68" s="269"/>
      <c r="W68" s="269"/>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569</v>
      </c>
      <c r="N69" s="298"/>
      <c r="O69" s="269"/>
      <c r="P69" s="269"/>
      <c r="Q69" s="269"/>
      <c r="R69" s="269"/>
      <c r="S69" s="269"/>
      <c r="T69" s="269"/>
      <c r="U69" s="269"/>
      <c r="V69" s="269"/>
      <c r="W69" s="269"/>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69"/>
      <c r="P70" s="269"/>
      <c r="Q70" s="269"/>
      <c r="R70" s="269"/>
      <c r="S70" s="269"/>
      <c r="T70" s="269"/>
      <c r="U70" s="269"/>
      <c r="V70" s="269"/>
      <c r="W70" s="269"/>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69"/>
      <c r="P71" s="269"/>
      <c r="Q71" s="269"/>
      <c r="R71" s="269"/>
      <c r="S71" s="269"/>
      <c r="T71" s="269"/>
      <c r="U71" s="269"/>
      <c r="V71" s="269"/>
      <c r="W71" s="269"/>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69"/>
      <c r="P72" s="269"/>
      <c r="Q72" s="269"/>
      <c r="R72" s="269"/>
      <c r="S72" s="269"/>
      <c r="T72" s="269"/>
      <c r="U72" s="269"/>
      <c r="V72" s="269"/>
      <c r="W72" s="269"/>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69"/>
      <c r="P73" s="269"/>
      <c r="Q73" s="269"/>
      <c r="R73" s="269"/>
      <c r="S73" s="269"/>
      <c r="T73" s="269"/>
      <c r="U73" s="269"/>
      <c r="V73" s="269"/>
      <c r="W73" s="269"/>
    </row>
    <row r="74" spans="1:23" ht="10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10</v>
      </c>
      <c r="H74" s="251"/>
      <c r="I74" s="74" t="s">
        <v>431</v>
      </c>
      <c r="J74" s="74" t="s">
        <v>438</v>
      </c>
      <c r="K74" s="291" t="s">
        <v>668</v>
      </c>
      <c r="L74" s="291" t="s">
        <v>669</v>
      </c>
      <c r="M74" s="294" t="s">
        <v>664</v>
      </c>
      <c r="N74" s="298" t="s">
        <v>667</v>
      </c>
      <c r="O74" s="269"/>
      <c r="P74" s="269"/>
      <c r="Q74" s="269"/>
      <c r="R74" s="269"/>
      <c r="S74" s="269"/>
      <c r="T74" s="269"/>
      <c r="U74" s="269"/>
      <c r="V74" s="269"/>
      <c r="W74" s="269"/>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69"/>
      <c r="P75" s="269"/>
      <c r="Q75" s="269"/>
      <c r="R75" s="269"/>
      <c r="S75" s="269"/>
      <c r="T75" s="269"/>
      <c r="U75" s="269"/>
      <c r="V75" s="269"/>
      <c r="W75" s="269"/>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69"/>
      <c r="P76" s="269"/>
      <c r="Q76" s="269"/>
      <c r="R76" s="269"/>
      <c r="S76" s="269"/>
      <c r="T76" s="269"/>
      <c r="U76" s="269"/>
      <c r="V76" s="269"/>
      <c r="W76" s="269"/>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69"/>
      <c r="P77" s="269"/>
      <c r="Q77" s="269"/>
      <c r="R77" s="269"/>
      <c r="S77" s="269"/>
      <c r="T77" s="269"/>
      <c r="U77" s="269"/>
      <c r="V77" s="269"/>
      <c r="W77" s="269"/>
    </row>
    <row r="78" spans="1:23" ht="100.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69"/>
      <c r="P78" s="269"/>
      <c r="Q78" s="269"/>
      <c r="R78" s="269"/>
      <c r="S78" s="269"/>
      <c r="T78" s="269"/>
      <c r="U78" s="269"/>
      <c r="V78" s="269"/>
      <c r="W78" s="269"/>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69"/>
      <c r="P79" s="269"/>
      <c r="Q79" s="269"/>
      <c r="R79" s="269"/>
      <c r="S79" s="269"/>
      <c r="T79" s="269"/>
      <c r="U79" s="269"/>
      <c r="V79" s="269"/>
      <c r="W79" s="269"/>
    </row>
    <row r="80" spans="1:23" ht="67.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8</v>
      </c>
      <c r="H80" s="251"/>
      <c r="I80" s="74"/>
      <c r="J80" s="74"/>
      <c r="K80" s="74"/>
      <c r="L80" s="74"/>
      <c r="M80" s="295"/>
      <c r="N80" s="298"/>
      <c r="O80" s="269"/>
      <c r="P80" s="269"/>
      <c r="Q80" s="269"/>
      <c r="R80" s="269"/>
      <c r="S80" s="269"/>
      <c r="T80" s="269"/>
      <c r="U80" s="269"/>
      <c r="V80" s="269"/>
      <c r="W80" s="269"/>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8</v>
      </c>
      <c r="H81" s="251"/>
      <c r="I81" s="74"/>
      <c r="J81" s="74"/>
      <c r="K81" s="74"/>
      <c r="L81" s="74"/>
      <c r="M81" s="295"/>
      <c r="N81" s="298"/>
      <c r="O81" s="269"/>
      <c r="P81" s="269"/>
      <c r="Q81" s="269"/>
      <c r="R81" s="269"/>
      <c r="S81" s="269"/>
      <c r="T81" s="269"/>
      <c r="U81" s="269"/>
      <c r="V81" s="269"/>
      <c r="W81" s="269"/>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69"/>
      <c r="P82" s="269"/>
      <c r="Q82" s="269"/>
      <c r="R82" s="269"/>
      <c r="S82" s="269"/>
      <c r="T82" s="269"/>
      <c r="U82" s="269"/>
      <c r="V82" s="269"/>
      <c r="W82" s="269"/>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69"/>
      <c r="P83" s="269"/>
      <c r="Q83" s="269"/>
      <c r="R83" s="269"/>
      <c r="S83" s="269"/>
      <c r="T83" s="269"/>
      <c r="U83" s="269"/>
      <c r="V83" s="269"/>
      <c r="W83" s="269"/>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69"/>
      <c r="P84" s="269"/>
      <c r="Q84" s="269"/>
      <c r="R84" s="269"/>
      <c r="S84" s="269"/>
      <c r="T84" s="269"/>
      <c r="U84" s="269"/>
      <c r="V84" s="269"/>
      <c r="W84" s="269"/>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69"/>
      <c r="P85" s="269"/>
      <c r="Q85" s="269"/>
      <c r="R85" s="269"/>
      <c r="S85" s="269"/>
      <c r="T85" s="269"/>
      <c r="U85" s="269"/>
      <c r="V85" s="269"/>
      <c r="W85" s="269"/>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69"/>
      <c r="P86" s="269"/>
      <c r="Q86" s="269"/>
      <c r="R86" s="269"/>
      <c r="S86" s="269"/>
      <c r="T86" s="269"/>
      <c r="U86" s="269"/>
      <c r="V86" s="269"/>
      <c r="W86" s="269"/>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69"/>
      <c r="P87" s="269"/>
      <c r="Q87" s="269"/>
      <c r="R87" s="269"/>
      <c r="S87" s="269"/>
      <c r="T87" s="269"/>
      <c r="U87" s="269"/>
      <c r="V87" s="269"/>
      <c r="W87" s="269"/>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69"/>
      <c r="P88" s="269"/>
      <c r="Q88" s="269"/>
      <c r="R88" s="269"/>
      <c r="S88" s="269"/>
      <c r="T88" s="269"/>
      <c r="U88" s="269"/>
      <c r="V88" s="269"/>
      <c r="W88" s="269"/>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69"/>
      <c r="P89" s="269"/>
      <c r="Q89" s="269"/>
      <c r="R89" s="269"/>
      <c r="S89" s="269"/>
      <c r="T89" s="269"/>
      <c r="U89" s="269"/>
      <c r="V89" s="269"/>
      <c r="W89" s="269"/>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69"/>
      <c r="P90" s="269"/>
      <c r="Q90" s="269"/>
      <c r="R90" s="269"/>
      <c r="S90" s="269"/>
      <c r="T90" s="269"/>
      <c r="U90" s="269"/>
      <c r="V90" s="269"/>
      <c r="W90" s="269"/>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69"/>
      <c r="P91" s="269"/>
      <c r="Q91" s="269"/>
      <c r="R91" s="269"/>
      <c r="S91" s="269"/>
      <c r="T91" s="269"/>
      <c r="U91" s="269"/>
      <c r="V91" s="269"/>
      <c r="W91" s="269"/>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69"/>
      <c r="P92" s="269"/>
      <c r="Q92" s="269"/>
      <c r="R92" s="269"/>
      <c r="S92" s="269"/>
      <c r="T92" s="269"/>
      <c r="U92" s="269"/>
      <c r="V92" s="269"/>
      <c r="W92" s="269"/>
    </row>
    <row r="93" spans="1:23" ht="8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69"/>
      <c r="P93" s="269"/>
      <c r="Q93" s="269"/>
      <c r="R93" s="269"/>
      <c r="S93" s="269"/>
      <c r="T93" s="269"/>
      <c r="U93" s="269"/>
      <c r="V93" s="269"/>
      <c r="W93" s="269"/>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69"/>
      <c r="P94" s="269"/>
      <c r="Q94" s="269"/>
      <c r="R94" s="269"/>
      <c r="S94" s="269"/>
      <c r="T94" s="269"/>
      <c r="U94" s="269"/>
      <c r="V94" s="269"/>
      <c r="W94" s="269"/>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69"/>
      <c r="P95" s="269"/>
      <c r="Q95" s="269"/>
      <c r="R95" s="269"/>
      <c r="S95" s="269"/>
      <c r="T95" s="269"/>
      <c r="U95" s="269"/>
      <c r="V95" s="269"/>
      <c r="W95" s="269"/>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69"/>
      <c r="P96" s="269"/>
      <c r="Q96" s="269"/>
      <c r="R96" s="269"/>
      <c r="S96" s="269"/>
      <c r="T96" s="269"/>
      <c r="U96" s="269"/>
      <c r="V96" s="269"/>
      <c r="W96" s="269"/>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69"/>
      <c r="P97" s="269"/>
      <c r="Q97" s="269"/>
      <c r="R97" s="269"/>
      <c r="S97" s="269"/>
      <c r="T97" s="269"/>
      <c r="U97" s="269"/>
      <c r="V97" s="269"/>
      <c r="W97" s="269"/>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69"/>
      <c r="P98" s="269"/>
      <c r="Q98" s="269"/>
      <c r="R98" s="269"/>
      <c r="S98" s="269"/>
      <c r="T98" s="269"/>
      <c r="U98" s="269"/>
      <c r="V98" s="269"/>
      <c r="W98" s="269"/>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69"/>
      <c r="P99" s="269"/>
      <c r="Q99" s="269"/>
      <c r="R99" s="269"/>
      <c r="S99" s="269"/>
      <c r="T99" s="269"/>
      <c r="U99" s="269"/>
      <c r="V99" s="269"/>
      <c r="W99" s="269"/>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69"/>
      <c r="P100" s="269"/>
      <c r="Q100" s="269"/>
      <c r="R100" s="269"/>
      <c r="S100" s="269"/>
      <c r="T100" s="269"/>
      <c r="U100" s="269"/>
      <c r="V100" s="269"/>
      <c r="W100" s="269"/>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69"/>
      <c r="P101" s="269"/>
      <c r="Q101" s="269"/>
      <c r="R101" s="269"/>
      <c r="S101" s="269"/>
      <c r="T101" s="269"/>
      <c r="U101" s="269"/>
      <c r="V101" s="269"/>
      <c r="W101" s="269"/>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664</v>
      </c>
      <c r="N102" s="297"/>
      <c r="O102" s="269"/>
      <c r="P102" s="269"/>
      <c r="Q102" s="269"/>
      <c r="R102" s="269"/>
      <c r="S102" s="269"/>
      <c r="T102" s="269"/>
      <c r="U102" s="269"/>
      <c r="V102" s="269"/>
      <c r="W102" s="269"/>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69"/>
      <c r="P103" s="269"/>
      <c r="Q103" s="269"/>
      <c r="R103" s="269"/>
      <c r="S103" s="269"/>
      <c r="T103" s="269"/>
      <c r="U103" s="269"/>
      <c r="V103" s="269"/>
      <c r="W103" s="269"/>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69"/>
      <c r="P104" s="269"/>
      <c r="Q104" s="269"/>
      <c r="R104" s="269"/>
      <c r="S104" s="269"/>
      <c r="T104" s="269"/>
      <c r="U104" s="269"/>
      <c r="V104" s="269"/>
      <c r="W104" s="269"/>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69"/>
      <c r="P105" s="269"/>
      <c r="Q105" s="269"/>
      <c r="R105" s="269"/>
      <c r="S105" s="269"/>
      <c r="T105" s="269"/>
      <c r="U105" s="269"/>
      <c r="V105" s="269"/>
      <c r="W105" s="269"/>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69"/>
      <c r="P106" s="269"/>
      <c r="Q106" s="269"/>
      <c r="R106" s="269"/>
      <c r="S106" s="269"/>
      <c r="T106" s="269"/>
      <c r="U106" s="269"/>
      <c r="V106" s="269"/>
      <c r="W106" s="269"/>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69"/>
      <c r="P107" s="269"/>
      <c r="Q107" s="269"/>
      <c r="R107" s="269"/>
      <c r="S107" s="269"/>
      <c r="T107" s="269"/>
      <c r="U107" s="269"/>
      <c r="V107" s="269"/>
      <c r="W107" s="269"/>
    </row>
    <row r="108" spans="1:23" ht="87"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69"/>
      <c r="P108" s="269"/>
      <c r="Q108" s="269"/>
      <c r="R108" s="269"/>
      <c r="S108" s="269"/>
      <c r="T108" s="269"/>
      <c r="U108" s="269"/>
      <c r="V108" s="269"/>
      <c r="W108" s="269"/>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69"/>
      <c r="P109" s="269"/>
      <c r="Q109" s="269"/>
      <c r="R109" s="269"/>
      <c r="S109" s="269"/>
      <c r="T109" s="269"/>
      <c r="U109" s="269"/>
      <c r="V109" s="269"/>
      <c r="W109" s="269"/>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69"/>
      <c r="P110" s="269"/>
      <c r="Q110" s="269"/>
      <c r="R110" s="269"/>
      <c r="S110" s="269"/>
      <c r="T110" s="269"/>
      <c r="U110" s="269"/>
      <c r="V110" s="269"/>
      <c r="W110" s="269"/>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69"/>
      <c r="P111" s="269"/>
      <c r="Q111" s="269"/>
      <c r="R111" s="269"/>
      <c r="S111" s="269"/>
      <c r="T111" s="269"/>
      <c r="U111" s="269"/>
      <c r="V111" s="269"/>
      <c r="W111" s="269"/>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69"/>
      <c r="P112" s="269"/>
      <c r="Q112" s="269"/>
      <c r="R112" s="269"/>
      <c r="S112" s="269"/>
      <c r="T112" s="269"/>
      <c r="U112" s="269"/>
      <c r="V112" s="269"/>
      <c r="W112" s="269"/>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69"/>
      <c r="P113" s="269"/>
      <c r="Q113" s="269"/>
      <c r="R113" s="269"/>
      <c r="S113" s="269"/>
      <c r="T113" s="269"/>
      <c r="U113" s="269"/>
      <c r="V113" s="269"/>
      <c r="W113" s="269"/>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69"/>
      <c r="P114" s="269"/>
      <c r="Q114" s="269"/>
      <c r="R114" s="269"/>
      <c r="S114" s="269"/>
      <c r="T114" s="269"/>
      <c r="U114" s="269"/>
      <c r="V114" s="269"/>
      <c r="W114" s="269"/>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121"/>
      <c r="P115" s="121"/>
      <c r="Q115" s="121"/>
      <c r="R115" s="121"/>
      <c r="S115" s="121"/>
      <c r="T115" s="121"/>
      <c r="U115" s="121"/>
      <c r="V115" s="121"/>
      <c r="W115" s="121"/>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69"/>
      <c r="P116" s="269"/>
      <c r="Q116" s="269"/>
      <c r="R116" s="269"/>
      <c r="S116" s="269"/>
      <c r="T116" s="269"/>
      <c r="U116" s="269"/>
      <c r="V116" s="269"/>
      <c r="W116" s="269"/>
    </row>
    <row r="117" spans="1:23"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69"/>
      <c r="P117" s="269"/>
      <c r="Q117" s="269"/>
      <c r="R117" s="269"/>
      <c r="S117" s="269"/>
      <c r="T117" s="269"/>
      <c r="U117" s="269"/>
      <c r="V117" s="269"/>
      <c r="W117" s="269"/>
    </row>
  </sheetData>
  <autoFilter ref="B11:M117" xr:uid="{00000000-0009-0000-0000-000013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236" priority="15" operator="equal">
      <formula>"x"</formula>
    </cfRule>
  </conditionalFormatting>
  <conditionalFormatting sqref="G1:G2 C2 G4:G11">
    <cfRule type="cellIs" dxfId="235" priority="80" operator="equal">
      <formula>"na"</formula>
    </cfRule>
  </conditionalFormatting>
  <conditionalFormatting sqref="G4:G10">
    <cfRule type="cellIs" dxfId="234" priority="55" operator="equal">
      <formula>"na"</formula>
    </cfRule>
  </conditionalFormatting>
  <conditionalFormatting sqref="G11">
    <cfRule type="cellIs" dxfId="233" priority="77" operator="equal">
      <formula>"c"</formula>
    </cfRule>
    <cfRule type="cellIs" dxfId="232" priority="78" operator="equal">
      <formula>"nc"</formula>
    </cfRule>
  </conditionalFormatting>
  <conditionalFormatting sqref="G11:G117">
    <cfRule type="cellIs" dxfId="231" priority="3" operator="equal">
      <formula>"nt"</formula>
    </cfRule>
  </conditionalFormatting>
  <conditionalFormatting sqref="G12:G117">
    <cfRule type="cellIs" dxfId="230" priority="1" operator="equal">
      <formula>"c"</formula>
    </cfRule>
    <cfRule type="cellIs" dxfId="229" priority="2" operator="equal">
      <formula>"nc"</formula>
    </cfRule>
    <cfRule type="cellIs" dxfId="228" priority="4" operator="equal">
      <formula>"na"</formula>
    </cfRule>
  </conditionalFormatting>
  <conditionalFormatting sqref="H12:H117">
    <cfRule type="cellIs" dxfId="227" priority="14" operator="equal">
      <formula>"d"</formula>
    </cfRule>
  </conditionalFormatting>
  <conditionalFormatting sqref="K2">
    <cfRule type="cellIs" dxfId="226" priority="9" operator="equal">
      <formula>"na"</formula>
    </cfRule>
  </conditionalFormatting>
  <conditionalFormatting sqref="Q4:T4">
    <cfRule type="cellIs" dxfId="225" priority="57" operator="equal">
      <formula>"NT"</formula>
    </cfRule>
    <cfRule type="cellIs" dxfId="224" priority="73" operator="equal">
      <formula>"C"</formula>
    </cfRule>
    <cfRule type="cellIs" dxfId="223" priority="74" operator="equal">
      <formula>"NC"</formula>
    </cfRule>
    <cfRule type="cellIs" dxfId="222" priority="75" operator="equal">
      <formula>"NA"</formula>
    </cfRule>
    <cfRule type="cellIs" dxfId="221" priority="76" operator="equal">
      <formula>"NT"</formula>
    </cfRule>
  </conditionalFormatting>
  <dataValidations count="3">
    <dataValidation type="list" allowBlank="1" showErrorMessage="1" sqref="G12:G117" xr:uid="{2E9B1A2B-762C-415E-AC15-9878450A2445}">
      <formula1>"nt,na,c,nc"</formula1>
    </dataValidation>
    <dataValidation type="list" allowBlank="1" sqref="H12:H117" xr:uid="{1939E8CD-04BD-4F8C-83D8-FB85131AB6D2}">
      <formula1>"d"</formula1>
    </dataValidation>
    <dataValidation type="list" allowBlank="1" showInputMessage="1" showErrorMessage="1" sqref="I12:I117" xr:uid="{77B86A0D-1910-4898-9408-2AA6972A5E6E}">
      <formula1>INDIRECT("Liste_" &amp; VLOOKUP(B12,Criticite_Min_Criteres,2,FALSE))</formula1>
    </dataValidation>
  </dataValidations>
  <hyperlinks>
    <hyperlink ref="M54" r:id="rId1" xr:uid="{8A93418F-BBE5-43F5-B62E-924E6EA1A40C}"/>
    <hyperlink ref="M55" r:id="rId2" xr:uid="{00DA70A4-C700-4C4B-861C-81D112338C51}"/>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BB04C05B-AAA3-45E9-B976-C65A2BE591F6}">
          <x14:formula1>
            <xm:f>Paramètres!$D$2:$D$5</xm:f>
          </x14:formula1>
          <xm:sqref>J12:J117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tabColor rgb="FF666666"/>
    <outlinePr summaryBelow="0" summaryRight="0"/>
  </sheetPr>
  <dimension ref="A1:W117"/>
  <sheetViews>
    <sheetView showGridLines="0" zoomScale="60" zoomScaleNormal="60" workbookViewId="0">
      <pane xSplit="7" ySplit="11" topLeftCell="H59"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425781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P13</v>
      </c>
      <c r="C2" s="236" t="str">
        <f>Echantillon!C25</f>
        <v>Joshua (navire)</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HYPERLINK(Echantillon!D25)</f>
        <v>https://museemaritime.larochelle.fr/un-avant-gout/les-incontournables/joshua-1</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Echantillon!B25</f>
        <v>P13</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27</v>
      </c>
      <c r="H5" s="380"/>
      <c r="I5" s="380"/>
      <c r="J5" s="380"/>
      <c r="K5" s="380"/>
      <c r="L5" s="380"/>
      <c r="M5" s="380"/>
      <c r="N5" s="434"/>
      <c r="O5" s="232"/>
      <c r="P5" s="251" t="s">
        <v>9</v>
      </c>
      <c r="Q5" s="67">
        <f>COUNTIFS($C$12:$C$117,"A",$G$12:$G$117,"c")</f>
        <v>17</v>
      </c>
      <c r="R5" s="67">
        <f>COUNTIFS($C$12:$C$117,"A",$G$12:$G$117,"nc")</f>
        <v>3</v>
      </c>
      <c r="S5" s="67">
        <f>COUNTIFS($C$12:$C$117,"A",$G$12:$G$117,"na")</f>
        <v>63</v>
      </c>
      <c r="T5" s="67">
        <f>COUNTIFS($C$12:$C$117,"A",$G$12:$G$117,"nt")</f>
        <v>0</v>
      </c>
      <c r="U5" s="252">
        <f>Q5+R5</f>
        <v>20</v>
      </c>
      <c r="V5" s="253">
        <f>IF(U5&gt;0,Q5/U5,"-")</f>
        <v>0.85</v>
      </c>
      <c r="W5" s="254">
        <f>V5</f>
        <v>0.85</v>
      </c>
    </row>
    <row r="6" spans="1:23" ht="16.5" customHeight="1" x14ac:dyDescent="0.2">
      <c r="A6" s="231"/>
      <c r="B6" s="380"/>
      <c r="C6" s="380"/>
      <c r="D6" s="380"/>
      <c r="E6" s="431"/>
      <c r="F6" s="243" t="s">
        <v>113</v>
      </c>
      <c r="G6" s="243">
        <f>COUNTIF(G12:G117,"nc")</f>
        <v>3</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0.9</v>
      </c>
    </row>
    <row r="7" spans="1:23" ht="16.5" customHeight="1" x14ac:dyDescent="0.2">
      <c r="A7" s="231"/>
      <c r="B7" s="380"/>
      <c r="C7" s="380"/>
      <c r="D7" s="380"/>
      <c r="E7" s="431"/>
      <c r="F7" s="243" t="s">
        <v>449</v>
      </c>
      <c r="G7" s="243">
        <f>COUNTIF(G12:G117,"na")</f>
        <v>76</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27</v>
      </c>
      <c r="R8" s="256">
        <f>SUM(R5:R7)</f>
        <v>3</v>
      </c>
      <c r="S8" s="256">
        <f>SUM(S5:S7)</f>
        <v>76</v>
      </c>
      <c r="T8" s="256">
        <f>SUM(T5:T7)</f>
        <v>0</v>
      </c>
      <c r="U8" s="257">
        <f>SUM(U5:U7)</f>
        <v>30</v>
      </c>
      <c r="V8" s="253"/>
      <c r="W8" s="251"/>
    </row>
    <row r="9" spans="1:23" ht="16.5" customHeight="1" x14ac:dyDescent="0.2">
      <c r="A9" s="231"/>
      <c r="B9" s="380"/>
      <c r="C9" s="380"/>
      <c r="D9" s="380"/>
      <c r="E9" s="431"/>
      <c r="F9" s="243" t="s">
        <v>428</v>
      </c>
      <c r="G9" s="258">
        <f>G5/SUM(G5:G6)</f>
        <v>0.9</v>
      </c>
      <c r="H9" s="380"/>
      <c r="I9" s="380"/>
      <c r="J9" s="380"/>
      <c r="K9" s="380"/>
      <c r="L9" s="380"/>
      <c r="M9" s="380"/>
      <c r="N9" s="434"/>
      <c r="O9" s="232"/>
      <c r="P9" s="232"/>
      <c r="Q9" s="232"/>
      <c r="R9" s="232"/>
      <c r="S9" s="232"/>
      <c r="T9" s="232"/>
      <c r="U9" s="232"/>
      <c r="V9" s="232"/>
      <c r="W9" s="232"/>
    </row>
    <row r="10" spans="1:23" ht="30.75" customHeight="1" x14ac:dyDescent="0.2">
      <c r="A10" s="231"/>
      <c r="B10" s="381"/>
      <c r="C10" s="381"/>
      <c r="D10" s="381"/>
      <c r="E10" s="432"/>
      <c r="F10" s="243" t="s">
        <v>429</v>
      </c>
      <c r="G10" s="258">
        <f>G6/SUM(G5:G6)</f>
        <v>0.1</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11</v>
      </c>
      <c r="H13" s="251"/>
      <c r="I13" s="74"/>
      <c r="J13" s="74"/>
      <c r="K13" s="291"/>
      <c r="L13" s="291"/>
      <c r="M13" s="294" t="s">
        <v>692</v>
      </c>
      <c r="N13" s="298"/>
      <c r="O13" s="232"/>
      <c r="P13" s="232"/>
      <c r="Q13" s="232"/>
      <c r="R13" s="232"/>
      <c r="S13" s="232"/>
      <c r="T13" s="232"/>
      <c r="U13" s="232"/>
      <c r="V13" s="232"/>
      <c r="W13" s="232"/>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10</v>
      </c>
      <c r="H21" s="251"/>
      <c r="I21" s="74" t="s">
        <v>433</v>
      </c>
      <c r="J21" s="74" t="s">
        <v>441</v>
      </c>
      <c r="K21" s="291" t="s">
        <v>695</v>
      </c>
      <c r="L21" s="291" t="s">
        <v>696</v>
      </c>
      <c r="M21" s="295"/>
      <c r="N21" s="298" t="s">
        <v>694</v>
      </c>
      <c r="O21" s="232"/>
      <c r="P21" s="232"/>
      <c r="Q21" s="232"/>
      <c r="R21" s="232"/>
      <c r="S21" s="232"/>
      <c r="T21" s="232"/>
      <c r="U21" s="232"/>
      <c r="V21" s="232"/>
      <c r="W21" s="232"/>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4" t="s">
        <v>693</v>
      </c>
      <c r="N42" s="298"/>
      <c r="O42" s="232"/>
      <c r="P42" s="232"/>
      <c r="Q42" s="232"/>
      <c r="R42" s="232"/>
      <c r="S42" s="232"/>
      <c r="T42" s="232"/>
      <c r="U42" s="232"/>
      <c r="V42" s="232"/>
      <c r="W42" s="232"/>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4" t="s">
        <v>693</v>
      </c>
      <c r="N44" s="298"/>
      <c r="O44" s="232"/>
      <c r="P44" s="232"/>
      <c r="Q44" s="232"/>
      <c r="R44" s="232"/>
      <c r="S44" s="232"/>
      <c r="T44" s="232"/>
      <c r="U44" s="232"/>
      <c r="V44" s="232"/>
      <c r="W44" s="232"/>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11</v>
      </c>
      <c r="H48" s="251"/>
      <c r="I48" s="74"/>
      <c r="J48" s="74"/>
      <c r="K48" s="291"/>
      <c r="L48" s="291"/>
      <c r="M48" s="294" t="s">
        <v>693</v>
      </c>
      <c r="N48" s="298"/>
      <c r="O48" s="232"/>
      <c r="P48" s="232"/>
      <c r="Q48" s="232"/>
      <c r="R48" s="232"/>
      <c r="S48" s="232"/>
      <c r="T48" s="232"/>
      <c r="U48" s="232"/>
      <c r="V48" s="232"/>
      <c r="W48" s="232"/>
    </row>
    <row r="49" spans="1:23" ht="113.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431</v>
      </c>
      <c r="J49" s="74" t="s">
        <v>441</v>
      </c>
      <c r="K49" s="291" t="s">
        <v>700</v>
      </c>
      <c r="L49" s="291" t="s">
        <v>702</v>
      </c>
      <c r="M49" s="294" t="s">
        <v>703</v>
      </c>
      <c r="N49" s="298" t="s">
        <v>701</v>
      </c>
      <c r="O49" s="232"/>
      <c r="P49" s="232"/>
      <c r="Q49" s="232"/>
      <c r="R49" s="232"/>
      <c r="S49" s="232"/>
      <c r="T49" s="232"/>
      <c r="U49" s="232"/>
      <c r="V49" s="232"/>
      <c r="W49" s="232"/>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4" t="s">
        <v>689</v>
      </c>
      <c r="N51" s="298"/>
      <c r="O51" s="232"/>
      <c r="P51" s="232"/>
      <c r="Q51" s="232"/>
      <c r="R51" s="232"/>
      <c r="S51" s="232"/>
      <c r="T51" s="232"/>
      <c r="U51" s="232"/>
      <c r="V51" s="232"/>
      <c r="W51" s="232"/>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715</v>
      </c>
      <c r="N62" s="295"/>
      <c r="O62" s="232"/>
      <c r="P62" s="232"/>
      <c r="Q62" s="232"/>
      <c r="R62" s="232"/>
      <c r="S62" s="232"/>
      <c r="T62" s="232"/>
      <c r="U62" s="232"/>
      <c r="V62" s="232"/>
      <c r="W62" s="232"/>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613</v>
      </c>
      <c r="N64" s="298"/>
      <c r="O64" s="232"/>
      <c r="P64" s="232"/>
      <c r="Q64" s="232"/>
      <c r="R64" s="232"/>
      <c r="S64" s="232"/>
      <c r="T64" s="232"/>
      <c r="U64" s="232"/>
      <c r="V64" s="232"/>
      <c r="W64" s="232"/>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8</v>
      </c>
      <c r="H67" s="251"/>
      <c r="I67" s="74"/>
      <c r="J67" s="74"/>
      <c r="K67" s="74"/>
      <c r="L67" s="74"/>
      <c r="M67" s="295"/>
      <c r="N67" s="298"/>
      <c r="O67" s="232"/>
      <c r="P67" s="232"/>
      <c r="Q67" s="232"/>
      <c r="R67" s="232"/>
      <c r="S67" s="232"/>
      <c r="T67" s="232"/>
      <c r="U67" s="232"/>
      <c r="V67" s="232"/>
      <c r="W67" s="232"/>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569</v>
      </c>
      <c r="N69" s="298"/>
      <c r="O69" s="232"/>
      <c r="P69" s="232"/>
      <c r="Q69" s="232"/>
      <c r="R69" s="232"/>
      <c r="S69" s="232"/>
      <c r="T69" s="232"/>
      <c r="U69" s="232"/>
      <c r="V69" s="232"/>
      <c r="W69" s="232"/>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79.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10</v>
      </c>
      <c r="H108" s="251"/>
      <c r="I108" s="74" t="s">
        <v>431</v>
      </c>
      <c r="J108" s="74" t="s">
        <v>441</v>
      </c>
      <c r="K108" s="291" t="s">
        <v>704</v>
      </c>
      <c r="L108" s="291" t="s">
        <v>705</v>
      </c>
      <c r="M108" s="295"/>
      <c r="N108" s="298"/>
      <c r="O108" s="232"/>
      <c r="P108" s="232"/>
      <c r="Q108" s="232"/>
      <c r="R108" s="232"/>
      <c r="S108" s="232"/>
      <c r="T108" s="232"/>
      <c r="U108" s="232"/>
      <c r="V108" s="232"/>
      <c r="W108" s="232"/>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14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220" priority="24" operator="equal">
      <formula>"x"</formula>
    </cfRule>
  </conditionalFormatting>
  <conditionalFormatting sqref="G1:G2 C2">
    <cfRule type="cellIs" dxfId="219" priority="105" operator="equal">
      <formula>"na"</formula>
    </cfRule>
  </conditionalFormatting>
  <conditionalFormatting sqref="G4:G10">
    <cfRule type="cellIs" dxfId="218" priority="80" operator="equal">
      <formula>"na"</formula>
    </cfRule>
  </conditionalFormatting>
  <conditionalFormatting sqref="G4:G11">
    <cfRule type="cellIs" dxfId="217" priority="59" operator="equal">
      <formula>"na"</formula>
    </cfRule>
  </conditionalFormatting>
  <conditionalFormatting sqref="G11">
    <cfRule type="cellIs" dxfId="216" priority="56" operator="equal">
      <formula>"c"</formula>
    </cfRule>
    <cfRule type="cellIs" dxfId="215" priority="57" operator="equal">
      <formula>"nc"</formula>
    </cfRule>
  </conditionalFormatting>
  <conditionalFormatting sqref="G11:G117">
    <cfRule type="cellIs" dxfId="214" priority="3" operator="equal">
      <formula>"nt"</formula>
    </cfRule>
  </conditionalFormatting>
  <conditionalFormatting sqref="G12:G117">
    <cfRule type="cellIs" dxfId="213" priority="1" operator="equal">
      <formula>"c"</formula>
    </cfRule>
    <cfRule type="cellIs" dxfId="212" priority="2" operator="equal">
      <formula>"nc"</formula>
    </cfRule>
    <cfRule type="cellIs" dxfId="211" priority="4" operator="equal">
      <formula>"na"</formula>
    </cfRule>
  </conditionalFormatting>
  <conditionalFormatting sqref="H12:H117">
    <cfRule type="cellIs" dxfId="210" priority="9" operator="equal">
      <formula>"d"</formula>
    </cfRule>
  </conditionalFormatting>
  <conditionalFormatting sqref="K2">
    <cfRule type="cellIs" dxfId="209" priority="18" operator="equal">
      <formula>"na"</formula>
    </cfRule>
  </conditionalFormatting>
  <conditionalFormatting sqref="Q4:T4">
    <cfRule type="cellIs" dxfId="208" priority="82" operator="equal">
      <formula>"NT"</formula>
    </cfRule>
    <cfRule type="cellIs" dxfId="207" priority="98" operator="equal">
      <formula>"C"</formula>
    </cfRule>
    <cfRule type="cellIs" dxfId="206" priority="99" operator="equal">
      <formula>"NC"</formula>
    </cfRule>
    <cfRule type="cellIs" dxfId="205" priority="100" operator="equal">
      <formula>"NA"</formula>
    </cfRule>
    <cfRule type="cellIs" dxfId="204" priority="101" operator="equal">
      <formula>"NT"</formula>
    </cfRule>
  </conditionalFormatting>
  <dataValidations count="3">
    <dataValidation type="list" allowBlank="1" showErrorMessage="1" sqref="G12:G117" xr:uid="{797614F3-0610-4EA9-9943-F0A98775C647}">
      <formula1>"nt,na,c,nc"</formula1>
    </dataValidation>
    <dataValidation type="list" allowBlank="1" sqref="H12:H117" xr:uid="{AA8C85BC-D726-4137-89E8-B55DD89C6C87}">
      <formula1>"d"</formula1>
    </dataValidation>
    <dataValidation type="list" allowBlank="1" showInputMessage="1" showErrorMessage="1" sqref="I12:I117" xr:uid="{5667E6C3-3E5A-4937-99DF-A258052CC13B}">
      <formula1>INDIRECT("Liste_" &amp; VLOOKUP(B12,Criticite_Min_Criteres,2,FALSE))</formula1>
    </dataValidation>
  </dataValidations>
  <hyperlinks>
    <hyperlink ref="M54" r:id="rId1" xr:uid="{BE98414A-BDC0-4ACF-BB19-5F890D6CEDFA}"/>
    <hyperlink ref="M55" r:id="rId2" xr:uid="{146A38AC-3E0F-4AA3-858A-F0FF6EF4723D}"/>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E7B745E3-AAD6-4D16-9237-9FE0BA401953}">
          <x14:formula1>
            <xm:f>Paramètres!$D$2:$D$5</xm:f>
          </x14:formula1>
          <xm:sqref>J12:J117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tabColor rgb="FF666666"/>
    <outlinePr summaryBelow="0" summaryRight="0"/>
  </sheetPr>
  <dimension ref="A1:W117"/>
  <sheetViews>
    <sheetView showGridLines="0" zoomScale="60" zoomScaleNormal="60" workbookViewId="0">
      <pane xSplit="7" ySplit="11" topLeftCell="H66" activePane="bottomRight" state="frozen"/>
      <selection pane="topRight" activeCell="G1" sqref="G1"/>
      <selection pane="bottomLeft" activeCell="A12" sqref="A12"/>
      <selection pane="bottomRight" activeCell="M70" sqref="M70"/>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1.42578125" customWidth="1"/>
    <col min="8" max="8" width="5.710937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6.14062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P14</v>
      </c>
      <c r="C2" s="236" t="str">
        <f>Echantillon!C26</f>
        <v>Accès tarifs et horaires</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HYPERLINK(Echantillon!D26)</f>
        <v>https://museemaritime.larochelle.fr/preparer-la-visite/acces-tarifs-et-horaires</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Echantillon!B26</f>
        <v>P14</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26</v>
      </c>
      <c r="H5" s="380"/>
      <c r="I5" s="380"/>
      <c r="J5" s="380"/>
      <c r="K5" s="380"/>
      <c r="L5" s="380"/>
      <c r="M5" s="380"/>
      <c r="N5" s="434"/>
      <c r="O5" s="232"/>
      <c r="P5" s="251" t="s">
        <v>9</v>
      </c>
      <c r="Q5" s="67">
        <f>COUNTIFS($C$12:$C$117,"A",$G$12:$G$117,"c")</f>
        <v>16</v>
      </c>
      <c r="R5" s="67">
        <f>COUNTIFS($C$12:$C$117,"A",$G$12:$G$117,"nc")</f>
        <v>1</v>
      </c>
      <c r="S5" s="67">
        <f>COUNTIFS($C$12:$C$117,"A",$G$12:$G$117,"na")</f>
        <v>66</v>
      </c>
      <c r="T5" s="67">
        <f>COUNTIFS($C$12:$C$117,"A",$G$12:$G$117,"nt")</f>
        <v>0</v>
      </c>
      <c r="U5" s="252">
        <f>Q5+R5</f>
        <v>17</v>
      </c>
      <c r="V5" s="253">
        <f>IF(U5&gt;0,Q5/U5,"-")</f>
        <v>0.94117647058823528</v>
      </c>
      <c r="W5" s="254">
        <f>V5</f>
        <v>0.94117647058823528</v>
      </c>
    </row>
    <row r="6" spans="1:23" ht="16.5" customHeight="1" x14ac:dyDescent="0.2">
      <c r="A6" s="231"/>
      <c r="B6" s="380"/>
      <c r="C6" s="380"/>
      <c r="D6" s="380"/>
      <c r="E6" s="431"/>
      <c r="F6" s="243" t="s">
        <v>113</v>
      </c>
      <c r="G6" s="243">
        <f>COUNTIF(G12:G117,"nc")</f>
        <v>1</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0.96296296296296291</v>
      </c>
    </row>
    <row r="7" spans="1:23" ht="16.5" customHeight="1" x14ac:dyDescent="0.2">
      <c r="A7" s="231"/>
      <c r="B7" s="380"/>
      <c r="C7" s="380"/>
      <c r="D7" s="380"/>
      <c r="E7" s="431"/>
      <c r="F7" s="243" t="s">
        <v>449</v>
      </c>
      <c r="G7" s="243">
        <f>COUNTIF(G12:G117,"na")</f>
        <v>79</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26</v>
      </c>
      <c r="R8" s="256">
        <f>SUM(R5:R7)</f>
        <v>1</v>
      </c>
      <c r="S8" s="256">
        <f>SUM(S5:S7)</f>
        <v>79</v>
      </c>
      <c r="T8" s="256">
        <f>SUM(T5:T7)</f>
        <v>0</v>
      </c>
      <c r="U8" s="257">
        <f>SUM(U5:U7)</f>
        <v>27</v>
      </c>
      <c r="V8" s="253"/>
      <c r="W8" s="251"/>
    </row>
    <row r="9" spans="1:23" ht="16.5" customHeight="1" x14ac:dyDescent="0.2">
      <c r="A9" s="231"/>
      <c r="B9" s="380"/>
      <c r="C9" s="380"/>
      <c r="D9" s="380"/>
      <c r="E9" s="431"/>
      <c r="F9" s="243" t="s">
        <v>428</v>
      </c>
      <c r="G9" s="258">
        <f>G5/SUM(G5:G6)</f>
        <v>0.96296296296296291</v>
      </c>
      <c r="H9" s="380"/>
      <c r="I9" s="380"/>
      <c r="J9" s="380"/>
      <c r="K9" s="380"/>
      <c r="L9" s="380"/>
      <c r="M9" s="380"/>
      <c r="N9" s="434"/>
      <c r="O9" s="232"/>
      <c r="P9" s="232"/>
      <c r="Q9" s="232"/>
      <c r="R9" s="232"/>
      <c r="S9" s="232"/>
      <c r="T9" s="232"/>
      <c r="U9" s="232"/>
      <c r="V9" s="232"/>
      <c r="W9" s="232"/>
    </row>
    <row r="10" spans="1:23" ht="30" customHeight="1" x14ac:dyDescent="0.2">
      <c r="A10" s="231"/>
      <c r="B10" s="381"/>
      <c r="C10" s="381"/>
      <c r="D10" s="381"/>
      <c r="E10" s="432"/>
      <c r="F10" s="243" t="s">
        <v>429</v>
      </c>
      <c r="G10" s="258">
        <f>G6/SUM(G5:G6)</f>
        <v>3.7037037037037035E-2</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11</v>
      </c>
      <c r="H48" s="251"/>
      <c r="I48" s="74"/>
      <c r="J48" s="74"/>
      <c r="K48" s="291"/>
      <c r="L48" s="291"/>
      <c r="M48" s="294" t="s">
        <v>693</v>
      </c>
      <c r="N48" s="298"/>
      <c r="O48" s="232"/>
      <c r="P48" s="232"/>
      <c r="Q48" s="232"/>
      <c r="R48" s="232"/>
      <c r="S48" s="232"/>
      <c r="T48" s="232"/>
      <c r="U48" s="232"/>
      <c r="V48" s="232"/>
      <c r="W48" s="232"/>
    </row>
    <row r="49" spans="1:23" ht="70.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291"/>
      <c r="L49" s="291"/>
      <c r="M49" s="294" t="s">
        <v>569</v>
      </c>
      <c r="N49" s="298"/>
      <c r="O49" s="232"/>
      <c r="P49" s="232"/>
      <c r="Q49" s="232"/>
      <c r="R49" s="232"/>
      <c r="S49" s="232"/>
      <c r="T49" s="232"/>
      <c r="U49" s="232"/>
      <c r="V49" s="232"/>
      <c r="W49" s="232"/>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4" t="s">
        <v>706</v>
      </c>
      <c r="N51" s="298"/>
      <c r="O51" s="232"/>
      <c r="P51" s="232"/>
      <c r="Q51" s="232"/>
      <c r="R51" s="232"/>
      <c r="S51" s="232"/>
      <c r="T51" s="232"/>
      <c r="U51" s="232"/>
      <c r="V51" s="232"/>
      <c r="W51" s="232"/>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11</v>
      </c>
      <c r="H52" s="251"/>
      <c r="I52" s="74"/>
      <c r="J52" s="74"/>
      <c r="K52" s="74"/>
      <c r="L52" s="74"/>
      <c r="M52" s="295"/>
      <c r="N52" s="298"/>
      <c r="O52" s="232"/>
      <c r="P52" s="232"/>
      <c r="Q52" s="232"/>
      <c r="R52" s="232"/>
      <c r="S52" s="232"/>
      <c r="T52" s="232"/>
      <c r="U52" s="232"/>
      <c r="V52" s="232"/>
      <c r="W52" s="232"/>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10</v>
      </c>
      <c r="H62" s="251"/>
      <c r="I62" s="74" t="s">
        <v>436</v>
      </c>
      <c r="J62" s="74" t="s">
        <v>441</v>
      </c>
      <c r="K62" s="291" t="s">
        <v>708</v>
      </c>
      <c r="L62" s="291" t="s">
        <v>709</v>
      </c>
      <c r="M62" s="294" t="s">
        <v>569</v>
      </c>
      <c r="N62" s="298" t="s">
        <v>707</v>
      </c>
      <c r="O62" s="232"/>
      <c r="P62" s="232"/>
      <c r="Q62" s="232"/>
      <c r="R62" s="232"/>
      <c r="S62" s="232"/>
      <c r="T62" s="232"/>
      <c r="U62" s="232"/>
      <c r="V62" s="232"/>
      <c r="W62" s="232"/>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710</v>
      </c>
      <c r="N64" s="298"/>
      <c r="O64" s="232"/>
      <c r="P64" s="232"/>
      <c r="Q64" s="232"/>
      <c r="R64" s="232"/>
      <c r="S64" s="232"/>
      <c r="T64" s="232"/>
      <c r="U64" s="232"/>
      <c r="V64" s="232"/>
      <c r="W64" s="232"/>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740</v>
      </c>
      <c r="N69" s="298"/>
      <c r="O69" s="232"/>
      <c r="P69" s="232"/>
      <c r="Q69" s="232"/>
      <c r="R69" s="232"/>
      <c r="S69" s="232"/>
      <c r="T69" s="232"/>
      <c r="U69" s="232"/>
      <c r="V69" s="232"/>
      <c r="W69" s="232"/>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15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203" priority="20" operator="equal">
      <formula>"x"</formula>
    </cfRule>
  </conditionalFormatting>
  <conditionalFormatting sqref="G1:G2 C2 G4:G11">
    <cfRule type="cellIs" dxfId="202" priority="46" operator="equal">
      <formula>"na"</formula>
    </cfRule>
  </conditionalFormatting>
  <conditionalFormatting sqref="G4:G10">
    <cfRule type="cellIs" dxfId="201" priority="21" operator="equal">
      <formula>"na"</formula>
    </cfRule>
  </conditionalFormatting>
  <conditionalFormatting sqref="G11">
    <cfRule type="cellIs" dxfId="200" priority="43" operator="equal">
      <formula>"c"</formula>
    </cfRule>
    <cfRule type="cellIs" dxfId="199" priority="44" operator="equal">
      <formula>"nc"</formula>
    </cfRule>
  </conditionalFormatting>
  <conditionalFormatting sqref="G11:G117">
    <cfRule type="cellIs" dxfId="198" priority="3" operator="equal">
      <formula>"nt"</formula>
    </cfRule>
  </conditionalFormatting>
  <conditionalFormatting sqref="G12:G117">
    <cfRule type="cellIs" dxfId="197" priority="1" operator="equal">
      <formula>"c"</formula>
    </cfRule>
    <cfRule type="cellIs" dxfId="196" priority="2" operator="equal">
      <formula>"nc"</formula>
    </cfRule>
    <cfRule type="cellIs" dxfId="195" priority="4" operator="equal">
      <formula>"na"</formula>
    </cfRule>
  </conditionalFormatting>
  <conditionalFormatting sqref="H12:H117">
    <cfRule type="cellIs" dxfId="194" priority="5" operator="equal">
      <formula>"d"</formula>
    </cfRule>
  </conditionalFormatting>
  <conditionalFormatting sqref="K2">
    <cfRule type="cellIs" dxfId="193" priority="14" operator="equal">
      <formula>"na"</formula>
    </cfRule>
  </conditionalFormatting>
  <conditionalFormatting sqref="Q4:T4">
    <cfRule type="cellIs" dxfId="192" priority="23" operator="equal">
      <formula>"NT"</formula>
    </cfRule>
    <cfRule type="cellIs" dxfId="191" priority="39" operator="equal">
      <formula>"C"</formula>
    </cfRule>
    <cfRule type="cellIs" dxfId="190" priority="40" operator="equal">
      <formula>"NC"</formula>
    </cfRule>
    <cfRule type="cellIs" dxfId="189" priority="41" operator="equal">
      <formula>"NA"</formula>
    </cfRule>
    <cfRule type="cellIs" dxfId="188" priority="42" operator="equal">
      <formula>"NT"</formula>
    </cfRule>
  </conditionalFormatting>
  <dataValidations count="3">
    <dataValidation type="list" allowBlank="1" showErrorMessage="1" sqref="G12:G117" xr:uid="{F6858334-A667-42C8-8DD8-5136D828217A}">
      <formula1>"nt,na,c,nc"</formula1>
    </dataValidation>
    <dataValidation type="list" allowBlank="1" sqref="H12:H117" xr:uid="{66DB4E79-E562-4ABD-A3C0-1C3A0F4A02D6}">
      <formula1>"d"</formula1>
    </dataValidation>
    <dataValidation type="list" allowBlank="1" showInputMessage="1" showErrorMessage="1" sqref="I12:I117" xr:uid="{AC3074B7-91FB-4410-85C8-DF8E7B026293}">
      <formula1>INDIRECT("Liste_" &amp; VLOOKUP(B12,Criticite_Min_Criteres,2,FALSE))</formula1>
    </dataValidation>
  </dataValidations>
  <hyperlinks>
    <hyperlink ref="M54" r:id="rId1" xr:uid="{374C6B73-4576-4B2E-AE67-94DDE7D00A27}"/>
    <hyperlink ref="M55" r:id="rId2" xr:uid="{9E3F009E-F9CA-47FB-BED7-2D58F61A8F8A}"/>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F653151F-9BCC-4497-A4EF-A85E889A6F95}">
          <x14:formula1>
            <xm:f>Paramètres!$D$2:$D$5</xm:f>
          </x14:formula1>
          <xm:sqref>J12:J117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tabColor rgb="FF666666"/>
    <outlinePr summaryBelow="0" summaryRight="0"/>
  </sheetPr>
  <dimension ref="A1:W117"/>
  <sheetViews>
    <sheetView showGridLines="0" zoomScale="60" zoomScaleNormal="60" workbookViewId="0">
      <pane xSplit="7" ySplit="11" topLeftCell="H63" activePane="bottomRight" state="frozen"/>
      <selection pane="topRight" activeCell="G1" sqref="G1"/>
      <selection pane="bottomLeft" activeCell="A12" sqref="A12"/>
      <selection pane="bottomRight" activeCell="M67" sqref="M67"/>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1406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9.28515625" customWidth="1"/>
  </cols>
  <sheetData>
    <row r="1" spans="1:23"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row>
    <row r="2" spans="1:23" ht="16.5" customHeight="1" x14ac:dyDescent="0.2">
      <c r="A2" s="234"/>
      <c r="B2" s="235" t="str">
        <f>G4</f>
        <v>P15</v>
      </c>
      <c r="C2" s="236" t="str">
        <f>Echantillon!C27</f>
        <v>Je suis (enseignant)</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HYPERLINK(Echantillon!D27)</f>
        <v>https://museemaritime.larochelle.fr/preparer-la-visite/je-suis/enseignant-ou-animateur</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Echantillon!B27</f>
        <v>P15</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27</v>
      </c>
      <c r="H5" s="380"/>
      <c r="I5" s="380"/>
      <c r="J5" s="380"/>
      <c r="K5" s="380"/>
      <c r="L5" s="380"/>
      <c r="M5" s="380"/>
      <c r="N5" s="434"/>
      <c r="O5" s="232"/>
      <c r="P5" s="251" t="s">
        <v>9</v>
      </c>
      <c r="Q5" s="67">
        <f>COUNTIFS($C$12:$C$117,"A",$G$12:$G$117,"c")</f>
        <v>18</v>
      </c>
      <c r="R5" s="67">
        <f>COUNTIFS($C$12:$C$117,"A",$G$12:$G$117,"nc")</f>
        <v>2</v>
      </c>
      <c r="S5" s="67">
        <f>COUNTIFS($C$12:$C$117,"A",$G$12:$G$117,"na")</f>
        <v>63</v>
      </c>
      <c r="T5" s="67">
        <f>COUNTIFS($C$12:$C$117,"A",$G$12:$G$117,"nt")</f>
        <v>0</v>
      </c>
      <c r="U5" s="252">
        <f>Q5+R5</f>
        <v>20</v>
      </c>
      <c r="V5" s="253">
        <f>IF(U5&gt;0,Q5/U5,"-")</f>
        <v>0.9</v>
      </c>
      <c r="W5" s="254">
        <f>V5</f>
        <v>0.9</v>
      </c>
    </row>
    <row r="6" spans="1:23" ht="16.5" customHeight="1" x14ac:dyDescent="0.2">
      <c r="A6" s="231"/>
      <c r="B6" s="380"/>
      <c r="C6" s="380"/>
      <c r="D6" s="380"/>
      <c r="E6" s="431"/>
      <c r="F6" s="243" t="s">
        <v>113</v>
      </c>
      <c r="G6" s="243">
        <f>COUNTIF(G12:G117,"nc")</f>
        <v>3</v>
      </c>
      <c r="H6" s="380"/>
      <c r="I6" s="380"/>
      <c r="J6" s="380"/>
      <c r="K6" s="380"/>
      <c r="L6" s="380"/>
      <c r="M6" s="380"/>
      <c r="N6" s="434"/>
      <c r="O6" s="232"/>
      <c r="P6" s="251" t="s">
        <v>16</v>
      </c>
      <c r="Q6" s="67">
        <f>COUNTIFS($C$12:$C$117,"AA",$G$12:$G$117,"c")</f>
        <v>9</v>
      </c>
      <c r="R6" s="67">
        <f>COUNTIFS($C$12:$C$117,"AA",$G$12:$G$117,"nc")</f>
        <v>1</v>
      </c>
      <c r="S6" s="67">
        <f>COUNTIFS($C$12:$C$117,"AA",$G$12:$G$117,"na")</f>
        <v>13</v>
      </c>
      <c r="T6" s="67">
        <f>COUNTIFS($C$12:$C$117,"AA",$G$12:$G$117,"nt")</f>
        <v>0</v>
      </c>
      <c r="U6" s="252">
        <f>Q6+R6</f>
        <v>10</v>
      </c>
      <c r="V6" s="253">
        <f>IF(U6&gt;0,Q6/U6,"-")</f>
        <v>0.9</v>
      </c>
      <c r="W6" s="41">
        <f>IF(U6&gt;0,SUM(Q5:Q6)/SUM(U5:U6),"-")</f>
        <v>0.9</v>
      </c>
    </row>
    <row r="7" spans="1:23" ht="16.5" customHeight="1" x14ac:dyDescent="0.2">
      <c r="A7" s="231"/>
      <c r="B7" s="380"/>
      <c r="C7" s="380"/>
      <c r="D7" s="380"/>
      <c r="E7" s="431"/>
      <c r="F7" s="243" t="s">
        <v>449</v>
      </c>
      <c r="G7" s="243">
        <f>COUNTIF(G12:G117,"na")</f>
        <v>76</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27</v>
      </c>
      <c r="R8" s="256">
        <f>SUM(R5:R7)</f>
        <v>3</v>
      </c>
      <c r="S8" s="256">
        <f>SUM(S5:S7)</f>
        <v>76</v>
      </c>
      <c r="T8" s="256">
        <f>SUM(T5:T7)</f>
        <v>0</v>
      </c>
      <c r="U8" s="257">
        <f>SUM(U5:U7)</f>
        <v>30</v>
      </c>
      <c r="V8" s="253"/>
      <c r="W8" s="251"/>
    </row>
    <row r="9" spans="1:23" ht="16.5" customHeight="1" x14ac:dyDescent="0.2">
      <c r="A9" s="231"/>
      <c r="B9" s="380"/>
      <c r="C9" s="380"/>
      <c r="D9" s="380"/>
      <c r="E9" s="431"/>
      <c r="F9" s="243" t="s">
        <v>428</v>
      </c>
      <c r="G9" s="258">
        <f>G5/SUM(G5:G6)</f>
        <v>0.9</v>
      </c>
      <c r="H9" s="380"/>
      <c r="I9" s="380"/>
      <c r="J9" s="380"/>
      <c r="K9" s="380"/>
      <c r="L9" s="380"/>
      <c r="M9" s="380"/>
      <c r="N9" s="434"/>
      <c r="O9" s="232"/>
      <c r="P9" s="232"/>
      <c r="Q9" s="232"/>
      <c r="R9" s="232"/>
      <c r="S9" s="232"/>
      <c r="T9" s="232"/>
      <c r="U9" s="232"/>
      <c r="V9" s="232"/>
      <c r="W9" s="232"/>
    </row>
    <row r="10" spans="1:23" ht="30" customHeight="1" x14ac:dyDescent="0.2">
      <c r="A10" s="231"/>
      <c r="B10" s="381"/>
      <c r="C10" s="381"/>
      <c r="D10" s="381"/>
      <c r="E10" s="432"/>
      <c r="F10" s="243" t="s">
        <v>429</v>
      </c>
      <c r="G10" s="258">
        <f>G6/SUM(G5:G6)</f>
        <v>0.1</v>
      </c>
      <c r="H10" s="381"/>
      <c r="I10" s="381"/>
      <c r="J10" s="381"/>
      <c r="K10" s="381"/>
      <c r="L10" s="381"/>
      <c r="M10" s="381"/>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row>
    <row r="12" spans="1:23"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row>
    <row r="13" spans="1:23"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row>
    <row r="14" spans="1:23"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row>
    <row r="15" spans="1:23"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row>
    <row r="16" spans="1:23"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row>
    <row r="17" spans="1:23"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row>
    <row r="18" spans="1:23"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row>
    <row r="19" spans="1:23"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row>
    <row r="20" spans="1:23"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row>
    <row r="21" spans="1:23"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10</v>
      </c>
      <c r="H21" s="251"/>
      <c r="I21" s="74" t="s">
        <v>433</v>
      </c>
      <c r="J21" s="74" t="s">
        <v>441</v>
      </c>
      <c r="K21" s="291" t="s">
        <v>695</v>
      </c>
      <c r="L21" s="291" t="s">
        <v>696</v>
      </c>
      <c r="M21" s="295"/>
      <c r="N21" s="298" t="s">
        <v>711</v>
      </c>
      <c r="O21" s="232"/>
      <c r="P21" s="232"/>
      <c r="Q21" s="232"/>
      <c r="R21" s="232"/>
      <c r="S21" s="232"/>
      <c r="T21" s="232"/>
      <c r="U21" s="232"/>
      <c r="V21" s="232"/>
      <c r="W21" s="232"/>
    </row>
    <row r="22" spans="1:23"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row>
    <row r="23" spans="1:23"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row>
    <row r="24" spans="1:23"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10</v>
      </c>
      <c r="H24" s="251"/>
      <c r="I24" s="74" t="s">
        <v>431</v>
      </c>
      <c r="J24" s="74" t="s">
        <v>441</v>
      </c>
      <c r="K24" s="291" t="s">
        <v>713</v>
      </c>
      <c r="L24" s="291" t="s">
        <v>714</v>
      </c>
      <c r="M24" s="294"/>
      <c r="N24" s="315" t="s">
        <v>712</v>
      </c>
      <c r="O24" s="232"/>
      <c r="P24" s="232"/>
      <c r="Q24" s="232"/>
      <c r="R24" s="232"/>
      <c r="S24" s="232"/>
      <c r="T24" s="232"/>
      <c r="U24" s="232"/>
      <c r="V24" s="232"/>
      <c r="W24" s="232"/>
    </row>
    <row r="25" spans="1:23"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row>
    <row r="26" spans="1:23"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row>
    <row r="27" spans="1:23"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row>
    <row r="28" spans="1:23"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row>
    <row r="29" spans="1:23"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row>
    <row r="30" spans="1:23"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row>
    <row r="31" spans="1:23"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row>
    <row r="32" spans="1:23"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row>
    <row r="33" spans="1:23"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row>
    <row r="34" spans="1:23"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row>
    <row r="35" spans="1:23"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row>
    <row r="36" spans="1:23"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row>
    <row r="37" spans="1:23"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row>
    <row r="38" spans="1:23"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row>
    <row r="39" spans="1:23"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row>
    <row r="40" spans="1:23"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row>
    <row r="41" spans="1:23"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row>
    <row r="42" spans="1:23"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row>
    <row r="43" spans="1:23"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row>
    <row r="44" spans="1:23"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row>
    <row r="45" spans="1:23"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row>
    <row r="46" spans="1:23"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row>
    <row r="47" spans="1:23"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row>
    <row r="48" spans="1:23"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row>
    <row r="49" spans="1:23"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291"/>
      <c r="L49" s="291"/>
      <c r="M49" s="294" t="s">
        <v>569</v>
      </c>
      <c r="N49" s="298"/>
      <c r="O49" s="232"/>
      <c r="P49" s="232"/>
      <c r="Q49" s="232"/>
      <c r="R49" s="232"/>
      <c r="S49" s="232"/>
      <c r="T49" s="232"/>
      <c r="U49" s="232"/>
      <c r="V49" s="232"/>
      <c r="W49" s="232"/>
    </row>
    <row r="50" spans="1:23"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32"/>
      <c r="P51" s="232"/>
      <c r="Q51" s="232"/>
      <c r="R51" s="232"/>
      <c r="S51" s="232"/>
      <c r="T51" s="232"/>
      <c r="U51" s="232"/>
      <c r="V51" s="232"/>
      <c r="W51" s="232"/>
    </row>
    <row r="52" spans="1:23"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row>
    <row r="53" spans="1:23"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row>
    <row r="54" spans="1:23"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row>
    <row r="55" spans="1:23"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row>
    <row r="56" spans="1:23"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row>
    <row r="57" spans="1:23"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row>
    <row r="58" spans="1:23"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row>
    <row r="59" spans="1:23"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row>
    <row r="61" spans="1:23"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row>
    <row r="62" spans="1:23" ht="96.7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715</v>
      </c>
      <c r="N62" s="298"/>
      <c r="O62" s="232"/>
      <c r="P62" s="232"/>
      <c r="Q62" s="232"/>
      <c r="R62" s="232"/>
      <c r="S62" s="232"/>
      <c r="T62" s="232"/>
      <c r="U62" s="232"/>
      <c r="V62" s="232"/>
      <c r="W62" s="232"/>
    </row>
    <row r="63" spans="1:23"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row>
    <row r="64" spans="1:23" ht="8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716</v>
      </c>
      <c r="N64" s="298"/>
      <c r="O64" s="232"/>
      <c r="P64" s="232"/>
      <c r="Q64" s="232"/>
      <c r="R64" s="232"/>
      <c r="S64" s="232"/>
      <c r="T64" s="232"/>
      <c r="U64" s="232"/>
      <c r="V64" s="232"/>
      <c r="W64" s="232"/>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row>
    <row r="66" spans="1:23"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row>
    <row r="67" spans="1:23"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row>
    <row r="68" spans="1:23"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740</v>
      </c>
      <c r="N69" s="298"/>
      <c r="O69" s="232"/>
      <c r="P69" s="232"/>
      <c r="Q69" s="232"/>
      <c r="R69" s="232"/>
      <c r="S69" s="232"/>
      <c r="T69" s="232"/>
      <c r="U69" s="232"/>
      <c r="V69" s="232"/>
      <c r="W69" s="232"/>
    </row>
    <row r="70" spans="1:23"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row>
    <row r="71" spans="1:23"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row>
    <row r="72" spans="1:23"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row>
    <row r="73" spans="1:23"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row>
    <row r="74" spans="1:23"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row>
    <row r="75" spans="1:23"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row>
    <row r="76" spans="1:23"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row>
    <row r="77" spans="1:23"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row>
    <row r="78" spans="1:23"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row>
    <row r="79" spans="1:23"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row>
    <row r="80" spans="1:23"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row>
    <row r="81" spans="1:23"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row>
    <row r="82" spans="1:23"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row>
    <row r="83" spans="1:23"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row>
    <row r="84" spans="1:23"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row>
    <row r="85" spans="1:23"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row>
    <row r="86" spans="1:23"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row>
    <row r="87" spans="1:23"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row>
    <row r="88" spans="1:23"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row>
    <row r="89" spans="1:23"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row>
    <row r="90" spans="1:23"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row>
    <row r="91" spans="1:23"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row>
    <row r="92" spans="1:23"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row>
    <row r="93" spans="1:23"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row>
    <row r="94" spans="1:23"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row>
    <row r="95" spans="1:23"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row>
    <row r="96" spans="1:23"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row>
    <row r="97" spans="1:23"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row>
    <row r="98" spans="1:23"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row>
    <row r="99" spans="1:23"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row>
    <row r="100" spans="1:23"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row>
    <row r="101" spans="1:23"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row>
    <row r="102" spans="1:23"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row>
    <row r="103" spans="1:23"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row>
    <row r="104" spans="1:23"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row>
    <row r="105" spans="1:23"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row>
    <row r="106" spans="1:23"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row>
    <row r="107" spans="1:23"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row>
    <row r="108" spans="1:23" ht="103.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10</v>
      </c>
      <c r="H108" s="251"/>
      <c r="I108" s="74" t="s">
        <v>431</v>
      </c>
      <c r="J108" s="74" t="s">
        <v>441</v>
      </c>
      <c r="K108" s="291" t="s">
        <v>718</v>
      </c>
      <c r="L108" s="291" t="s">
        <v>719</v>
      </c>
      <c r="M108" s="294" t="s">
        <v>717</v>
      </c>
      <c r="N108" s="298"/>
      <c r="O108" s="232"/>
      <c r="P108" s="232"/>
      <c r="Q108" s="232"/>
      <c r="R108" s="232"/>
      <c r="S108" s="232"/>
      <c r="T108" s="232"/>
      <c r="U108" s="232"/>
      <c r="V108" s="232"/>
      <c r="W108" s="232"/>
    </row>
    <row r="109" spans="1:23"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row>
    <row r="110" spans="1:23"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row>
    <row r="111" spans="1:23"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row>
    <row r="112" spans="1:23"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row>
    <row r="113" spans="1:23"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row>
    <row r="114" spans="1:23"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row>
    <row r="115" spans="1:23"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row>
    <row r="117" spans="1:23"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row>
  </sheetData>
  <autoFilter ref="B11:M117" xr:uid="{00000000-0009-0000-0000-000016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187" priority="20" operator="equal">
      <formula>"x"</formula>
    </cfRule>
  </conditionalFormatting>
  <conditionalFormatting sqref="G1:G2 C2">
    <cfRule type="cellIs" dxfId="186" priority="51" operator="equal">
      <formula>"na"</formula>
    </cfRule>
  </conditionalFormatting>
  <conditionalFormatting sqref="G4:G10">
    <cfRule type="cellIs" dxfId="185" priority="26" operator="equal">
      <formula>"na"</formula>
    </cfRule>
  </conditionalFormatting>
  <conditionalFormatting sqref="G4:G11">
    <cfRule type="cellIs" dxfId="184" priority="25" operator="equal">
      <formula>"na"</formula>
    </cfRule>
  </conditionalFormatting>
  <conditionalFormatting sqref="G11">
    <cfRule type="cellIs" dxfId="183" priority="22" operator="equal">
      <formula>"c"</formula>
    </cfRule>
    <cfRule type="cellIs" dxfId="182" priority="23" operator="equal">
      <formula>"nc"</formula>
    </cfRule>
  </conditionalFormatting>
  <conditionalFormatting sqref="G11:G117">
    <cfRule type="cellIs" dxfId="181" priority="3" operator="equal">
      <formula>"nt"</formula>
    </cfRule>
  </conditionalFormatting>
  <conditionalFormatting sqref="G12:G117">
    <cfRule type="cellIs" dxfId="180" priority="1" operator="equal">
      <formula>"c"</formula>
    </cfRule>
    <cfRule type="cellIs" dxfId="179" priority="2" operator="equal">
      <formula>"nc"</formula>
    </cfRule>
    <cfRule type="cellIs" dxfId="178" priority="4" operator="equal">
      <formula>"na"</formula>
    </cfRule>
  </conditionalFormatting>
  <conditionalFormatting sqref="H12:H117">
    <cfRule type="cellIs" dxfId="177" priority="5" operator="equal">
      <formula>"d"</formula>
    </cfRule>
  </conditionalFormatting>
  <conditionalFormatting sqref="K2">
    <cfRule type="cellIs" dxfId="176" priority="14" operator="equal">
      <formula>"na"</formula>
    </cfRule>
  </conditionalFormatting>
  <conditionalFormatting sqref="Q4:T4">
    <cfRule type="cellIs" dxfId="175" priority="28" operator="equal">
      <formula>"NT"</formula>
    </cfRule>
    <cfRule type="cellIs" dxfId="174" priority="44" operator="equal">
      <formula>"C"</formula>
    </cfRule>
    <cfRule type="cellIs" dxfId="173" priority="45" operator="equal">
      <formula>"NC"</formula>
    </cfRule>
    <cfRule type="cellIs" dxfId="172" priority="46" operator="equal">
      <formula>"NA"</formula>
    </cfRule>
    <cfRule type="cellIs" dxfId="171" priority="47" operator="equal">
      <formula>"NT"</formula>
    </cfRule>
  </conditionalFormatting>
  <dataValidations count="3">
    <dataValidation type="list" allowBlank="1" showErrorMessage="1" sqref="G12:G117" xr:uid="{B3610EEF-09CA-45BD-AD36-F06B7DD34778}">
      <formula1>"nt,na,c,nc"</formula1>
    </dataValidation>
    <dataValidation type="list" allowBlank="1" sqref="H12:H117" xr:uid="{C3BFCF29-5AAB-42F9-A0F5-D239127800CA}">
      <formula1>"d"</formula1>
    </dataValidation>
    <dataValidation type="list" allowBlank="1" showInputMessage="1" showErrorMessage="1" sqref="I12:I117" xr:uid="{0414606B-028F-48E0-92CF-0D4E87CCA2A2}">
      <formula1>INDIRECT("Liste_" &amp; VLOOKUP(B12,Criticite_Min_Criteres,2,FALSE))</formula1>
    </dataValidation>
  </dataValidations>
  <hyperlinks>
    <hyperlink ref="M54" r:id="rId1" xr:uid="{C31DF6C4-DE2D-4898-9C8D-7B0EC94F67E4}"/>
    <hyperlink ref="M55" r:id="rId2" xr:uid="{BD6E2188-5F5A-450B-954B-A7345FA3122E}"/>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A433EF20-9729-4AE0-BEBE-635AB40AA34B}">
          <x14:formula1>
            <xm:f>Paramètres!$D$2:$D$5</xm:f>
          </x14:formula1>
          <xm:sqref>J12:J117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tabColor rgb="FF666666"/>
    <outlinePr summaryBelow="0" summaryRight="0"/>
  </sheetPr>
  <dimension ref="A1:X117"/>
  <sheetViews>
    <sheetView showGridLines="0" zoomScale="50" zoomScaleNormal="50" workbookViewId="0">
      <pane xSplit="7" ySplit="11" topLeftCell="H63"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425781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9.28515625" customWidth="1"/>
    <col min="24" max="24" width="16.28515625" customWidth="1"/>
  </cols>
  <sheetData>
    <row r="1" spans="1:24"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c r="X1" s="232"/>
    </row>
    <row r="2" spans="1:24" ht="16.5" customHeight="1" x14ac:dyDescent="0.2">
      <c r="A2" s="234"/>
      <c r="B2" s="235" t="str">
        <f>G4</f>
        <v>P16</v>
      </c>
      <c r="C2" s="236" t="str">
        <f>Echantillon!C28</f>
        <v>Autour des expositions</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c r="X2" s="232"/>
    </row>
    <row r="3" spans="1:24" ht="18.75" customHeight="1" x14ac:dyDescent="0.2">
      <c r="A3" s="234"/>
      <c r="B3" s="235" t="s">
        <v>442</v>
      </c>
      <c r="C3" s="439" t="str">
        <f>HYPERLINK(Echantillon!D28)</f>
        <v>https://museemaritime.larochelle.fr/au-dela-de-la-visite/autour-des-expositions</v>
      </c>
      <c r="D3" s="385"/>
      <c r="E3" s="385"/>
      <c r="F3" s="385"/>
      <c r="G3" s="385"/>
      <c r="H3" s="242"/>
      <c r="I3" s="242"/>
      <c r="J3" s="242"/>
      <c r="K3" s="242"/>
      <c r="L3" s="242"/>
      <c r="M3" s="242"/>
      <c r="N3" s="242"/>
      <c r="O3" s="232"/>
      <c r="P3" s="232"/>
      <c r="Q3" s="232"/>
      <c r="R3" s="232"/>
      <c r="S3" s="232"/>
      <c r="T3" s="232"/>
      <c r="U3" s="232"/>
      <c r="V3" s="232"/>
      <c r="W3" s="232"/>
      <c r="X3" s="232"/>
    </row>
    <row r="4" spans="1:24" ht="16.5" customHeight="1" x14ac:dyDescent="0.2">
      <c r="A4" s="231"/>
      <c r="B4" s="428" t="s">
        <v>106</v>
      </c>
      <c r="C4" s="429" t="s">
        <v>443</v>
      </c>
      <c r="D4" s="429" t="s">
        <v>109</v>
      </c>
      <c r="E4" s="430" t="s">
        <v>477</v>
      </c>
      <c r="F4" s="243" t="s">
        <v>110</v>
      </c>
      <c r="G4" s="243" t="str">
        <f>Echantillon!B28</f>
        <v>P16</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row>
    <row r="5" spans="1:24" ht="16.5" customHeight="1" x14ac:dyDescent="0.2">
      <c r="A5" s="231"/>
      <c r="B5" s="380"/>
      <c r="C5" s="380"/>
      <c r="D5" s="380"/>
      <c r="E5" s="431"/>
      <c r="F5" s="243" t="s">
        <v>112</v>
      </c>
      <c r="G5" s="243">
        <f>COUNTIF($G$12:$G$117,"c")</f>
        <v>27</v>
      </c>
      <c r="H5" s="380"/>
      <c r="I5" s="380"/>
      <c r="J5" s="380"/>
      <c r="K5" s="380"/>
      <c r="L5" s="380"/>
      <c r="M5" s="380"/>
      <c r="N5" s="434"/>
      <c r="O5" s="232"/>
      <c r="P5" s="251" t="s">
        <v>9</v>
      </c>
      <c r="Q5" s="67">
        <f>COUNTIFS($C$12:$C$117,"A",$G$12:$G$117,"c")</f>
        <v>17</v>
      </c>
      <c r="R5" s="67">
        <f>COUNTIFS($C$12:$C$117,"A",$G$12:$G$117,"nc")</f>
        <v>0</v>
      </c>
      <c r="S5" s="67">
        <f>COUNTIFS($C$12:$C$117,"A",$G$12:$G$117,"na")</f>
        <v>66</v>
      </c>
      <c r="T5" s="67">
        <f>COUNTIFS($C$12:$C$117,"A",$G$12:$G$117,"nt")</f>
        <v>0</v>
      </c>
      <c r="U5" s="252">
        <f>Q5+R5</f>
        <v>17</v>
      </c>
      <c r="V5" s="253">
        <f>IF(U5&gt;0,Q5/U5,"-")</f>
        <v>1</v>
      </c>
      <c r="W5" s="254">
        <f>V5</f>
        <v>1</v>
      </c>
      <c r="X5" s="254">
        <f>W5</f>
        <v>1</v>
      </c>
    </row>
    <row r="6" spans="1:24"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1</v>
      </c>
      <c r="X6" s="41">
        <f>IF(V6&gt;0,SUM(R5:R6)/SUM(V5:V6),"-")</f>
        <v>0</v>
      </c>
    </row>
    <row r="7" spans="1:24" ht="16.5" customHeight="1" x14ac:dyDescent="0.2">
      <c r="A7" s="231"/>
      <c r="B7" s="380"/>
      <c r="C7" s="380"/>
      <c r="D7" s="380"/>
      <c r="E7" s="431"/>
      <c r="F7" s="243" t="s">
        <v>449</v>
      </c>
      <c r="G7" s="243">
        <f>COUNTIF(G12:G117,"na")</f>
        <v>79</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f>IF(V7&gt;0,SUM(R5:R7)/SUM(V5:V7),"-")</f>
        <v>0</v>
      </c>
    </row>
    <row r="8" spans="1:24"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27</v>
      </c>
      <c r="R8" s="256">
        <f>SUM(R5:R7)</f>
        <v>0</v>
      </c>
      <c r="S8" s="256">
        <f>SUM(S5:S7)</f>
        <v>79</v>
      </c>
      <c r="T8" s="256">
        <f>SUM(T5:T7)</f>
        <v>0</v>
      </c>
      <c r="U8" s="257">
        <f>SUM(U5:U7)</f>
        <v>27</v>
      </c>
      <c r="V8" s="253"/>
      <c r="W8" s="251"/>
      <c r="X8" s="251"/>
    </row>
    <row r="9" spans="1:24" ht="16.5" customHeight="1" x14ac:dyDescent="0.2">
      <c r="A9" s="231"/>
      <c r="B9" s="380"/>
      <c r="C9" s="380"/>
      <c r="D9" s="380"/>
      <c r="E9" s="431"/>
      <c r="F9" s="243" t="s">
        <v>428</v>
      </c>
      <c r="G9" s="258">
        <f>G5/SUM(G5:G6)</f>
        <v>1</v>
      </c>
      <c r="H9" s="380"/>
      <c r="I9" s="380"/>
      <c r="J9" s="380"/>
      <c r="K9" s="380"/>
      <c r="L9" s="380"/>
      <c r="M9" s="380"/>
      <c r="N9" s="434"/>
      <c r="O9" s="232"/>
      <c r="P9" s="232"/>
      <c r="Q9" s="232"/>
      <c r="R9" s="232"/>
      <c r="S9" s="232"/>
      <c r="T9" s="232"/>
      <c r="U9" s="232"/>
      <c r="V9" s="232"/>
      <c r="W9" s="232"/>
      <c r="X9" s="232"/>
    </row>
    <row r="10" spans="1:24" ht="30.75" customHeight="1" x14ac:dyDescent="0.2">
      <c r="A10" s="231"/>
      <c r="B10" s="381"/>
      <c r="C10" s="381"/>
      <c r="D10" s="381"/>
      <c r="E10" s="432"/>
      <c r="F10" s="243" t="s">
        <v>429</v>
      </c>
      <c r="G10" s="258">
        <f>G6/SUM(G5:G6)</f>
        <v>0</v>
      </c>
      <c r="H10" s="381"/>
      <c r="I10" s="381"/>
      <c r="J10" s="381"/>
      <c r="K10" s="381"/>
      <c r="L10" s="381"/>
      <c r="M10" s="381"/>
      <c r="N10" s="435"/>
      <c r="O10" s="232"/>
      <c r="P10" s="232"/>
      <c r="Q10" s="232"/>
      <c r="R10" s="232"/>
      <c r="S10" s="232"/>
      <c r="T10" s="232"/>
      <c r="U10" s="232"/>
      <c r="V10" s="232"/>
      <c r="W10" s="232"/>
      <c r="X10" s="232"/>
    </row>
    <row r="11" spans="1:24"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c r="X11" s="232"/>
    </row>
    <row r="12" spans="1:24" ht="62.25" customHeight="1" x14ac:dyDescent="0.2">
      <c r="A12" s="427" t="s">
        <v>403</v>
      </c>
      <c r="B12" s="276" t="str">
        <f>Résultats!B13</f>
        <v>1.1</v>
      </c>
      <c r="C12" s="194" t="str">
        <f>Résultats!C13</f>
        <v>A</v>
      </c>
      <c r="D12" s="194" t="str">
        <f>Résultats!E13</f>
        <v>x</v>
      </c>
      <c r="E12" s="251">
        <f>Résultats!F13</f>
        <v>0</v>
      </c>
      <c r="F12" s="259"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c r="X12" s="232"/>
    </row>
    <row r="13" spans="1:24" ht="62.25" customHeight="1" x14ac:dyDescent="0.2">
      <c r="A13" s="380"/>
      <c r="B13" s="276" t="str">
        <f>Résultats!B14</f>
        <v>1.2</v>
      </c>
      <c r="C13" s="194" t="str">
        <f>Résultats!C14</f>
        <v>A</v>
      </c>
      <c r="D13" s="194">
        <f>Résultats!E14</f>
        <v>0</v>
      </c>
      <c r="E13" s="251">
        <f>Résultats!F14</f>
        <v>0</v>
      </c>
      <c r="F13" s="259"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c r="X13" s="232"/>
    </row>
    <row r="14" spans="1:24" ht="62.25" customHeight="1" x14ac:dyDescent="0.2">
      <c r="A14" s="380"/>
      <c r="B14" s="276" t="str">
        <f>Résultats!B15</f>
        <v>1.3</v>
      </c>
      <c r="C14" s="194" t="str">
        <f>Résultats!C15</f>
        <v>A</v>
      </c>
      <c r="D14" s="194">
        <f>Résultats!E15</f>
        <v>0</v>
      </c>
      <c r="E14" s="251">
        <f>Résultats!F15</f>
        <v>0</v>
      </c>
      <c r="F14" s="259"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c r="X14" s="232"/>
    </row>
    <row r="15" spans="1:24" ht="62.25" customHeight="1" x14ac:dyDescent="0.2">
      <c r="A15" s="380"/>
      <c r="B15" s="276" t="str">
        <f>Résultats!B16</f>
        <v>1.4</v>
      </c>
      <c r="C15" s="194" t="str">
        <f>Résultats!C16</f>
        <v>A</v>
      </c>
      <c r="D15" s="194">
        <f>Résultats!E16</f>
        <v>0</v>
      </c>
      <c r="E15" s="251">
        <f>Résultats!F16</f>
        <v>0</v>
      </c>
      <c r="F15" s="259"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c r="X15" s="232"/>
    </row>
    <row r="16" spans="1:24" ht="62.25" customHeight="1" x14ac:dyDescent="0.2">
      <c r="A16" s="380"/>
      <c r="B16" s="276" t="str">
        <f>Résultats!B17</f>
        <v>1.5</v>
      </c>
      <c r="C16" s="194" t="str">
        <f>Résultats!C17</f>
        <v>A</v>
      </c>
      <c r="D16" s="194">
        <f>Résultats!E17</f>
        <v>0</v>
      </c>
      <c r="E16" s="251">
        <f>Résultats!F17</f>
        <v>0</v>
      </c>
      <c r="F16" s="259"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c r="X16" s="232"/>
    </row>
    <row r="17" spans="1:24" ht="62.25" customHeight="1" x14ac:dyDescent="0.2">
      <c r="A17" s="380"/>
      <c r="B17" s="276" t="str">
        <f>Résultats!B18</f>
        <v>1.6</v>
      </c>
      <c r="C17" s="194" t="str">
        <f>Résultats!C18</f>
        <v>A</v>
      </c>
      <c r="D17" s="194">
        <f>Résultats!E18</f>
        <v>0</v>
      </c>
      <c r="E17" s="251">
        <f>Résultats!F18</f>
        <v>0</v>
      </c>
      <c r="F17" s="259"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c r="X17" s="232"/>
    </row>
    <row r="18" spans="1:24" ht="62.25" customHeight="1" x14ac:dyDescent="0.2">
      <c r="A18" s="380"/>
      <c r="B18" s="276" t="str">
        <f>Résultats!B19</f>
        <v>1.7</v>
      </c>
      <c r="C18" s="194" t="str">
        <f>Résultats!C19</f>
        <v>A</v>
      </c>
      <c r="D18" s="194">
        <f>Résultats!E19</f>
        <v>0</v>
      </c>
      <c r="E18" s="251">
        <f>Résultats!F19</f>
        <v>0</v>
      </c>
      <c r="F18" s="259"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c r="X18" s="267"/>
    </row>
    <row r="19" spans="1:24" ht="62.25" customHeight="1" x14ac:dyDescent="0.2">
      <c r="A19" s="380"/>
      <c r="B19" s="276" t="str">
        <f>Résultats!B20</f>
        <v>1.8</v>
      </c>
      <c r="C19" s="194" t="str">
        <f>Résultats!C20</f>
        <v>AA</v>
      </c>
      <c r="D19" s="194">
        <f>Résultats!E20</f>
        <v>0</v>
      </c>
      <c r="E19" s="251">
        <f>Résultats!F20</f>
        <v>0</v>
      </c>
      <c r="F19" s="277"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c r="X19" s="232"/>
    </row>
    <row r="20" spans="1:24" ht="62.25" customHeight="1" x14ac:dyDescent="0.2">
      <c r="A20" s="381"/>
      <c r="B20" s="276" t="str">
        <f>Résultats!B21</f>
        <v>1.9</v>
      </c>
      <c r="C20" s="194" t="str">
        <f>Résultats!C21</f>
        <v>A</v>
      </c>
      <c r="D20" s="194">
        <f>Résultats!E21</f>
        <v>0</v>
      </c>
      <c r="E20" s="251">
        <f>Résultats!F21</f>
        <v>0</v>
      </c>
      <c r="F20" s="259"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c r="X20" s="232"/>
    </row>
    <row r="21" spans="1:24" ht="62.25" customHeight="1" x14ac:dyDescent="0.2">
      <c r="A21" s="427" t="s">
        <v>406</v>
      </c>
      <c r="B21" s="276" t="str">
        <f>Résultats!B22</f>
        <v>2.1</v>
      </c>
      <c r="C21" s="194" t="str">
        <f>Résultats!C22</f>
        <v>A</v>
      </c>
      <c r="D21" s="194">
        <f>Résultats!E22</f>
        <v>0</v>
      </c>
      <c r="E21" s="251">
        <f>Résultats!F22</f>
        <v>0</v>
      </c>
      <c r="F21" s="259" t="str">
        <f>Résultats!G22</f>
        <v>Chaque cadre a-t-il un titre de cadre ?</v>
      </c>
      <c r="G21" s="251" t="s">
        <v>11</v>
      </c>
      <c r="H21" s="251"/>
      <c r="I21" s="74"/>
      <c r="J21" s="74"/>
      <c r="K21" s="74"/>
      <c r="L21" s="74"/>
      <c r="M21" s="295"/>
      <c r="N21" s="298"/>
      <c r="O21" s="232"/>
      <c r="P21" s="232"/>
      <c r="Q21" s="232"/>
      <c r="R21" s="232"/>
      <c r="S21" s="232"/>
      <c r="T21" s="232"/>
      <c r="U21" s="232"/>
      <c r="V21" s="232"/>
      <c r="W21" s="232"/>
      <c r="X21" s="232"/>
    </row>
    <row r="22" spans="1:24" ht="62.25" customHeight="1" x14ac:dyDescent="0.2">
      <c r="A22" s="381"/>
      <c r="B22" s="276" t="str">
        <f>Résultats!B23</f>
        <v>2.2</v>
      </c>
      <c r="C22" s="194" t="str">
        <f>Résultats!C23</f>
        <v>A</v>
      </c>
      <c r="D22" s="194">
        <f>Résultats!E23</f>
        <v>0</v>
      </c>
      <c r="E22" s="251">
        <f>Résultats!F23</f>
        <v>0</v>
      </c>
      <c r="F22" s="259"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c r="X22" s="232"/>
    </row>
    <row r="23" spans="1:24" ht="62.25" customHeight="1" x14ac:dyDescent="0.2">
      <c r="A23" s="427" t="s">
        <v>407</v>
      </c>
      <c r="B23" s="276" t="str">
        <f>Résultats!B24</f>
        <v>3.1</v>
      </c>
      <c r="C23" s="194" t="str">
        <f>Résultats!C24</f>
        <v>A</v>
      </c>
      <c r="D23" s="194" t="str">
        <f>Résultats!E24</f>
        <v>x</v>
      </c>
      <c r="E23" s="251">
        <f>Résultats!F24</f>
        <v>0</v>
      </c>
      <c r="F23" s="259"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c r="X23" s="232"/>
    </row>
    <row r="24" spans="1:24" ht="62.25" customHeight="1" x14ac:dyDescent="0.2">
      <c r="A24" s="380"/>
      <c r="B24" s="276" t="str">
        <f>Résultats!B25</f>
        <v>3.2</v>
      </c>
      <c r="C24" s="194" t="str">
        <f>Résultats!C25</f>
        <v>AA</v>
      </c>
      <c r="D24" s="194">
        <f>Résultats!E25</f>
        <v>0</v>
      </c>
      <c r="E24" s="251">
        <f>Résultats!F25</f>
        <v>0</v>
      </c>
      <c r="F24" s="259"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32"/>
      <c r="P24" s="232"/>
      <c r="Q24" s="232"/>
      <c r="R24" s="232"/>
      <c r="S24" s="232"/>
      <c r="T24" s="232"/>
      <c r="U24" s="232"/>
      <c r="V24" s="232"/>
      <c r="W24" s="232"/>
      <c r="X24" s="232"/>
    </row>
    <row r="25" spans="1:24" ht="62.25" customHeight="1" x14ac:dyDescent="0.2">
      <c r="A25" s="381"/>
      <c r="B25" s="276" t="str">
        <f>Résultats!B26</f>
        <v>3.3</v>
      </c>
      <c r="C25" s="194" t="str">
        <f>Résultats!C26</f>
        <v>AA</v>
      </c>
      <c r="D25" s="194">
        <f>Résultats!E26</f>
        <v>0</v>
      </c>
      <c r="E25" s="251">
        <f>Résultats!F26</f>
        <v>0</v>
      </c>
      <c r="F25" s="259"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c r="X25" s="232"/>
    </row>
    <row r="26" spans="1:24" ht="62.25" customHeight="1" x14ac:dyDescent="0.2">
      <c r="A26" s="427" t="s">
        <v>408</v>
      </c>
      <c r="B26" s="276" t="str">
        <f>Résultats!B27</f>
        <v>4.1</v>
      </c>
      <c r="C26" s="194" t="str">
        <f>Résultats!C27</f>
        <v>A</v>
      </c>
      <c r="D26" s="194" t="str">
        <f>Résultats!E27</f>
        <v>x</v>
      </c>
      <c r="E26" s="251">
        <f>Résultats!F27</f>
        <v>0</v>
      </c>
      <c r="F26" s="259"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c r="X26" s="232"/>
    </row>
    <row r="27" spans="1:24" ht="62.25" customHeight="1" x14ac:dyDescent="0.2">
      <c r="A27" s="380"/>
      <c r="B27" s="276" t="str">
        <f>Résultats!B28</f>
        <v>4.2</v>
      </c>
      <c r="C27" s="194" t="str">
        <f>Résultats!C28</f>
        <v>A</v>
      </c>
      <c r="D27" s="194">
        <f>Résultats!E28</f>
        <v>0</v>
      </c>
      <c r="E27" s="251">
        <f>Résultats!F28</f>
        <v>0</v>
      </c>
      <c r="F27" s="259"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c r="X27" s="232"/>
    </row>
    <row r="28" spans="1:24" ht="62.25" customHeight="1" x14ac:dyDescent="0.2">
      <c r="A28" s="380"/>
      <c r="B28" s="276" t="str">
        <f>Résultats!B29</f>
        <v>4.3</v>
      </c>
      <c r="C28" s="194" t="str">
        <f>Résultats!C29</f>
        <v>A</v>
      </c>
      <c r="D28" s="194">
        <f>Résultats!E29</f>
        <v>0</v>
      </c>
      <c r="E28" s="251">
        <f>Résultats!F29</f>
        <v>0</v>
      </c>
      <c r="F28" s="259"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c r="X28" s="232"/>
    </row>
    <row r="29" spans="1:24" ht="62.25" customHeight="1" x14ac:dyDescent="0.2">
      <c r="A29" s="380"/>
      <c r="B29" s="276" t="str">
        <f>Résultats!B30</f>
        <v>4.4</v>
      </c>
      <c r="C29" s="194" t="str">
        <f>Résultats!C30</f>
        <v>A</v>
      </c>
      <c r="D29" s="194">
        <f>Résultats!E30</f>
        <v>0</v>
      </c>
      <c r="E29" s="251">
        <f>Résultats!F30</f>
        <v>0</v>
      </c>
      <c r="F29" s="259"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c r="X29" s="232"/>
    </row>
    <row r="30" spans="1:24" ht="62.25" customHeight="1" x14ac:dyDescent="0.2">
      <c r="A30" s="380"/>
      <c r="B30" s="276" t="str">
        <f>Résultats!B31</f>
        <v>4.5</v>
      </c>
      <c r="C30" s="194" t="str">
        <f>Résultats!C31</f>
        <v>AA</v>
      </c>
      <c r="D30" s="194">
        <f>Résultats!E31</f>
        <v>0</v>
      </c>
      <c r="E30" s="251">
        <f>Résultats!F31</f>
        <v>0</v>
      </c>
      <c r="F30" s="259"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c r="X30" s="232"/>
    </row>
    <row r="31" spans="1:24" ht="62.25" customHeight="1" x14ac:dyDescent="0.2">
      <c r="A31" s="380"/>
      <c r="B31" s="276" t="str">
        <f>Résultats!B32</f>
        <v>4.6</v>
      </c>
      <c r="C31" s="194" t="str">
        <f>Résultats!C32</f>
        <v>AA</v>
      </c>
      <c r="D31" s="194">
        <f>Résultats!E32</f>
        <v>0</v>
      </c>
      <c r="E31" s="251">
        <f>Résultats!F32</f>
        <v>0</v>
      </c>
      <c r="F31" s="259"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c r="X31" s="232"/>
    </row>
    <row r="32" spans="1:24" ht="62.25" customHeight="1" x14ac:dyDescent="0.2">
      <c r="A32" s="380"/>
      <c r="B32" s="276" t="str">
        <f>Résultats!B33</f>
        <v>4.7</v>
      </c>
      <c r="C32" s="194" t="str">
        <f>Résultats!C33</f>
        <v>A</v>
      </c>
      <c r="D32" s="194">
        <f>Résultats!E33</f>
        <v>0</v>
      </c>
      <c r="E32" s="251">
        <f>Résultats!F33</f>
        <v>0</v>
      </c>
      <c r="F32" s="259"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c r="X32" s="232"/>
    </row>
    <row r="33" spans="1:24" ht="62.25" customHeight="1" x14ac:dyDescent="0.2">
      <c r="A33" s="380"/>
      <c r="B33" s="276" t="str">
        <f>Résultats!B34</f>
        <v>4.8</v>
      </c>
      <c r="C33" s="194" t="str">
        <f>Résultats!C34</f>
        <v>A</v>
      </c>
      <c r="D33" s="194">
        <f>Résultats!E34</f>
        <v>0</v>
      </c>
      <c r="E33" s="251">
        <f>Résultats!F34</f>
        <v>0</v>
      </c>
      <c r="F33" s="259"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c r="X33" s="232"/>
    </row>
    <row r="34" spans="1:24" ht="62.25" customHeight="1" x14ac:dyDescent="0.2">
      <c r="A34" s="380"/>
      <c r="B34" s="276" t="str">
        <f>Résultats!B35</f>
        <v>4.9</v>
      </c>
      <c r="C34" s="194" t="str">
        <f>Résultats!C35</f>
        <v>A</v>
      </c>
      <c r="D34" s="194">
        <f>Résultats!E35</f>
        <v>0</v>
      </c>
      <c r="E34" s="251">
        <f>Résultats!F35</f>
        <v>0</v>
      </c>
      <c r="F34" s="259"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c r="X34" s="232"/>
    </row>
    <row r="35" spans="1:24" ht="62.25" customHeight="1" x14ac:dyDescent="0.2">
      <c r="A35" s="380"/>
      <c r="B35" s="276" t="str">
        <f>Résultats!B36</f>
        <v>4.10</v>
      </c>
      <c r="C35" s="194" t="str">
        <f>Résultats!C36</f>
        <v>A</v>
      </c>
      <c r="D35" s="194" t="str">
        <f>Résultats!E36</f>
        <v>x</v>
      </c>
      <c r="E35" s="251">
        <f>Résultats!F36</f>
        <v>0</v>
      </c>
      <c r="F35" s="259"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c r="X35" s="232"/>
    </row>
    <row r="36" spans="1:24" ht="62.25" customHeight="1" x14ac:dyDescent="0.2">
      <c r="A36" s="380"/>
      <c r="B36" s="276" t="str">
        <f>Résultats!B37</f>
        <v>4.11</v>
      </c>
      <c r="C36" s="194" t="str">
        <f>Résultats!C37</f>
        <v>A</v>
      </c>
      <c r="D36" s="194">
        <f>Résultats!E37</f>
        <v>0</v>
      </c>
      <c r="E36" s="251">
        <f>Résultats!F37</f>
        <v>0</v>
      </c>
      <c r="F36" s="259"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c r="X36" s="232"/>
    </row>
    <row r="37" spans="1:24" ht="62.25" customHeight="1" x14ac:dyDescent="0.2">
      <c r="A37" s="380"/>
      <c r="B37" s="276" t="str">
        <f>Résultats!B38</f>
        <v>4.12</v>
      </c>
      <c r="C37" s="194" t="str">
        <f>Résultats!C38</f>
        <v>A</v>
      </c>
      <c r="D37" s="194">
        <f>Résultats!E38</f>
        <v>0</v>
      </c>
      <c r="E37" s="251">
        <f>Résultats!F38</f>
        <v>0</v>
      </c>
      <c r="F37" s="259"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c r="X37" s="232"/>
    </row>
    <row r="38" spans="1:24" ht="62.25" customHeight="1" x14ac:dyDescent="0.2">
      <c r="A38" s="381"/>
      <c r="B38" s="276" t="str">
        <f>Résultats!B39</f>
        <v>4.13</v>
      </c>
      <c r="C38" s="194" t="str">
        <f>Résultats!C39</f>
        <v>A</v>
      </c>
      <c r="D38" s="194">
        <f>Résultats!E39</f>
        <v>0</v>
      </c>
      <c r="E38" s="251">
        <f>Résultats!F39</f>
        <v>0</v>
      </c>
      <c r="F38" s="259"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c r="X38" s="232"/>
    </row>
    <row r="39" spans="1:24" ht="62.25" customHeight="1" x14ac:dyDescent="0.2">
      <c r="A39" s="427" t="s">
        <v>413</v>
      </c>
      <c r="B39" s="276" t="str">
        <f>Résultats!B40</f>
        <v>5.1</v>
      </c>
      <c r="C39" s="194" t="str">
        <f>Résultats!C40</f>
        <v>A</v>
      </c>
      <c r="D39" s="194">
        <f>Résultats!E40</f>
        <v>0</v>
      </c>
      <c r="E39" s="251">
        <f>Résultats!F40</f>
        <v>0</v>
      </c>
      <c r="F39" s="259"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c r="X39" s="232"/>
    </row>
    <row r="40" spans="1:24" ht="62.25" customHeight="1" x14ac:dyDescent="0.2">
      <c r="A40" s="380"/>
      <c r="B40" s="276" t="str">
        <f>Résultats!B41</f>
        <v>5.2</v>
      </c>
      <c r="C40" s="194" t="str">
        <f>Résultats!C41</f>
        <v>A</v>
      </c>
      <c r="D40" s="194">
        <f>Résultats!E41</f>
        <v>0</v>
      </c>
      <c r="E40" s="251">
        <f>Résultats!F41</f>
        <v>0</v>
      </c>
      <c r="F40" s="259"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c r="X40" s="232"/>
    </row>
    <row r="41" spans="1:24" ht="62.25" customHeight="1" x14ac:dyDescent="0.2">
      <c r="A41" s="380"/>
      <c r="B41" s="276" t="str">
        <f>Résultats!B42</f>
        <v>5.3</v>
      </c>
      <c r="C41" s="194" t="str">
        <f>Résultats!C42</f>
        <v>A</v>
      </c>
      <c r="D41" s="194" t="str">
        <f>Résultats!E42</f>
        <v>x</v>
      </c>
      <c r="E41" s="251">
        <f>Résultats!F42</f>
        <v>0</v>
      </c>
      <c r="F41" s="259"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c r="X41" s="232"/>
    </row>
    <row r="42" spans="1:24" ht="62.25" customHeight="1" x14ac:dyDescent="0.2">
      <c r="A42" s="380"/>
      <c r="B42" s="276" t="str">
        <f>Résultats!B43</f>
        <v>5.4</v>
      </c>
      <c r="C42" s="194" t="str">
        <f>Résultats!C43</f>
        <v>A</v>
      </c>
      <c r="D42" s="194">
        <f>Résultats!E43</f>
        <v>0</v>
      </c>
      <c r="E42" s="251">
        <f>Résultats!F43</f>
        <v>0</v>
      </c>
      <c r="F42" s="259"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c r="X42" s="232"/>
    </row>
    <row r="43" spans="1:24" ht="62.25" customHeight="1" x14ac:dyDescent="0.2">
      <c r="A43" s="380"/>
      <c r="B43" s="276" t="str">
        <f>Résultats!B44</f>
        <v>5.5</v>
      </c>
      <c r="C43" s="194" t="str">
        <f>Résultats!C44</f>
        <v>A</v>
      </c>
      <c r="D43" s="194">
        <f>Résultats!E44</f>
        <v>0</v>
      </c>
      <c r="E43" s="251">
        <f>Résultats!F44</f>
        <v>0</v>
      </c>
      <c r="F43" s="259"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c r="X43" s="232"/>
    </row>
    <row r="44" spans="1:24" ht="62.25" customHeight="1" x14ac:dyDescent="0.2">
      <c r="A44" s="380"/>
      <c r="B44" s="276" t="str">
        <f>Résultats!B45</f>
        <v>5.6</v>
      </c>
      <c r="C44" s="194" t="str">
        <f>Résultats!C45</f>
        <v>A</v>
      </c>
      <c r="D44" s="194">
        <f>Résultats!E45</f>
        <v>0</v>
      </c>
      <c r="E44" s="251">
        <f>Résultats!F45</f>
        <v>0</v>
      </c>
      <c r="F44" s="259"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c r="X44" s="232"/>
    </row>
    <row r="45" spans="1:24" ht="62.25" customHeight="1" x14ac:dyDescent="0.2">
      <c r="A45" s="380"/>
      <c r="B45" s="276" t="str">
        <f>Résultats!B46</f>
        <v>5.7</v>
      </c>
      <c r="C45" s="194" t="str">
        <f>Résultats!C46</f>
        <v>A</v>
      </c>
      <c r="D45" s="194" t="str">
        <f>Résultats!E46</f>
        <v>x</v>
      </c>
      <c r="E45" s="251">
        <f>Résultats!F46</f>
        <v>0</v>
      </c>
      <c r="F45" s="259"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c r="X45" s="232"/>
    </row>
    <row r="46" spans="1:24" ht="62.25" customHeight="1" x14ac:dyDescent="0.2">
      <c r="A46" s="381"/>
      <c r="B46" s="276" t="str">
        <f>Résultats!B47</f>
        <v>5.8</v>
      </c>
      <c r="C46" s="194" t="str">
        <f>Résultats!C47</f>
        <v>A</v>
      </c>
      <c r="D46" s="194">
        <f>Résultats!E47</f>
        <v>0</v>
      </c>
      <c r="E46" s="251">
        <f>Résultats!F47</f>
        <v>0</v>
      </c>
      <c r="F46" s="259"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c r="X46" s="232"/>
    </row>
    <row r="47" spans="1:24" ht="62.25" customHeight="1" x14ac:dyDescent="0.2">
      <c r="A47" s="427" t="s">
        <v>414</v>
      </c>
      <c r="B47" s="276" t="str">
        <f>Résultats!B48</f>
        <v>6.1</v>
      </c>
      <c r="C47" s="194" t="str">
        <f>Résultats!C48</f>
        <v>A</v>
      </c>
      <c r="D47" s="194" t="str">
        <f>Résultats!E48</f>
        <v>x</v>
      </c>
      <c r="E47" s="251">
        <f>Résultats!F48</f>
        <v>0</v>
      </c>
      <c r="F47" s="259"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c r="X47" s="232"/>
    </row>
    <row r="48" spans="1:24" ht="84" customHeight="1" x14ac:dyDescent="0.2">
      <c r="A48" s="381"/>
      <c r="B48" s="276" t="str">
        <f>Résultats!B49</f>
        <v>6.2</v>
      </c>
      <c r="C48" s="194" t="str">
        <f>Résultats!C49</f>
        <v>A</v>
      </c>
      <c r="D48" s="194" t="str">
        <f>Résultats!E49</f>
        <v>x</v>
      </c>
      <c r="E48" s="251">
        <f>Résultats!F49</f>
        <v>0</v>
      </c>
      <c r="F48" s="259"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c r="X48" s="232"/>
    </row>
    <row r="49" spans="1:24" ht="77.25" customHeight="1" x14ac:dyDescent="0.2">
      <c r="A49" s="427" t="s">
        <v>415</v>
      </c>
      <c r="B49" s="276" t="str">
        <f>Résultats!B50</f>
        <v>7.1</v>
      </c>
      <c r="C49" s="194" t="str">
        <f>Résultats!C50</f>
        <v>A</v>
      </c>
      <c r="D49" s="194" t="str">
        <f>Résultats!E50</f>
        <v>x</v>
      </c>
      <c r="E49" s="251" t="str">
        <f>Résultats!F50</f>
        <v>x</v>
      </c>
      <c r="F49" s="259" t="str">
        <f>Résultats!G50</f>
        <v>Chaque script est-il, si nécessaire, compatible avec les technologies d’assistance ?</v>
      </c>
      <c r="G49" s="251" t="s">
        <v>11</v>
      </c>
      <c r="H49" s="251"/>
      <c r="I49" s="74"/>
      <c r="J49" s="74"/>
      <c r="K49" s="291"/>
      <c r="L49" s="291"/>
      <c r="M49" s="294" t="s">
        <v>726</v>
      </c>
      <c r="N49" s="298"/>
      <c r="O49" s="232"/>
      <c r="P49" s="232"/>
      <c r="Q49" s="232"/>
      <c r="R49" s="232"/>
      <c r="S49" s="232"/>
      <c r="T49" s="232"/>
      <c r="U49" s="232"/>
      <c r="V49" s="232"/>
      <c r="W49" s="232"/>
      <c r="X49" s="232"/>
    </row>
    <row r="50" spans="1:24" ht="62.25" customHeight="1" x14ac:dyDescent="0.2">
      <c r="A50" s="380"/>
      <c r="B50" s="276" t="str">
        <f>Résultats!B51</f>
        <v>7.2</v>
      </c>
      <c r="C50" s="194" t="str">
        <f>Résultats!C51</f>
        <v>A</v>
      </c>
      <c r="D50" s="194">
        <f>Résultats!E51</f>
        <v>0</v>
      </c>
      <c r="E50" s="251" t="str">
        <f>Résultats!F51</f>
        <v>x</v>
      </c>
      <c r="F50" s="259"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c r="X50" s="232"/>
    </row>
    <row r="51" spans="1:24" ht="62.25" customHeight="1" x14ac:dyDescent="0.2">
      <c r="A51" s="380"/>
      <c r="B51" s="276" t="str">
        <f>Résultats!B52</f>
        <v>7.3</v>
      </c>
      <c r="C51" s="194" t="str">
        <f>Résultats!C52</f>
        <v>A</v>
      </c>
      <c r="D51" s="194" t="str">
        <f>Résultats!E52</f>
        <v>x</v>
      </c>
      <c r="E51" s="251" t="str">
        <f>Résultats!F52</f>
        <v>x</v>
      </c>
      <c r="F51" s="259" t="str">
        <f>Résultats!G52</f>
        <v>Chaque script est-il contrôlable par le clavier et par tout dispositif de pointage (hors cas particuliers) ?</v>
      </c>
      <c r="G51" s="251" t="s">
        <v>11</v>
      </c>
      <c r="H51" s="251"/>
      <c r="I51" s="74"/>
      <c r="J51" s="74"/>
      <c r="K51" s="74"/>
      <c r="L51" s="74"/>
      <c r="M51" s="295" t="s">
        <v>569</v>
      </c>
      <c r="N51" s="298"/>
      <c r="O51" s="232"/>
      <c r="P51" s="232"/>
      <c r="Q51" s="232"/>
      <c r="R51" s="232"/>
      <c r="S51" s="232"/>
      <c r="T51" s="232"/>
      <c r="U51" s="232"/>
      <c r="V51" s="232"/>
      <c r="W51" s="232"/>
      <c r="X51" s="232"/>
    </row>
    <row r="52" spans="1:24" ht="62.25" customHeight="1" x14ac:dyDescent="0.2">
      <c r="A52" s="380"/>
      <c r="B52" s="276" t="str">
        <f>Résultats!B53</f>
        <v>7.4</v>
      </c>
      <c r="C52" s="194" t="str">
        <f>Résultats!C53</f>
        <v>A</v>
      </c>
      <c r="D52" s="194">
        <f>Résultats!E53</f>
        <v>0</v>
      </c>
      <c r="E52" s="251" t="str">
        <f>Résultats!F53</f>
        <v>x</v>
      </c>
      <c r="F52" s="259" t="str">
        <f>Résultats!G53</f>
        <v>Pour chaque script qui initie un changement de contexte, l’utilisateur est-il averti ou en a-t-il le contrôle ?</v>
      </c>
      <c r="G52" s="251" t="s">
        <v>11</v>
      </c>
      <c r="H52" s="251"/>
      <c r="I52" s="74"/>
      <c r="J52" s="74"/>
      <c r="K52" s="74"/>
      <c r="L52" s="74"/>
      <c r="M52" s="295"/>
      <c r="N52" s="298"/>
      <c r="O52" s="232"/>
      <c r="P52" s="232"/>
      <c r="Q52" s="232"/>
      <c r="R52" s="232"/>
      <c r="S52" s="232"/>
      <c r="T52" s="232"/>
      <c r="U52" s="232"/>
      <c r="V52" s="232"/>
      <c r="W52" s="232"/>
      <c r="X52" s="232"/>
    </row>
    <row r="53" spans="1:24" ht="62.25" customHeight="1" x14ac:dyDescent="0.2">
      <c r="A53" s="381"/>
      <c r="B53" s="276" t="str">
        <f>Résultats!B54</f>
        <v>7.5</v>
      </c>
      <c r="C53" s="194" t="str">
        <f>Résultats!C54</f>
        <v>AA</v>
      </c>
      <c r="D53" s="194">
        <f>Résultats!E54</f>
        <v>0</v>
      </c>
      <c r="E53" s="251" t="str">
        <f>Résultats!F54</f>
        <v>x</v>
      </c>
      <c r="F53" s="259"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c r="X53" s="232"/>
    </row>
    <row r="54" spans="1:24" ht="62.25" customHeight="1" x14ac:dyDescent="0.2">
      <c r="A54" s="427" t="s">
        <v>416</v>
      </c>
      <c r="B54" s="276" t="str">
        <f>Résultats!B55</f>
        <v>8.1</v>
      </c>
      <c r="C54" s="194" t="str">
        <f>Résultats!C55</f>
        <v>A</v>
      </c>
      <c r="D54" s="194">
        <f>Résultats!E55</f>
        <v>0</v>
      </c>
      <c r="E54" s="251" t="str">
        <f>Résultats!F55</f>
        <v>x</v>
      </c>
      <c r="F54" s="259"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c r="X54" s="232"/>
    </row>
    <row r="55" spans="1:24" ht="62.25" customHeight="1" x14ac:dyDescent="0.2">
      <c r="A55" s="380"/>
      <c r="B55" s="276" t="str">
        <f>Résultats!B56</f>
        <v>8.2</v>
      </c>
      <c r="C55" s="194" t="str">
        <f>Résultats!C56</f>
        <v>A</v>
      </c>
      <c r="D55" s="194">
        <f>Résultats!E56</f>
        <v>0</v>
      </c>
      <c r="E55" s="251" t="str">
        <f>Résultats!F56</f>
        <v>x</v>
      </c>
      <c r="F55" s="259"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c r="X55" s="232"/>
    </row>
    <row r="56" spans="1:24" ht="62.25" customHeight="1" x14ac:dyDescent="0.2">
      <c r="A56" s="380"/>
      <c r="B56" s="276" t="str">
        <f>Résultats!B57</f>
        <v>8.3</v>
      </c>
      <c r="C56" s="194" t="str">
        <f>Résultats!C57</f>
        <v>A</v>
      </c>
      <c r="D56" s="194" t="str">
        <f>Résultats!E57</f>
        <v>x</v>
      </c>
      <c r="E56" s="251" t="str">
        <f>Résultats!F57</f>
        <v>x</v>
      </c>
      <c r="F56" s="259"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c r="X56" s="232"/>
    </row>
    <row r="57" spans="1:24" ht="62.25" customHeight="1" x14ac:dyDescent="0.2">
      <c r="A57" s="380"/>
      <c r="B57" s="276" t="str">
        <f>Résultats!B58</f>
        <v>8.4</v>
      </c>
      <c r="C57" s="194" t="str">
        <f>Résultats!C58</f>
        <v>A</v>
      </c>
      <c r="D57" s="194" t="str">
        <f>Résultats!E58</f>
        <v>x</v>
      </c>
      <c r="E57" s="251" t="str">
        <f>Résultats!F58</f>
        <v>x</v>
      </c>
      <c r="F57" s="259"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c r="X57" s="232"/>
    </row>
    <row r="58" spans="1:24" ht="62.25" customHeight="1" x14ac:dyDescent="0.2">
      <c r="A58" s="380"/>
      <c r="B58" s="193" t="str">
        <f>Résultats!B59</f>
        <v>8.5</v>
      </c>
      <c r="C58" s="194" t="str">
        <f>Résultats!C59</f>
        <v>A</v>
      </c>
      <c r="D58" s="194" t="str">
        <f>Résultats!E59</f>
        <v>x</v>
      </c>
      <c r="E58" s="251" t="str">
        <f>Résultats!F59</f>
        <v>x</v>
      </c>
      <c r="F58" s="259" t="str">
        <f>Résultats!G59</f>
        <v>Chaque page web a-t-elle un titre de page ?</v>
      </c>
      <c r="G58" s="251" t="s">
        <v>8</v>
      </c>
      <c r="H58" s="251"/>
      <c r="I58" s="74"/>
      <c r="J58" s="74"/>
      <c r="K58" s="74"/>
      <c r="L58" s="74"/>
      <c r="M58" s="295"/>
      <c r="N58" s="298"/>
      <c r="O58" s="232"/>
      <c r="P58" s="232"/>
      <c r="Q58" s="232"/>
      <c r="R58" s="232"/>
      <c r="S58" s="232"/>
      <c r="T58" s="232"/>
      <c r="U58" s="232"/>
      <c r="V58" s="232"/>
      <c r="W58" s="232"/>
      <c r="X58" s="232"/>
    </row>
    <row r="59" spans="1:24" ht="62.25" customHeight="1" x14ac:dyDescent="0.2">
      <c r="A59" s="380"/>
      <c r="B59" s="193" t="str">
        <f>Résultats!B60</f>
        <v>8.6</v>
      </c>
      <c r="C59" s="194" t="str">
        <f>Résultats!C60</f>
        <v>A</v>
      </c>
      <c r="D59" s="194">
        <f>Résultats!E60</f>
        <v>0</v>
      </c>
      <c r="E59" s="251">
        <f>Résultats!F60</f>
        <v>0</v>
      </c>
      <c r="F59" s="259"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c r="X59" s="232"/>
    </row>
    <row r="60" spans="1:24" ht="62.25" customHeight="1" x14ac:dyDescent="0.2">
      <c r="A60" s="380"/>
      <c r="B60" s="193" t="str">
        <f>Résultats!B61</f>
        <v>8.7</v>
      </c>
      <c r="C60" s="194" t="str">
        <f>Résultats!C61</f>
        <v>AA</v>
      </c>
      <c r="D60" s="194">
        <f>Résultats!E61</f>
        <v>0</v>
      </c>
      <c r="E60" s="251">
        <f>Résultats!F61</f>
        <v>0</v>
      </c>
      <c r="F60" s="259"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c r="X60" s="232"/>
    </row>
    <row r="61" spans="1:24" ht="62.25" customHeight="1" x14ac:dyDescent="0.2">
      <c r="A61" s="380"/>
      <c r="B61" s="193" t="str">
        <f>Résultats!B62</f>
        <v>8.8</v>
      </c>
      <c r="C61" s="194" t="str">
        <f>Résultats!C62</f>
        <v>AA</v>
      </c>
      <c r="D61" s="194">
        <f>Résultats!E62</f>
        <v>0</v>
      </c>
      <c r="E61" s="251">
        <f>Résultats!F62</f>
        <v>0</v>
      </c>
      <c r="F61" s="259"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c r="X61" s="232"/>
    </row>
    <row r="62" spans="1:24" ht="62.25" customHeight="1" x14ac:dyDescent="0.2">
      <c r="A62" s="380"/>
      <c r="B62" s="193" t="str">
        <f>Résultats!B63</f>
        <v>8.9</v>
      </c>
      <c r="C62" s="194" t="str">
        <f>Résultats!C63</f>
        <v>A</v>
      </c>
      <c r="D62" s="194">
        <f>Résultats!E63</f>
        <v>0</v>
      </c>
      <c r="E62" s="251">
        <f>Résultats!F63</f>
        <v>0</v>
      </c>
      <c r="F62" s="259" t="str">
        <f>Résultats!G63</f>
        <v>Dans chaque page web, les balises ne doivent pas être utilisées uniquement à des fins de présentation. Cette règle est-elle respectée ?</v>
      </c>
      <c r="G62" s="251" t="s">
        <v>11</v>
      </c>
      <c r="H62" s="251"/>
      <c r="I62" s="74"/>
      <c r="J62" s="74"/>
      <c r="K62" s="291"/>
      <c r="L62" s="291"/>
      <c r="M62" s="294" t="s">
        <v>569</v>
      </c>
      <c r="N62" s="298"/>
      <c r="O62" s="232"/>
      <c r="P62" s="232"/>
      <c r="Q62" s="232"/>
      <c r="R62" s="232"/>
      <c r="S62" s="232"/>
      <c r="T62" s="232"/>
      <c r="U62" s="232"/>
      <c r="V62" s="232"/>
      <c r="W62" s="232"/>
      <c r="X62" s="232"/>
    </row>
    <row r="63" spans="1:24" ht="62.25" customHeight="1" x14ac:dyDescent="0.2">
      <c r="A63" s="381"/>
      <c r="B63" s="276" t="str">
        <f>Résultats!B64</f>
        <v>8.10</v>
      </c>
      <c r="C63" s="194" t="str">
        <f>Résultats!C64</f>
        <v>A</v>
      </c>
      <c r="D63" s="194">
        <f>Résultats!E64</f>
        <v>0</v>
      </c>
      <c r="E63" s="251">
        <f>Résultats!F64</f>
        <v>0</v>
      </c>
      <c r="F63" s="259"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c r="X63" s="232"/>
    </row>
    <row r="64" spans="1:24" ht="62.25" customHeight="1" x14ac:dyDescent="0.2">
      <c r="A64" s="427" t="s">
        <v>417</v>
      </c>
      <c r="B64" s="276" t="str">
        <f>Résultats!B65</f>
        <v>9.1</v>
      </c>
      <c r="C64" s="194" t="str">
        <f>Résultats!C65</f>
        <v>A</v>
      </c>
      <c r="D64" s="194" t="str">
        <f>Résultats!E65</f>
        <v>x</v>
      </c>
      <c r="E64" s="251">
        <f>Résultats!F65</f>
        <v>0</v>
      </c>
      <c r="F64" s="259" t="str">
        <f>Résultats!G65</f>
        <v>Dans chaque page web, l’information est-elle structurée par l’utilisation appropriée de titres ?</v>
      </c>
      <c r="G64" s="251" t="s">
        <v>11</v>
      </c>
      <c r="H64" s="251"/>
      <c r="I64" s="74"/>
      <c r="J64" s="74"/>
      <c r="K64" s="291"/>
      <c r="L64" s="74"/>
      <c r="M64" s="294" t="s">
        <v>720</v>
      </c>
      <c r="N64" s="298"/>
      <c r="O64" s="232"/>
      <c r="P64" s="232"/>
      <c r="Q64" s="232"/>
      <c r="R64" s="232"/>
      <c r="S64" s="232"/>
      <c r="T64" s="232"/>
      <c r="U64" s="232"/>
      <c r="V64" s="232"/>
      <c r="W64" s="232"/>
      <c r="X64" s="232"/>
    </row>
    <row r="65" spans="1:24" ht="62.25" customHeight="1" x14ac:dyDescent="0.2">
      <c r="A65" s="380"/>
      <c r="B65" s="276" t="str">
        <f>Résultats!B66</f>
        <v>9.2</v>
      </c>
      <c r="C65" s="194" t="str">
        <f>Résultats!C66</f>
        <v>A</v>
      </c>
      <c r="D65" s="194">
        <f>Résultats!E66</f>
        <v>0</v>
      </c>
      <c r="E65" s="251" t="str">
        <f>Résultats!F66</f>
        <v>x</v>
      </c>
      <c r="F65" s="259"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c r="X65" s="232"/>
    </row>
    <row r="66" spans="1:24" ht="62.25" customHeight="1" x14ac:dyDescent="0.2">
      <c r="A66" s="380"/>
      <c r="B66" s="276" t="str">
        <f>Résultats!B67</f>
        <v>9.3</v>
      </c>
      <c r="C66" s="194" t="str">
        <f>Résultats!C67</f>
        <v>A</v>
      </c>
      <c r="D66" s="194">
        <f>Résultats!E67</f>
        <v>0</v>
      </c>
      <c r="E66" s="251">
        <f>Résultats!F67</f>
        <v>0</v>
      </c>
      <c r="F66" s="259"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c r="X66" s="232"/>
    </row>
    <row r="67" spans="1:24" ht="62.25" customHeight="1" x14ac:dyDescent="0.2">
      <c r="A67" s="381"/>
      <c r="B67" s="276" t="str">
        <f>Résultats!B68</f>
        <v>9.4</v>
      </c>
      <c r="C67" s="194" t="str">
        <f>Résultats!C68</f>
        <v>A</v>
      </c>
      <c r="D67" s="194">
        <f>Résultats!E68</f>
        <v>0</v>
      </c>
      <c r="E67" s="251">
        <f>Résultats!F68</f>
        <v>0</v>
      </c>
      <c r="F67" s="259"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c r="X67" s="232"/>
    </row>
    <row r="68" spans="1:24" ht="62.25" customHeight="1" x14ac:dyDescent="0.2">
      <c r="A68" s="427" t="s">
        <v>418</v>
      </c>
      <c r="B68" s="276" t="str">
        <f>Résultats!B69</f>
        <v>10.1</v>
      </c>
      <c r="C68" s="194" t="str">
        <f>Résultats!C69</f>
        <v>A</v>
      </c>
      <c r="D68" s="194">
        <f>Résultats!E69</f>
        <v>0</v>
      </c>
      <c r="E68" s="251" t="str">
        <f>Résultats!F69</f>
        <v>x</v>
      </c>
      <c r="F68" s="259"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c r="X68" s="232"/>
    </row>
    <row r="69" spans="1:24" ht="62.25" customHeight="1" x14ac:dyDescent="0.2">
      <c r="A69" s="380"/>
      <c r="B69" s="276" t="str">
        <f>Résultats!B70</f>
        <v>10.2</v>
      </c>
      <c r="C69" s="194" t="str">
        <f>Résultats!C70</f>
        <v>A</v>
      </c>
      <c r="D69" s="194">
        <f>Résultats!E70</f>
        <v>0</v>
      </c>
      <c r="E69" s="251" t="str">
        <f>Résultats!F70</f>
        <v>x</v>
      </c>
      <c r="F69" s="259" t="str">
        <f>Résultats!G70</f>
        <v>Dans chaque page web, le contenu visible porteur d’information reste-t-il présent lorsque les feuilles de styles sont désactivées ?</v>
      </c>
      <c r="G69" s="251" t="s">
        <v>11</v>
      </c>
      <c r="H69" s="251"/>
      <c r="I69" s="74"/>
      <c r="J69" s="74"/>
      <c r="K69" s="291"/>
      <c r="L69" s="74"/>
      <c r="M69" s="294" t="s">
        <v>569</v>
      </c>
      <c r="N69" s="298"/>
      <c r="O69" s="232"/>
      <c r="P69" s="232"/>
      <c r="Q69" s="232"/>
      <c r="R69" s="232"/>
      <c r="S69" s="232"/>
      <c r="T69" s="232"/>
      <c r="U69" s="232"/>
      <c r="V69" s="232"/>
      <c r="W69" s="232"/>
      <c r="X69" s="232"/>
    </row>
    <row r="70" spans="1:24" ht="62.25" customHeight="1" x14ac:dyDescent="0.2">
      <c r="A70" s="380"/>
      <c r="B70" s="276" t="str">
        <f>Résultats!B71</f>
        <v>10.3</v>
      </c>
      <c r="C70" s="194" t="str">
        <f>Résultats!C71</f>
        <v>A</v>
      </c>
      <c r="D70" s="194" t="str">
        <f>Résultats!E71</f>
        <v>x</v>
      </c>
      <c r="E70" s="251" t="str">
        <f>Résultats!F71</f>
        <v>x</v>
      </c>
      <c r="F70" s="259"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c r="X70" s="232"/>
    </row>
    <row r="71" spans="1:24" ht="62.25" customHeight="1" x14ac:dyDescent="0.2">
      <c r="A71" s="380"/>
      <c r="B71" s="276" t="str">
        <f>Résultats!B72</f>
        <v>10.4</v>
      </c>
      <c r="C71" s="194" t="str">
        <f>Résultats!C72</f>
        <v>AA</v>
      </c>
      <c r="D71" s="194">
        <f>Résultats!E72</f>
        <v>0</v>
      </c>
      <c r="E71" s="251" t="str">
        <f>Résultats!F72</f>
        <v>x</v>
      </c>
      <c r="F71" s="259"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c r="X71" s="232"/>
    </row>
    <row r="72" spans="1:24" ht="62.25" customHeight="1" x14ac:dyDescent="0.2">
      <c r="A72" s="380"/>
      <c r="B72" s="276" t="str">
        <f>Résultats!B73</f>
        <v>10.5</v>
      </c>
      <c r="C72" s="194" t="str">
        <f>Résultats!C73</f>
        <v>AA</v>
      </c>
      <c r="D72" s="194">
        <f>Résultats!E73</f>
        <v>0</v>
      </c>
      <c r="E72" s="251" t="str">
        <f>Résultats!F73</f>
        <v>x</v>
      </c>
      <c r="F72" s="259"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c r="X72" s="232"/>
    </row>
    <row r="73" spans="1:24" ht="62.25" customHeight="1" x14ac:dyDescent="0.2">
      <c r="A73" s="380"/>
      <c r="B73" s="276" t="str">
        <f>Résultats!B74</f>
        <v>10.6</v>
      </c>
      <c r="C73" s="194" t="str">
        <f>Résultats!C74</f>
        <v>A</v>
      </c>
      <c r="D73" s="194" t="str">
        <f>Résultats!E74</f>
        <v>x</v>
      </c>
      <c r="E73" s="251">
        <f>Résultats!F74</f>
        <v>0</v>
      </c>
      <c r="F73" s="259"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c r="X73" s="232"/>
    </row>
    <row r="74" spans="1:24" ht="62.25" customHeight="1" x14ac:dyDescent="0.2">
      <c r="A74" s="380"/>
      <c r="B74" s="276" t="str">
        <f>Résultats!B75</f>
        <v>10.7</v>
      </c>
      <c r="C74" s="194" t="str">
        <f>Résultats!C75</f>
        <v>A</v>
      </c>
      <c r="D74" s="194" t="str">
        <f>Résultats!E75</f>
        <v>x</v>
      </c>
      <c r="E74" s="251">
        <f>Résultats!F75</f>
        <v>0</v>
      </c>
      <c r="F74" s="259" t="str">
        <f>Résultats!G75</f>
        <v>Dans chaque page web, pour chaque élément recevant le focus, la prise de focus est-elle visible ?</v>
      </c>
      <c r="G74" s="251" t="s">
        <v>11</v>
      </c>
      <c r="H74" s="251"/>
      <c r="I74" s="74"/>
      <c r="J74" s="74"/>
      <c r="K74" s="291"/>
      <c r="L74" s="291"/>
      <c r="M74" s="294" t="s">
        <v>721</v>
      </c>
      <c r="N74" s="298"/>
      <c r="O74" s="232"/>
      <c r="P74" s="232"/>
      <c r="Q74" s="232"/>
      <c r="R74" s="232"/>
      <c r="S74" s="232"/>
      <c r="T74" s="232"/>
      <c r="U74" s="232"/>
      <c r="V74" s="232"/>
      <c r="W74" s="232"/>
      <c r="X74" s="232"/>
    </row>
    <row r="75" spans="1:24" ht="62.25" customHeight="1" x14ac:dyDescent="0.2">
      <c r="A75" s="380"/>
      <c r="B75" s="276" t="str">
        <f>Résultats!B76</f>
        <v>10.8</v>
      </c>
      <c r="C75" s="194" t="str">
        <f>Résultats!C76</f>
        <v>A</v>
      </c>
      <c r="D75" s="194">
        <f>Résultats!E76</f>
        <v>0</v>
      </c>
      <c r="E75" s="251" t="str">
        <f>Résultats!F76</f>
        <v>x</v>
      </c>
      <c r="F75" s="259"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c r="X75" s="232"/>
    </row>
    <row r="76" spans="1:24" ht="62.25" customHeight="1" x14ac:dyDescent="0.2">
      <c r="A76" s="380"/>
      <c r="B76" s="276" t="str">
        <f>Résultats!B77</f>
        <v>10.9</v>
      </c>
      <c r="C76" s="194" t="str">
        <f>Résultats!C77</f>
        <v>A</v>
      </c>
      <c r="D76" s="194">
        <f>Résultats!E77</f>
        <v>0</v>
      </c>
      <c r="E76" s="251">
        <f>Résultats!F77</f>
        <v>0</v>
      </c>
      <c r="F76" s="259"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c r="X76" s="232"/>
    </row>
    <row r="77" spans="1:24" ht="62.25" customHeight="1" x14ac:dyDescent="0.2">
      <c r="A77" s="380"/>
      <c r="B77" s="276" t="str">
        <f>Résultats!B78</f>
        <v>10.10</v>
      </c>
      <c r="C77" s="194" t="str">
        <f>Résultats!C78</f>
        <v>A</v>
      </c>
      <c r="D77" s="194">
        <f>Résultats!E78</f>
        <v>0</v>
      </c>
      <c r="E77" s="251">
        <f>Résultats!F78</f>
        <v>0</v>
      </c>
      <c r="F77" s="259"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c r="X77" s="232"/>
    </row>
    <row r="78" spans="1:24" ht="62.25" customHeight="1" x14ac:dyDescent="0.2">
      <c r="A78" s="380"/>
      <c r="B78" s="276" t="str">
        <f>Résultats!B79</f>
        <v>10.11</v>
      </c>
      <c r="C78" s="194" t="str">
        <f>Résultats!C79</f>
        <v>AA</v>
      </c>
      <c r="D78" s="194">
        <f>Résultats!E79</f>
        <v>0</v>
      </c>
      <c r="E78" s="251" t="str">
        <f>Résultats!F79</f>
        <v>x</v>
      </c>
      <c r="F78" s="259"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c r="X78" s="232"/>
    </row>
    <row r="79" spans="1:24" ht="62.25" customHeight="1" x14ac:dyDescent="0.2">
      <c r="A79" s="380"/>
      <c r="B79" s="276" t="str">
        <f>Résultats!B80</f>
        <v>10.12</v>
      </c>
      <c r="C79" s="194" t="str">
        <f>Résultats!C80</f>
        <v>AA</v>
      </c>
      <c r="D79" s="194">
        <f>Résultats!E80</f>
        <v>0</v>
      </c>
      <c r="E79" s="251" t="str">
        <f>Résultats!F80</f>
        <v>x</v>
      </c>
      <c r="F79" s="259"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c r="X79" s="232"/>
    </row>
    <row r="80" spans="1:24" ht="62.25" customHeight="1" x14ac:dyDescent="0.2">
      <c r="A80" s="380"/>
      <c r="B80" s="276" t="str">
        <f>Résultats!B81</f>
        <v>10.13</v>
      </c>
      <c r="C80" s="194" t="str">
        <f>Résultats!C81</f>
        <v>AA</v>
      </c>
      <c r="D80" s="194">
        <f>Résultats!E81</f>
        <v>0</v>
      </c>
      <c r="E80" s="251" t="str">
        <f>Résultats!F81</f>
        <v>x</v>
      </c>
      <c r="F80" s="259"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c r="X80" s="232"/>
    </row>
    <row r="81" spans="1:24" ht="62.25" customHeight="1" x14ac:dyDescent="0.2">
      <c r="A81" s="381"/>
      <c r="B81" s="276" t="str">
        <f>Résultats!B82</f>
        <v>10.14</v>
      </c>
      <c r="C81" s="194" t="str">
        <f>Résultats!C82</f>
        <v>A</v>
      </c>
      <c r="D81" s="194">
        <f>Résultats!E82</f>
        <v>0</v>
      </c>
      <c r="E81" s="251" t="str">
        <f>Résultats!F82</f>
        <v>x</v>
      </c>
      <c r="F81" s="259"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c r="X81" s="232"/>
    </row>
    <row r="82" spans="1:24" ht="62.25" customHeight="1" x14ac:dyDescent="0.2">
      <c r="A82" s="427" t="s">
        <v>419</v>
      </c>
      <c r="B82" s="276" t="str">
        <f>Résultats!B83</f>
        <v>11.1</v>
      </c>
      <c r="C82" s="194" t="str">
        <f>Résultats!C83</f>
        <v>A</v>
      </c>
      <c r="D82" s="194" t="str">
        <f>Résultats!E83</f>
        <v>x</v>
      </c>
      <c r="E82" s="251">
        <f>Résultats!F83</f>
        <v>0</v>
      </c>
      <c r="F82" s="259"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c r="X82" s="232"/>
    </row>
    <row r="83" spans="1:24" ht="62.25" customHeight="1" x14ac:dyDescent="0.2">
      <c r="A83" s="380"/>
      <c r="B83" s="276" t="str">
        <f>Résultats!B84</f>
        <v>11.2</v>
      </c>
      <c r="C83" s="194" t="str">
        <f>Résultats!C84</f>
        <v>A</v>
      </c>
      <c r="D83" s="194" t="str">
        <f>Résultats!E84</f>
        <v>x</v>
      </c>
      <c r="E83" s="251">
        <f>Résultats!F84</f>
        <v>0</v>
      </c>
      <c r="F83" s="259"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c r="X83" s="232"/>
    </row>
    <row r="84" spans="1:24" ht="62.25" customHeight="1" x14ac:dyDescent="0.2">
      <c r="A84" s="380"/>
      <c r="B84" s="193" t="str">
        <f>Résultats!B85</f>
        <v>11.3</v>
      </c>
      <c r="C84" s="194" t="str">
        <f>Résultats!C85</f>
        <v>AA</v>
      </c>
      <c r="D84" s="194">
        <f>Résultats!E85</f>
        <v>0</v>
      </c>
      <c r="E84" s="251">
        <f>Résultats!F85</f>
        <v>0</v>
      </c>
      <c r="F84" s="259"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c r="X84" s="232"/>
    </row>
    <row r="85" spans="1:24" ht="62.25" customHeight="1" x14ac:dyDescent="0.2">
      <c r="A85" s="380"/>
      <c r="B85" s="193" t="str">
        <f>Résultats!B86</f>
        <v>11.4</v>
      </c>
      <c r="C85" s="194" t="str">
        <f>Résultats!C86</f>
        <v>A</v>
      </c>
      <c r="D85" s="194">
        <f>Résultats!E86</f>
        <v>0</v>
      </c>
      <c r="E85" s="251">
        <f>Résultats!F86</f>
        <v>0</v>
      </c>
      <c r="F85" s="259"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c r="X85" s="232"/>
    </row>
    <row r="86" spans="1:24" ht="62.25" customHeight="1" x14ac:dyDescent="0.2">
      <c r="A86" s="380"/>
      <c r="B86" s="193" t="str">
        <f>Résultats!B87</f>
        <v>11.5</v>
      </c>
      <c r="C86" s="194" t="str">
        <f>Résultats!C87</f>
        <v>A</v>
      </c>
      <c r="D86" s="194" t="str">
        <f>Résultats!E87</f>
        <v>x</v>
      </c>
      <c r="E86" s="251">
        <f>Résultats!F87</f>
        <v>0</v>
      </c>
      <c r="F86" s="259"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c r="X86" s="232"/>
    </row>
    <row r="87" spans="1:24" ht="62.25" customHeight="1" x14ac:dyDescent="0.2">
      <c r="A87" s="380"/>
      <c r="B87" s="193" t="str">
        <f>Résultats!B88</f>
        <v>11.6</v>
      </c>
      <c r="C87" s="194" t="str">
        <f>Résultats!C88</f>
        <v>A</v>
      </c>
      <c r="D87" s="194" t="str">
        <f>Résultats!E88</f>
        <v>x</v>
      </c>
      <c r="E87" s="251">
        <f>Résultats!F88</f>
        <v>0</v>
      </c>
      <c r="F87" s="259"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c r="X87" s="232"/>
    </row>
    <row r="88" spans="1:24" ht="62.25" customHeight="1" x14ac:dyDescent="0.2">
      <c r="A88" s="380"/>
      <c r="B88" s="193" t="str">
        <f>Résultats!B89</f>
        <v>11.7</v>
      </c>
      <c r="C88" s="194" t="str">
        <f>Résultats!C89</f>
        <v>A</v>
      </c>
      <c r="D88" s="194">
        <f>Résultats!E89</f>
        <v>0</v>
      </c>
      <c r="E88" s="251">
        <f>Résultats!F89</f>
        <v>0</v>
      </c>
      <c r="F88" s="259"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c r="X88" s="232"/>
    </row>
    <row r="89" spans="1:24" ht="62.25" customHeight="1" x14ac:dyDescent="0.2">
      <c r="A89" s="380"/>
      <c r="B89" s="193" t="str">
        <f>Résultats!B90</f>
        <v>11.8</v>
      </c>
      <c r="C89" s="194" t="str">
        <f>Résultats!C90</f>
        <v>A</v>
      </c>
      <c r="D89" s="194">
        <f>Résultats!E90</f>
        <v>0</v>
      </c>
      <c r="E89" s="251">
        <f>Résultats!F90</f>
        <v>0</v>
      </c>
      <c r="F89" s="259"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c r="X89" s="232"/>
    </row>
    <row r="90" spans="1:24" ht="62.25" customHeight="1" x14ac:dyDescent="0.2">
      <c r="A90" s="380"/>
      <c r="B90" s="193" t="str">
        <f>Résultats!B91</f>
        <v>11.9</v>
      </c>
      <c r="C90" s="194" t="str">
        <f>Résultats!C91</f>
        <v>A</v>
      </c>
      <c r="D90" s="194" t="str">
        <f>Résultats!E91</f>
        <v>x</v>
      </c>
      <c r="E90" s="251">
        <f>Résultats!F91</f>
        <v>0</v>
      </c>
      <c r="F90" s="259"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c r="X90" s="232"/>
    </row>
    <row r="91" spans="1:24" ht="62.25" customHeight="1" x14ac:dyDescent="0.2">
      <c r="A91" s="380"/>
      <c r="B91" s="193" t="str">
        <f>Résultats!B92</f>
        <v>11.10</v>
      </c>
      <c r="C91" s="194" t="str">
        <f>Résultats!C92</f>
        <v>A</v>
      </c>
      <c r="D91" s="194" t="str">
        <f>Résultats!E92</f>
        <v>x</v>
      </c>
      <c r="E91" s="251">
        <f>Résultats!F92</f>
        <v>0</v>
      </c>
      <c r="F91" s="259"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c r="X91" s="232"/>
    </row>
    <row r="92" spans="1:24" ht="62.25" customHeight="1" x14ac:dyDescent="0.2">
      <c r="A92" s="380"/>
      <c r="B92" s="193" t="str">
        <f>Résultats!B93</f>
        <v>11.11</v>
      </c>
      <c r="C92" s="194" t="str">
        <f>Résultats!C93</f>
        <v>AA</v>
      </c>
      <c r="D92" s="194">
        <f>Résultats!E93</f>
        <v>0</v>
      </c>
      <c r="E92" s="251">
        <f>Résultats!F93</f>
        <v>0</v>
      </c>
      <c r="F92" s="259"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c r="X92" s="232"/>
    </row>
    <row r="93" spans="1:24" ht="62.25" customHeight="1" x14ac:dyDescent="0.2">
      <c r="A93" s="380"/>
      <c r="B93" s="193" t="str">
        <f>Résultats!B94</f>
        <v>11.12</v>
      </c>
      <c r="C93" s="194" t="str">
        <f>Résultats!C94</f>
        <v>AA</v>
      </c>
      <c r="D93" s="194">
        <f>Résultats!E94</f>
        <v>0</v>
      </c>
      <c r="E93" s="251">
        <f>Résultats!F94</f>
        <v>0</v>
      </c>
      <c r="F93" s="259"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c r="X93" s="232"/>
    </row>
    <row r="94" spans="1:24" ht="62.25" customHeight="1" x14ac:dyDescent="0.2">
      <c r="A94" s="381"/>
      <c r="B94" s="193" t="str">
        <f>Résultats!B95</f>
        <v>11.13</v>
      </c>
      <c r="C94" s="194" t="str">
        <f>Résultats!C95</f>
        <v>AA</v>
      </c>
      <c r="D94" s="194">
        <f>Résultats!E95</f>
        <v>0</v>
      </c>
      <c r="E94" s="251">
        <f>Résultats!F95</f>
        <v>0</v>
      </c>
      <c r="F94" s="259"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c r="X94" s="232"/>
    </row>
    <row r="95" spans="1:24" ht="62.25" customHeight="1" x14ac:dyDescent="0.2">
      <c r="A95" s="427" t="s">
        <v>420</v>
      </c>
      <c r="B95" s="193" t="str">
        <f>Résultats!B96</f>
        <v>12.1</v>
      </c>
      <c r="C95" s="194" t="str">
        <f>Résultats!C96</f>
        <v>AA</v>
      </c>
      <c r="D95" s="194">
        <f>Résultats!E96</f>
        <v>0</v>
      </c>
      <c r="E95" s="251" t="str">
        <f>Résultats!F96</f>
        <v>x</v>
      </c>
      <c r="F95" s="259"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c r="X95" s="232"/>
    </row>
    <row r="96" spans="1:24" ht="62.25" customHeight="1" x14ac:dyDescent="0.2">
      <c r="A96" s="380"/>
      <c r="B96" s="193" t="str">
        <f>Résultats!B97</f>
        <v>12.2</v>
      </c>
      <c r="C96" s="194" t="str">
        <f>Résultats!C97</f>
        <v>AA</v>
      </c>
      <c r="D96" s="194">
        <f>Résultats!E97</f>
        <v>0</v>
      </c>
      <c r="E96" s="251" t="str">
        <f>Résultats!F97</f>
        <v>x</v>
      </c>
      <c r="F96" s="259"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c r="X96" s="232"/>
    </row>
    <row r="97" spans="1:24" ht="62.25" customHeight="1" x14ac:dyDescent="0.2">
      <c r="A97" s="380"/>
      <c r="B97" s="193" t="str">
        <f>Résultats!B98</f>
        <v>12.3</v>
      </c>
      <c r="C97" s="194" t="str">
        <f>Résultats!C98</f>
        <v>AA</v>
      </c>
      <c r="D97" s="194">
        <f>Résultats!E98</f>
        <v>0</v>
      </c>
      <c r="E97" s="251" t="str">
        <f>Résultats!F98</f>
        <v>x</v>
      </c>
      <c r="F97" s="259" t="str">
        <f>Résultats!G98</f>
        <v>La page « plan du site » est-elle pertinente ?</v>
      </c>
      <c r="G97" s="251" t="s">
        <v>8</v>
      </c>
      <c r="H97" s="251"/>
      <c r="I97" s="74"/>
      <c r="J97" s="74"/>
      <c r="K97" s="74"/>
      <c r="L97" s="74"/>
      <c r="M97" s="295"/>
      <c r="N97" s="298"/>
      <c r="O97" s="232"/>
      <c r="P97" s="232"/>
      <c r="Q97" s="232"/>
      <c r="R97" s="232"/>
      <c r="S97" s="232"/>
      <c r="T97" s="232"/>
      <c r="U97" s="232"/>
      <c r="V97" s="232"/>
      <c r="W97" s="232"/>
      <c r="X97" s="232"/>
    </row>
    <row r="98" spans="1:24" ht="62.25" customHeight="1" x14ac:dyDescent="0.2">
      <c r="A98" s="380"/>
      <c r="B98" s="193" t="str">
        <f>Résultats!B99</f>
        <v>12.4</v>
      </c>
      <c r="C98" s="194" t="str">
        <f>Résultats!C99</f>
        <v>AA</v>
      </c>
      <c r="D98" s="194">
        <f>Résultats!E99</f>
        <v>0</v>
      </c>
      <c r="E98" s="251" t="str">
        <f>Résultats!F99</f>
        <v>x</v>
      </c>
      <c r="F98" s="259"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c r="X98" s="232"/>
    </row>
    <row r="99" spans="1:24" ht="62.25" customHeight="1" x14ac:dyDescent="0.2">
      <c r="A99" s="380"/>
      <c r="B99" s="276" t="str">
        <f>Résultats!B100</f>
        <v>12.5</v>
      </c>
      <c r="C99" s="194" t="str">
        <f>Résultats!C100</f>
        <v>AA</v>
      </c>
      <c r="D99" s="194">
        <f>Résultats!E100</f>
        <v>0</v>
      </c>
      <c r="E99" s="251" t="str">
        <f>Résultats!F100</f>
        <v>x</v>
      </c>
      <c r="F99" s="259"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c r="X99" s="232"/>
    </row>
    <row r="100" spans="1:24" ht="62.25" customHeight="1" x14ac:dyDescent="0.2">
      <c r="A100" s="380"/>
      <c r="B100" s="276" t="str">
        <f>Résultats!B101</f>
        <v>12.6</v>
      </c>
      <c r="C100" s="194" t="str">
        <f>Résultats!C101</f>
        <v>A</v>
      </c>
      <c r="D100" s="194">
        <f>Résultats!E101</f>
        <v>0</v>
      </c>
      <c r="E100" s="251" t="str">
        <f>Résultats!F101</f>
        <v>x</v>
      </c>
      <c r="F100" s="259"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c r="X100" s="232"/>
    </row>
    <row r="101" spans="1:24" ht="62.25" customHeight="1" x14ac:dyDescent="0.2">
      <c r="A101" s="380"/>
      <c r="B101" s="276" t="str">
        <f>Résultats!B102</f>
        <v>12.7</v>
      </c>
      <c r="C101" s="194" t="str">
        <f>Résultats!C102</f>
        <v>A</v>
      </c>
      <c r="D101" s="194">
        <f>Résultats!E102</f>
        <v>0</v>
      </c>
      <c r="E101" s="251" t="str">
        <f>Résultats!F102</f>
        <v>x</v>
      </c>
      <c r="F101" s="259"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c r="X101" s="232"/>
    </row>
    <row r="102" spans="1:24" ht="62.25" customHeight="1" x14ac:dyDescent="0.2">
      <c r="A102" s="380"/>
      <c r="B102" s="276" t="str">
        <f>Résultats!B103</f>
        <v>12.8</v>
      </c>
      <c r="C102" s="194" t="str">
        <f>Résultats!C103</f>
        <v>A</v>
      </c>
      <c r="D102" s="194" t="str">
        <f>Résultats!E103</f>
        <v>x</v>
      </c>
      <c r="E102" s="251" t="str">
        <f>Résultats!F103</f>
        <v>x</v>
      </c>
      <c r="F102" s="259" t="str">
        <f>Résultats!G103</f>
        <v>Dans chaque page web, l’ordre de tabulation est-il cohérent ?</v>
      </c>
      <c r="G102" s="251" t="s">
        <v>11</v>
      </c>
      <c r="H102" s="251"/>
      <c r="I102" s="74"/>
      <c r="J102" s="74"/>
      <c r="K102" s="291"/>
      <c r="L102" s="74"/>
      <c r="M102" s="294" t="s">
        <v>723</v>
      </c>
      <c r="N102" s="297"/>
      <c r="O102" s="232"/>
      <c r="P102" s="232"/>
      <c r="Q102" s="232"/>
      <c r="R102" s="232"/>
      <c r="S102" s="232"/>
      <c r="T102" s="232"/>
      <c r="U102" s="232"/>
      <c r="V102" s="232"/>
      <c r="W102" s="232"/>
      <c r="X102" s="232"/>
    </row>
    <row r="103" spans="1:24" ht="62.25" customHeight="1" x14ac:dyDescent="0.2">
      <c r="A103" s="380"/>
      <c r="B103" s="276" t="str">
        <f>Résultats!B104</f>
        <v>12.9</v>
      </c>
      <c r="C103" s="194" t="str">
        <f>Résultats!C104</f>
        <v>A</v>
      </c>
      <c r="D103" s="194" t="str">
        <f>Résultats!E104</f>
        <v>x</v>
      </c>
      <c r="E103" s="251" t="str">
        <f>Résultats!F104</f>
        <v>x</v>
      </c>
      <c r="F103" s="259"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c r="X103" s="232"/>
    </row>
    <row r="104" spans="1:24" ht="62.25" customHeight="1" x14ac:dyDescent="0.2">
      <c r="A104" s="380"/>
      <c r="B104" s="276" t="str">
        <f>Résultats!B105</f>
        <v>12.10</v>
      </c>
      <c r="C104" s="194" t="str">
        <f>Résultats!C105</f>
        <v>A</v>
      </c>
      <c r="D104" s="194">
        <f>Résultats!E105</f>
        <v>0</v>
      </c>
      <c r="E104" s="251" t="str">
        <f>Résultats!F105</f>
        <v>x</v>
      </c>
      <c r="F104" s="259"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c r="X104" s="232"/>
    </row>
    <row r="105" spans="1:24" ht="62.25" customHeight="1" x14ac:dyDescent="0.2">
      <c r="A105" s="381"/>
      <c r="B105" s="276" t="str">
        <f>Résultats!B106</f>
        <v>12.11</v>
      </c>
      <c r="C105" s="194" t="str">
        <f>Résultats!C106</f>
        <v>A</v>
      </c>
      <c r="D105" s="194">
        <f>Résultats!E106</f>
        <v>0</v>
      </c>
      <c r="E105" s="251" t="str">
        <f>Résultats!F106</f>
        <v>x</v>
      </c>
      <c r="F105" s="259"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c r="X105" s="232"/>
    </row>
    <row r="106" spans="1:24" ht="62.25" customHeight="1" x14ac:dyDescent="0.2">
      <c r="A106" s="427" t="s">
        <v>421</v>
      </c>
      <c r="B106" s="276" t="str">
        <f>Résultats!B107</f>
        <v>13.1</v>
      </c>
      <c r="C106" s="194" t="str">
        <f>Résultats!C107</f>
        <v>A</v>
      </c>
      <c r="D106" s="194">
        <f>Résultats!E107</f>
        <v>0</v>
      </c>
      <c r="E106" s="251" t="str">
        <f>Résultats!F107</f>
        <v>x</v>
      </c>
      <c r="F106" s="259"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c r="X106" s="232"/>
    </row>
    <row r="107" spans="1:24" ht="62.25" customHeight="1" x14ac:dyDescent="0.2">
      <c r="A107" s="380"/>
      <c r="B107" s="276" t="str">
        <f>Résultats!B108</f>
        <v>13.2</v>
      </c>
      <c r="C107" s="194" t="str">
        <f>Résultats!C108</f>
        <v>A</v>
      </c>
      <c r="D107" s="194">
        <f>Résultats!E108</f>
        <v>0</v>
      </c>
      <c r="E107" s="251" t="str">
        <f>Résultats!F108</f>
        <v>x</v>
      </c>
      <c r="F107" s="259"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c r="X107" s="232"/>
    </row>
    <row r="108" spans="1:24" ht="62.25" customHeight="1" x14ac:dyDescent="0.2">
      <c r="A108" s="380"/>
      <c r="B108" s="276" t="str">
        <f>Résultats!B109</f>
        <v>13.3</v>
      </c>
      <c r="C108" s="194" t="str">
        <f>Résultats!C109</f>
        <v>A</v>
      </c>
      <c r="D108" s="194">
        <f>Résultats!E109</f>
        <v>0</v>
      </c>
      <c r="E108" s="251">
        <f>Résultats!F109</f>
        <v>0</v>
      </c>
      <c r="F108" s="259"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c r="X108" s="232"/>
    </row>
    <row r="109" spans="1:24" ht="62.25" customHeight="1" x14ac:dyDescent="0.2">
      <c r="A109" s="380"/>
      <c r="B109" s="276" t="str">
        <f>Résultats!B110</f>
        <v>13.4</v>
      </c>
      <c r="C109" s="194" t="str">
        <f>Résultats!C110</f>
        <v>A</v>
      </c>
      <c r="D109" s="194">
        <f>Résultats!E110</f>
        <v>0</v>
      </c>
      <c r="E109" s="251">
        <f>Résultats!F110</f>
        <v>0</v>
      </c>
      <c r="F109" s="259"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c r="X109" s="232"/>
    </row>
    <row r="110" spans="1:24" ht="62.25" customHeight="1" x14ac:dyDescent="0.2">
      <c r="A110" s="380"/>
      <c r="B110" s="276" t="str">
        <f>Résultats!B111</f>
        <v>13.5</v>
      </c>
      <c r="C110" s="194" t="str">
        <f>Résultats!C111</f>
        <v>A</v>
      </c>
      <c r="D110" s="194">
        <f>Résultats!E111</f>
        <v>0</v>
      </c>
      <c r="E110" s="251">
        <f>Résultats!F111</f>
        <v>0</v>
      </c>
      <c r="F110" s="259"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c r="X110" s="232"/>
    </row>
    <row r="111" spans="1:24" ht="62.25" customHeight="1" x14ac:dyDescent="0.2">
      <c r="A111" s="380"/>
      <c r="B111" s="276" t="str">
        <f>Résultats!B112</f>
        <v>13.6</v>
      </c>
      <c r="C111" s="194" t="str">
        <f>Résultats!C112</f>
        <v>A</v>
      </c>
      <c r="D111" s="194">
        <f>Résultats!E112</f>
        <v>0</v>
      </c>
      <c r="E111" s="251">
        <f>Résultats!F112</f>
        <v>0</v>
      </c>
      <c r="F111" s="259"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c r="X111" s="232"/>
    </row>
    <row r="112" spans="1:24" ht="62.25" customHeight="1" x14ac:dyDescent="0.2">
      <c r="A112" s="380"/>
      <c r="B112" s="276" t="str">
        <f>Résultats!B113</f>
        <v>13.7</v>
      </c>
      <c r="C112" s="194" t="str">
        <f>Résultats!C113</f>
        <v>A</v>
      </c>
      <c r="D112" s="194">
        <f>Résultats!E113</f>
        <v>0</v>
      </c>
      <c r="E112" s="251">
        <f>Résultats!F113</f>
        <v>0</v>
      </c>
      <c r="F112" s="259"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c r="X112" s="232"/>
    </row>
    <row r="113" spans="1:24" ht="62.25" customHeight="1" x14ac:dyDescent="0.2">
      <c r="A113" s="380"/>
      <c r="B113" s="276" t="str">
        <f>Résultats!B114</f>
        <v>13.8</v>
      </c>
      <c r="C113" s="194" t="str">
        <f>Résultats!C114</f>
        <v>A</v>
      </c>
      <c r="D113" s="194">
        <f>Résultats!E114</f>
        <v>0</v>
      </c>
      <c r="E113" s="251">
        <f>Résultats!F114</f>
        <v>0</v>
      </c>
      <c r="F113" s="259"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c r="X113" s="232"/>
    </row>
    <row r="114" spans="1:24" ht="62.25" customHeight="1" x14ac:dyDescent="0.2">
      <c r="A114" s="380"/>
      <c r="B114" s="276" t="str">
        <f>Résultats!B115</f>
        <v>13.9</v>
      </c>
      <c r="C114" s="194" t="str">
        <f>Résultats!C115</f>
        <v>AA</v>
      </c>
      <c r="D114" s="194">
        <f>Résultats!E115</f>
        <v>0</v>
      </c>
      <c r="E114" s="251" t="str">
        <f>Résultats!F115</f>
        <v>x</v>
      </c>
      <c r="F114" s="259"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c r="X114" s="232"/>
    </row>
    <row r="115" spans="1:24" ht="62.25" customHeight="1" x14ac:dyDescent="0.2">
      <c r="A115" s="380"/>
      <c r="B115" s="276" t="str">
        <f>Résultats!B116</f>
        <v>13.10</v>
      </c>
      <c r="C115" s="194" t="str">
        <f>Résultats!C116</f>
        <v>A</v>
      </c>
      <c r="D115" s="194">
        <f>Résultats!E116</f>
        <v>0</v>
      </c>
      <c r="E115" s="251" t="str">
        <f>Résultats!F116</f>
        <v>x</v>
      </c>
      <c r="F115" s="259"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c r="X115" s="62"/>
    </row>
    <row r="116" spans="1:24" ht="59.25" customHeight="1" x14ac:dyDescent="0.2">
      <c r="A116" s="380"/>
      <c r="B116" s="276" t="str">
        <f>Résultats!B117</f>
        <v>13.11</v>
      </c>
      <c r="C116" s="194" t="str">
        <f>Résultats!C117</f>
        <v>A</v>
      </c>
      <c r="D116" s="194">
        <f>Résultats!E117</f>
        <v>0</v>
      </c>
      <c r="E116" s="251" t="str">
        <f>Résultats!F117</f>
        <v>x</v>
      </c>
      <c r="F116" s="259"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c r="X116" s="232"/>
    </row>
    <row r="117" spans="1:24" ht="71.25" x14ac:dyDescent="0.2">
      <c r="A117" s="381"/>
      <c r="B117" s="276" t="str">
        <f>Résultats!B118</f>
        <v>13.12</v>
      </c>
      <c r="C117" s="194" t="str">
        <f>Résultats!C118</f>
        <v>A</v>
      </c>
      <c r="D117" s="194">
        <f>Résultats!E118</f>
        <v>0</v>
      </c>
      <c r="E117" s="251" t="str">
        <f>Résultats!F118</f>
        <v>x</v>
      </c>
      <c r="F117" s="259"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c r="X117" s="232"/>
    </row>
  </sheetData>
  <autoFilter ref="B11:M117" xr:uid="{00000000-0009-0000-0000-000017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170" priority="20" operator="equal">
      <formula>"x"</formula>
    </cfRule>
  </conditionalFormatting>
  <conditionalFormatting sqref="G1:G2 C2 G4:G11">
    <cfRule type="cellIs" dxfId="169" priority="49" operator="equal">
      <formula>"na"</formula>
    </cfRule>
  </conditionalFormatting>
  <conditionalFormatting sqref="G4:G10">
    <cfRule type="cellIs" dxfId="168" priority="21" operator="equal">
      <formula>"na"</formula>
    </cfRule>
  </conditionalFormatting>
  <conditionalFormatting sqref="G11">
    <cfRule type="cellIs" dxfId="167" priority="46" operator="equal">
      <formula>"c"</formula>
    </cfRule>
    <cfRule type="cellIs" dxfId="166" priority="47" operator="equal">
      <formula>"nc"</formula>
    </cfRule>
  </conditionalFormatting>
  <conditionalFormatting sqref="G11:G117">
    <cfRule type="cellIs" dxfId="165" priority="3" operator="equal">
      <formula>"nt"</formula>
    </cfRule>
  </conditionalFormatting>
  <conditionalFormatting sqref="G12:G117">
    <cfRule type="cellIs" dxfId="164" priority="1" operator="equal">
      <formula>"c"</formula>
    </cfRule>
    <cfRule type="cellIs" dxfId="163" priority="2" operator="equal">
      <formula>"nc"</formula>
    </cfRule>
    <cfRule type="cellIs" dxfId="162" priority="4" operator="equal">
      <formula>"na"</formula>
    </cfRule>
  </conditionalFormatting>
  <conditionalFormatting sqref="H12:H117">
    <cfRule type="cellIs" dxfId="161" priority="5" operator="equal">
      <formula>"d"</formula>
    </cfRule>
  </conditionalFormatting>
  <conditionalFormatting sqref="K2">
    <cfRule type="cellIs" dxfId="160" priority="14" operator="equal">
      <formula>"na"</formula>
    </cfRule>
  </conditionalFormatting>
  <conditionalFormatting sqref="Q4:U4">
    <cfRule type="cellIs" dxfId="159" priority="23" operator="equal">
      <formula>"NT"</formula>
    </cfRule>
    <cfRule type="cellIs" dxfId="158" priority="42" operator="equal">
      <formula>"C"</formula>
    </cfRule>
    <cfRule type="cellIs" dxfId="157" priority="43" operator="equal">
      <formula>"NC"</formula>
    </cfRule>
    <cfRule type="cellIs" dxfId="156" priority="44" operator="equal">
      <formula>"NA"</formula>
    </cfRule>
    <cfRule type="cellIs" dxfId="155" priority="45" operator="equal">
      <formula>"NT"</formula>
    </cfRule>
  </conditionalFormatting>
  <dataValidations count="3">
    <dataValidation type="list" allowBlank="1" showErrorMessage="1" sqref="G12:G117" xr:uid="{5D625462-83DA-4898-B02E-7ACA447E10B3}">
      <formula1>"nt,na,c,nc"</formula1>
    </dataValidation>
    <dataValidation type="list" allowBlank="1" sqref="H12:H117" xr:uid="{98886531-4BD8-4894-B614-BB52DBBCF2DA}">
      <formula1>"d"</formula1>
    </dataValidation>
    <dataValidation type="list" allowBlank="1" showInputMessage="1" showErrorMessage="1" sqref="I12:I117" xr:uid="{E4DF7FFC-9A2D-4605-B351-12CC613841A7}">
      <formula1>INDIRECT("Liste_" &amp; VLOOKUP(B12,Criticite_Min_Criteres,2,FALSE))</formula1>
    </dataValidation>
  </dataValidations>
  <hyperlinks>
    <hyperlink ref="M54" r:id="rId1" xr:uid="{BF4033AB-23CB-4FED-8738-3E48701FF3B8}"/>
    <hyperlink ref="M55" r:id="rId2" xr:uid="{80A505E1-5868-4254-9ECB-AF136AAC34D8}"/>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8B15E0E0-2184-4425-B394-9CF2A666E8E0}">
          <x14:formula1>
            <xm:f>Paramètres!$D$2:$D$5</xm:f>
          </x14:formula1>
          <xm:sqref>J12:J117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filterMode="1">
    <tabColor rgb="FF666666"/>
    <outlinePr summaryBelow="0" summaryRight="0"/>
  </sheetPr>
  <dimension ref="A1:X117"/>
  <sheetViews>
    <sheetView showGridLines="0" zoomScale="60" zoomScaleNormal="60" workbookViewId="0">
      <pane xSplit="7" ySplit="11" topLeftCell="H24" activePane="bottomRight" state="frozen"/>
      <selection pane="topRight" activeCell="G1" sqref="G1"/>
      <selection pane="bottomLeft" activeCell="A12" sqref="A12"/>
      <selection pane="bottomRight" activeCell="K49" sqref="K49"/>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1406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4" width="17.28515625" customWidth="1"/>
  </cols>
  <sheetData>
    <row r="1" spans="1:24"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c r="X1" s="232"/>
    </row>
    <row r="2" spans="1:24" ht="16.5" customHeight="1" x14ac:dyDescent="0.2">
      <c r="A2" s="234"/>
      <c r="B2" s="235" t="str">
        <f>G4</f>
        <v>P17</v>
      </c>
      <c r="C2" s="236" t="str">
        <f>Echantillon!C29</f>
        <v>Lieux culturels et monuments</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c r="X2" s="232"/>
    </row>
    <row r="3" spans="1:24" ht="18.75" customHeight="1" x14ac:dyDescent="0.2">
      <c r="A3" s="234"/>
      <c r="B3" s="235" t="s">
        <v>442</v>
      </c>
      <c r="C3" s="439" t="str">
        <f>HYPERLINK(Echantillon!D29)</f>
        <v>https://museemaritime.larochelle.fr/au-dela-de-la-visite/lieux-culturels-et-monuments</v>
      </c>
      <c r="D3" s="385"/>
      <c r="E3" s="385"/>
      <c r="F3" s="385"/>
      <c r="G3" s="385"/>
      <c r="H3" s="242"/>
      <c r="I3" s="242"/>
      <c r="J3" s="242"/>
      <c r="K3" s="242"/>
      <c r="L3" s="242"/>
      <c r="M3" s="242"/>
      <c r="N3" s="242"/>
      <c r="O3" s="232"/>
      <c r="P3" s="232"/>
      <c r="Q3" s="232"/>
      <c r="R3" s="232"/>
      <c r="S3" s="232"/>
      <c r="T3" s="232"/>
      <c r="U3" s="232"/>
      <c r="V3" s="232"/>
      <c r="W3" s="232"/>
      <c r="X3" s="232"/>
    </row>
    <row r="4" spans="1:24" ht="16.5" customHeight="1" x14ac:dyDescent="0.2">
      <c r="A4" s="231"/>
      <c r="B4" s="428" t="s">
        <v>106</v>
      </c>
      <c r="C4" s="429" t="s">
        <v>443</v>
      </c>
      <c r="D4" s="429" t="s">
        <v>109</v>
      </c>
      <c r="E4" s="430" t="s">
        <v>477</v>
      </c>
      <c r="F4" s="243" t="s">
        <v>110</v>
      </c>
      <c r="G4" s="243" t="str">
        <f>Echantillon!B29</f>
        <v>P17</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row>
    <row r="5" spans="1:24" ht="16.5" customHeight="1" x14ac:dyDescent="0.2">
      <c r="A5" s="231"/>
      <c r="B5" s="380"/>
      <c r="C5" s="380"/>
      <c r="D5" s="380"/>
      <c r="E5" s="431"/>
      <c r="F5" s="243" t="s">
        <v>112</v>
      </c>
      <c r="G5" s="243">
        <f>COUNTIF($G$12:$G$117,"c")</f>
        <v>27</v>
      </c>
      <c r="H5" s="380"/>
      <c r="I5" s="380"/>
      <c r="J5" s="380"/>
      <c r="K5" s="380"/>
      <c r="L5" s="380"/>
      <c r="M5" s="380"/>
      <c r="N5" s="434"/>
      <c r="O5" s="232"/>
      <c r="P5" s="251" t="s">
        <v>9</v>
      </c>
      <c r="Q5" s="67">
        <f>COUNTIFS($C$12:$C$117,"A",$G$12:$G$117,"c")</f>
        <v>18</v>
      </c>
      <c r="R5" s="67">
        <f>COUNTIFS($C$12:$C$117,"A",$G$12:$G$117,"nc")</f>
        <v>1</v>
      </c>
      <c r="S5" s="67">
        <f>COUNTIFS($C$12:$C$117,"A",$G$12:$G$117,"na")</f>
        <v>64</v>
      </c>
      <c r="T5" s="67">
        <f>COUNTIFS($C$12:$C$117,"A",$G$12:$G$117,"nt")</f>
        <v>0</v>
      </c>
      <c r="U5" s="252">
        <f>Q5+R5</f>
        <v>19</v>
      </c>
      <c r="V5" s="253">
        <f>IF(U5&gt;0,Q5/U5,"-")</f>
        <v>0.94736842105263153</v>
      </c>
      <c r="W5" s="254">
        <f>V5</f>
        <v>0.94736842105263153</v>
      </c>
      <c r="X5" s="254">
        <f>W5</f>
        <v>0.94736842105263153</v>
      </c>
    </row>
    <row r="6" spans="1:24" ht="16.5" customHeight="1" x14ac:dyDescent="0.2">
      <c r="A6" s="231"/>
      <c r="B6" s="380"/>
      <c r="C6" s="380"/>
      <c r="D6" s="380"/>
      <c r="E6" s="431"/>
      <c r="F6" s="243" t="s">
        <v>113</v>
      </c>
      <c r="G6" s="243">
        <f>COUNTIF(G12:G117,"nc")</f>
        <v>2</v>
      </c>
      <c r="H6" s="380"/>
      <c r="I6" s="380"/>
      <c r="J6" s="380"/>
      <c r="K6" s="380"/>
      <c r="L6" s="380"/>
      <c r="M6" s="380"/>
      <c r="N6" s="434"/>
      <c r="O6" s="232"/>
      <c r="P6" s="251" t="s">
        <v>16</v>
      </c>
      <c r="Q6" s="67">
        <f>COUNTIFS($C$12:$C$117,"AA",$G$12:$G$117,"c")</f>
        <v>9</v>
      </c>
      <c r="R6" s="67">
        <f>COUNTIFS($C$12:$C$117,"AA",$G$12:$G$117,"nc")</f>
        <v>1</v>
      </c>
      <c r="S6" s="67">
        <f>COUNTIFS($C$12:$C$117,"AA",$G$12:$G$117,"na")</f>
        <v>13</v>
      </c>
      <c r="T6" s="67">
        <f>COUNTIFS($C$12:$C$117,"AA",$G$12:$G$117,"nt")</f>
        <v>0</v>
      </c>
      <c r="U6" s="252">
        <f>Q6+R6</f>
        <v>10</v>
      </c>
      <c r="V6" s="253">
        <f>IF(U6&gt;0,Q6/U6,"-")</f>
        <v>0.9</v>
      </c>
      <c r="W6" s="41">
        <f>IF(U6&gt;0,SUM(Q5:Q6)/SUM(U5:U6),"-")</f>
        <v>0.93103448275862066</v>
      </c>
      <c r="X6" s="41">
        <f>IF(V6&gt;0,SUM(R5:R6)/SUM(V5:V6),"-")</f>
        <v>1.0826210826210827</v>
      </c>
    </row>
    <row r="7" spans="1:24" ht="16.5" customHeight="1" x14ac:dyDescent="0.2">
      <c r="A7" s="231"/>
      <c r="B7" s="380"/>
      <c r="C7" s="380"/>
      <c r="D7" s="380"/>
      <c r="E7" s="431"/>
      <c r="F7" s="243" t="s">
        <v>449</v>
      </c>
      <c r="G7" s="243">
        <f>COUNTIF(G12:G117,"na")</f>
        <v>77</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f>IF(V7&gt;0,SUM(R5:R7)/SUM(V5:V7),"-")</f>
        <v>1.0826210826210827</v>
      </c>
    </row>
    <row r="8" spans="1:24"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27</v>
      </c>
      <c r="R8" s="256">
        <f>SUM(R5:R7)</f>
        <v>2</v>
      </c>
      <c r="S8" s="256">
        <f>SUM(S5:S7)</f>
        <v>77</v>
      </c>
      <c r="T8" s="256">
        <f>SUM(T5:T7)</f>
        <v>0</v>
      </c>
      <c r="U8" s="257">
        <f>SUM(U5:U7)</f>
        <v>29</v>
      </c>
      <c r="V8" s="253"/>
      <c r="W8" s="251"/>
      <c r="X8" s="251"/>
    </row>
    <row r="9" spans="1:24" ht="16.5" customHeight="1" x14ac:dyDescent="0.2">
      <c r="A9" s="231"/>
      <c r="B9" s="380"/>
      <c r="C9" s="380"/>
      <c r="D9" s="380"/>
      <c r="E9" s="431"/>
      <c r="F9" s="243" t="s">
        <v>428</v>
      </c>
      <c r="G9" s="258">
        <f>G5/SUM(G5:G6)</f>
        <v>0.93103448275862066</v>
      </c>
      <c r="H9" s="380"/>
      <c r="I9" s="380"/>
      <c r="J9" s="380"/>
      <c r="K9" s="380"/>
      <c r="L9" s="380"/>
      <c r="M9" s="380"/>
      <c r="N9" s="434"/>
      <c r="O9" s="232"/>
      <c r="P9" s="232"/>
      <c r="Q9" s="232"/>
      <c r="R9" s="232"/>
      <c r="S9" s="232"/>
      <c r="T9" s="232"/>
      <c r="U9" s="232"/>
      <c r="V9" s="232"/>
      <c r="W9" s="232"/>
      <c r="X9" s="232"/>
    </row>
    <row r="10" spans="1:24" ht="30" customHeight="1" x14ac:dyDescent="0.2">
      <c r="A10" s="231"/>
      <c r="B10" s="381"/>
      <c r="C10" s="381"/>
      <c r="D10" s="381"/>
      <c r="E10" s="432"/>
      <c r="F10" s="243" t="s">
        <v>429</v>
      </c>
      <c r="G10" s="258">
        <f>G6/SUM(G5:G6)</f>
        <v>6.8965517241379309E-2</v>
      </c>
      <c r="H10" s="381"/>
      <c r="I10" s="381"/>
      <c r="J10" s="381"/>
      <c r="K10" s="381"/>
      <c r="L10" s="381"/>
      <c r="M10" s="381"/>
      <c r="N10" s="435"/>
      <c r="O10" s="232"/>
      <c r="P10" s="232"/>
      <c r="Q10" s="232"/>
      <c r="R10" s="232"/>
      <c r="S10" s="232"/>
      <c r="T10" s="232"/>
      <c r="U10" s="232"/>
      <c r="V10" s="232"/>
      <c r="W10" s="232"/>
      <c r="X10" s="232"/>
    </row>
    <row r="11" spans="1:24"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c r="X11" s="232"/>
    </row>
    <row r="12" spans="1:24" ht="62.25" hidden="1"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32"/>
      <c r="P12" s="232"/>
      <c r="Q12" s="232"/>
      <c r="R12" s="232"/>
      <c r="S12" s="232"/>
      <c r="T12" s="232"/>
      <c r="U12" s="232"/>
      <c r="V12" s="232"/>
      <c r="W12" s="232"/>
      <c r="X12" s="232"/>
    </row>
    <row r="13" spans="1:24" ht="62.25" hidden="1"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32"/>
      <c r="P13" s="232"/>
      <c r="Q13" s="232"/>
      <c r="R13" s="232"/>
      <c r="S13" s="232"/>
      <c r="T13" s="232"/>
      <c r="U13" s="232"/>
      <c r="V13" s="232"/>
      <c r="W13" s="232"/>
      <c r="X13" s="232"/>
    </row>
    <row r="14" spans="1:24" ht="62.25" hidden="1"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32"/>
      <c r="P14" s="232"/>
      <c r="Q14" s="232"/>
      <c r="R14" s="232"/>
      <c r="S14" s="232"/>
      <c r="T14" s="232"/>
      <c r="U14" s="232"/>
      <c r="V14" s="232"/>
      <c r="W14" s="232"/>
      <c r="X14" s="232"/>
    </row>
    <row r="15" spans="1:24" ht="62.25" hidden="1"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32"/>
      <c r="P15" s="232"/>
      <c r="Q15" s="232"/>
      <c r="R15" s="232"/>
      <c r="S15" s="232"/>
      <c r="T15" s="232"/>
      <c r="U15" s="232"/>
      <c r="V15" s="232"/>
      <c r="W15" s="232"/>
      <c r="X15" s="232"/>
    </row>
    <row r="16" spans="1:24" ht="62.25" hidden="1"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32"/>
      <c r="P16" s="232"/>
      <c r="Q16" s="232"/>
      <c r="R16" s="232"/>
      <c r="S16" s="232"/>
      <c r="T16" s="232"/>
      <c r="U16" s="232"/>
      <c r="V16" s="232"/>
      <c r="W16" s="232"/>
      <c r="X16" s="232"/>
    </row>
    <row r="17" spans="1:24" ht="62.25" hidden="1"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32"/>
      <c r="P17" s="232"/>
      <c r="Q17" s="232"/>
      <c r="R17" s="232"/>
      <c r="S17" s="232"/>
      <c r="T17" s="232"/>
      <c r="U17" s="232"/>
      <c r="V17" s="232"/>
      <c r="W17" s="232"/>
      <c r="X17" s="232"/>
    </row>
    <row r="18" spans="1:24" ht="62.25" hidden="1"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7"/>
      <c r="P18" s="267"/>
      <c r="Q18" s="267"/>
      <c r="R18" s="267"/>
      <c r="S18" s="267"/>
      <c r="T18" s="267"/>
      <c r="U18" s="267"/>
      <c r="V18" s="267"/>
      <c r="W18" s="267"/>
      <c r="X18" s="278"/>
    </row>
    <row r="19" spans="1:24" ht="62.25" hidden="1"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31"/>
      <c r="P19" s="231"/>
      <c r="Q19" s="231"/>
      <c r="R19" s="231"/>
      <c r="S19" s="231"/>
      <c r="T19" s="231"/>
      <c r="U19" s="268"/>
      <c r="V19" s="232"/>
      <c r="W19" s="232"/>
      <c r="X19" s="232"/>
    </row>
    <row r="20" spans="1:24" ht="62.25" hidden="1"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32"/>
      <c r="P20" s="232"/>
      <c r="Q20" s="232"/>
      <c r="R20" s="232"/>
      <c r="S20" s="232"/>
      <c r="T20" s="232"/>
      <c r="U20" s="232"/>
      <c r="V20" s="232"/>
      <c r="W20" s="232"/>
      <c r="X20" s="232"/>
    </row>
    <row r="21" spans="1:24" ht="62.25" hidden="1"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32"/>
      <c r="P21" s="232"/>
      <c r="Q21" s="232"/>
      <c r="R21" s="232"/>
      <c r="S21" s="232"/>
      <c r="T21" s="232"/>
      <c r="U21" s="232"/>
      <c r="V21" s="232"/>
      <c r="W21" s="232"/>
      <c r="X21" s="232"/>
    </row>
    <row r="22" spans="1:24" ht="62.25" hidden="1"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32"/>
      <c r="P22" s="232"/>
      <c r="Q22" s="232"/>
      <c r="R22" s="232"/>
      <c r="S22" s="232"/>
      <c r="T22" s="232"/>
      <c r="U22" s="232"/>
      <c r="V22" s="232"/>
      <c r="W22" s="232"/>
      <c r="X22" s="232"/>
    </row>
    <row r="23" spans="1:24" ht="62.25" hidden="1"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32"/>
      <c r="P23" s="232"/>
      <c r="Q23" s="232"/>
      <c r="R23" s="232"/>
      <c r="S23" s="232"/>
      <c r="T23" s="232"/>
      <c r="U23" s="232"/>
      <c r="V23" s="232"/>
      <c r="W23" s="232"/>
      <c r="X23" s="232"/>
    </row>
    <row r="24" spans="1:24"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10</v>
      </c>
      <c r="H24" s="251"/>
      <c r="I24" s="74" t="s">
        <v>431</v>
      </c>
      <c r="J24" s="74" t="s">
        <v>438</v>
      </c>
      <c r="K24" s="291" t="s">
        <v>728</v>
      </c>
      <c r="L24" s="291" t="s">
        <v>729</v>
      </c>
      <c r="M24" s="294"/>
      <c r="N24" s="315" t="s">
        <v>727</v>
      </c>
      <c r="O24" s="232"/>
      <c r="P24" s="232"/>
      <c r="Q24" s="232"/>
      <c r="R24" s="232"/>
      <c r="S24" s="232"/>
      <c r="T24" s="232"/>
      <c r="U24" s="232"/>
      <c r="V24" s="232"/>
      <c r="W24" s="232"/>
      <c r="X24" s="232"/>
    </row>
    <row r="25" spans="1:24" ht="62.25" hidden="1"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32"/>
      <c r="P25" s="232"/>
      <c r="Q25" s="232"/>
      <c r="R25" s="232"/>
      <c r="S25" s="232"/>
      <c r="T25" s="232"/>
      <c r="U25" s="232"/>
      <c r="V25" s="232"/>
      <c r="W25" s="232"/>
      <c r="X25" s="232"/>
    </row>
    <row r="26" spans="1:24" ht="62.25" hidden="1"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32"/>
      <c r="P26" s="232"/>
      <c r="Q26" s="232"/>
      <c r="R26" s="232"/>
      <c r="S26" s="232"/>
      <c r="T26" s="232"/>
      <c r="U26" s="232"/>
      <c r="V26" s="232"/>
      <c r="W26" s="232"/>
      <c r="X26" s="232"/>
    </row>
    <row r="27" spans="1:24" ht="62.25" hidden="1"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32"/>
      <c r="P27" s="232"/>
      <c r="Q27" s="232"/>
      <c r="R27" s="232"/>
      <c r="S27" s="232"/>
      <c r="T27" s="232"/>
      <c r="U27" s="232"/>
      <c r="V27" s="232"/>
      <c r="W27" s="232"/>
      <c r="X27" s="232"/>
    </row>
    <row r="28" spans="1:24" ht="62.25" hidden="1"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32"/>
      <c r="P28" s="232"/>
      <c r="Q28" s="232"/>
      <c r="R28" s="232"/>
      <c r="S28" s="232"/>
      <c r="T28" s="232"/>
      <c r="U28" s="232"/>
      <c r="V28" s="232"/>
      <c r="W28" s="232"/>
      <c r="X28" s="232"/>
    </row>
    <row r="29" spans="1:24" ht="62.25" hidden="1"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32"/>
      <c r="P29" s="232"/>
      <c r="Q29" s="232"/>
      <c r="R29" s="232"/>
      <c r="S29" s="232"/>
      <c r="T29" s="232"/>
      <c r="U29" s="232"/>
      <c r="V29" s="232"/>
      <c r="W29" s="232"/>
      <c r="X29" s="232"/>
    </row>
    <row r="30" spans="1:24" ht="62.25" hidden="1"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32"/>
      <c r="P30" s="232"/>
      <c r="Q30" s="232"/>
      <c r="R30" s="232"/>
      <c r="S30" s="232"/>
      <c r="T30" s="232"/>
      <c r="U30" s="232"/>
      <c r="V30" s="232"/>
      <c r="W30" s="232"/>
      <c r="X30" s="232"/>
    </row>
    <row r="31" spans="1:24" ht="62.25" hidden="1"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32"/>
      <c r="P31" s="232"/>
      <c r="Q31" s="232"/>
      <c r="R31" s="232"/>
      <c r="S31" s="232"/>
      <c r="T31" s="232"/>
      <c r="U31" s="232"/>
      <c r="V31" s="232"/>
      <c r="W31" s="232"/>
      <c r="X31" s="232"/>
    </row>
    <row r="32" spans="1:24" ht="62.25" hidden="1"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32"/>
      <c r="P32" s="232"/>
      <c r="Q32" s="232"/>
      <c r="R32" s="232"/>
      <c r="S32" s="232"/>
      <c r="T32" s="232"/>
      <c r="U32" s="232"/>
      <c r="V32" s="232"/>
      <c r="W32" s="232"/>
      <c r="X32" s="232"/>
    </row>
    <row r="33" spans="1:24" ht="62.25" hidden="1"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32"/>
      <c r="P33" s="232"/>
      <c r="Q33" s="232"/>
      <c r="R33" s="232"/>
      <c r="S33" s="232"/>
      <c r="T33" s="232"/>
      <c r="U33" s="232"/>
      <c r="V33" s="232"/>
      <c r="W33" s="232"/>
      <c r="X33" s="232"/>
    </row>
    <row r="34" spans="1:24" ht="62.25" hidden="1"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32"/>
      <c r="P34" s="232"/>
      <c r="Q34" s="232"/>
      <c r="R34" s="232"/>
      <c r="S34" s="232"/>
      <c r="T34" s="232"/>
      <c r="U34" s="232"/>
      <c r="V34" s="232"/>
      <c r="W34" s="232"/>
      <c r="X34" s="232"/>
    </row>
    <row r="35" spans="1:24" ht="62.25" hidden="1"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32"/>
      <c r="P35" s="232"/>
      <c r="Q35" s="232"/>
      <c r="R35" s="232"/>
      <c r="S35" s="232"/>
      <c r="T35" s="232"/>
      <c r="U35" s="232"/>
      <c r="V35" s="232"/>
      <c r="W35" s="232"/>
      <c r="X35" s="232"/>
    </row>
    <row r="36" spans="1:24" ht="62.25" hidden="1"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32"/>
      <c r="P36" s="232"/>
      <c r="Q36" s="232"/>
      <c r="R36" s="232"/>
      <c r="S36" s="232"/>
      <c r="T36" s="232"/>
      <c r="U36" s="232"/>
      <c r="V36" s="232"/>
      <c r="W36" s="232"/>
      <c r="X36" s="232"/>
    </row>
    <row r="37" spans="1:24" ht="62.25" hidden="1"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32"/>
      <c r="P37" s="232"/>
      <c r="Q37" s="232"/>
      <c r="R37" s="232"/>
      <c r="S37" s="232"/>
      <c r="T37" s="232"/>
      <c r="U37" s="232"/>
      <c r="V37" s="232"/>
      <c r="W37" s="232"/>
      <c r="X37" s="232"/>
    </row>
    <row r="38" spans="1:24" ht="62.25" hidden="1"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32"/>
      <c r="P38" s="232"/>
      <c r="Q38" s="232"/>
      <c r="R38" s="232"/>
      <c r="S38" s="232"/>
      <c r="T38" s="232"/>
      <c r="U38" s="232"/>
      <c r="V38" s="232"/>
      <c r="W38" s="232"/>
      <c r="X38" s="232"/>
    </row>
    <row r="39" spans="1:24" ht="62.25" hidden="1"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32"/>
      <c r="P39" s="232"/>
      <c r="Q39" s="232"/>
      <c r="R39" s="232"/>
      <c r="S39" s="232"/>
      <c r="T39" s="232"/>
      <c r="U39" s="232"/>
      <c r="V39" s="232"/>
      <c r="W39" s="232"/>
      <c r="X39" s="232"/>
    </row>
    <row r="40" spans="1:24" ht="62.25" hidden="1"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32"/>
      <c r="P40" s="232"/>
      <c r="Q40" s="232"/>
      <c r="R40" s="232"/>
      <c r="S40" s="232"/>
      <c r="T40" s="232"/>
      <c r="U40" s="232"/>
      <c r="V40" s="232"/>
      <c r="W40" s="232"/>
      <c r="X40" s="232"/>
    </row>
    <row r="41" spans="1:24" ht="62.25" hidden="1"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32"/>
      <c r="P41" s="232"/>
      <c r="Q41" s="232"/>
      <c r="R41" s="232"/>
      <c r="S41" s="232"/>
      <c r="T41" s="232"/>
      <c r="U41" s="232"/>
      <c r="V41" s="232"/>
      <c r="W41" s="232"/>
      <c r="X41" s="232"/>
    </row>
    <row r="42" spans="1:24" ht="62.25" hidden="1"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32"/>
      <c r="P42" s="232"/>
      <c r="Q42" s="232"/>
      <c r="R42" s="232"/>
      <c r="S42" s="232"/>
      <c r="T42" s="232"/>
      <c r="U42" s="232"/>
      <c r="V42" s="232"/>
      <c r="W42" s="232"/>
      <c r="X42" s="232"/>
    </row>
    <row r="43" spans="1:24" ht="62.25" hidden="1"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32"/>
      <c r="P43" s="232"/>
      <c r="Q43" s="232"/>
      <c r="R43" s="232"/>
      <c r="S43" s="232"/>
      <c r="T43" s="232"/>
      <c r="U43" s="232"/>
      <c r="V43" s="232"/>
      <c r="W43" s="232"/>
      <c r="X43" s="232"/>
    </row>
    <row r="44" spans="1:24" ht="62.25" hidden="1"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32"/>
      <c r="P44" s="232"/>
      <c r="Q44" s="232"/>
      <c r="R44" s="232"/>
      <c r="S44" s="232"/>
      <c r="T44" s="232"/>
      <c r="U44" s="232"/>
      <c r="V44" s="232"/>
      <c r="W44" s="232"/>
      <c r="X44" s="232"/>
    </row>
    <row r="45" spans="1:24" ht="62.25" hidden="1"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32"/>
      <c r="P45" s="232"/>
      <c r="Q45" s="232"/>
      <c r="R45" s="232"/>
      <c r="S45" s="232"/>
      <c r="T45" s="232"/>
      <c r="U45" s="232"/>
      <c r="V45" s="232"/>
      <c r="W45" s="232"/>
      <c r="X45" s="232"/>
    </row>
    <row r="46" spans="1:24" ht="62.25" hidden="1"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32"/>
      <c r="P46" s="232"/>
      <c r="Q46" s="232"/>
      <c r="R46" s="232"/>
      <c r="S46" s="232"/>
      <c r="T46" s="232"/>
      <c r="U46" s="232"/>
      <c r="V46" s="232"/>
      <c r="W46" s="232"/>
      <c r="X46" s="232"/>
    </row>
    <row r="47" spans="1:24" ht="62.25" hidden="1"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232"/>
      <c r="P47" s="232"/>
      <c r="Q47" s="232"/>
      <c r="R47" s="232"/>
      <c r="S47" s="232"/>
      <c r="T47" s="232"/>
      <c r="U47" s="232"/>
      <c r="V47" s="232"/>
      <c r="W47" s="232"/>
      <c r="X47" s="232"/>
    </row>
    <row r="48" spans="1:24" ht="62.25" hidden="1"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32"/>
      <c r="P48" s="232"/>
      <c r="Q48" s="232"/>
      <c r="R48" s="232"/>
      <c r="S48" s="232"/>
      <c r="T48" s="232"/>
      <c r="U48" s="232"/>
      <c r="V48" s="232"/>
      <c r="W48" s="232"/>
      <c r="X48" s="232"/>
    </row>
    <row r="49" spans="1:24" ht="81.7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431</v>
      </c>
      <c r="J49" s="74" t="s">
        <v>441</v>
      </c>
      <c r="K49" s="291" t="s">
        <v>731</v>
      </c>
      <c r="L49" s="291" t="s">
        <v>732</v>
      </c>
      <c r="M49" s="294" t="s">
        <v>569</v>
      </c>
      <c r="N49" s="298"/>
      <c r="O49" s="232"/>
      <c r="P49" s="232"/>
      <c r="Q49" s="232"/>
      <c r="R49" s="232"/>
      <c r="S49" s="232"/>
      <c r="T49" s="232"/>
      <c r="U49" s="232"/>
      <c r="V49" s="232"/>
      <c r="W49" s="232"/>
      <c r="X49" s="232"/>
    </row>
    <row r="50" spans="1:24" ht="62.25" hidden="1"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32"/>
      <c r="P50" s="232"/>
      <c r="Q50" s="232"/>
      <c r="R50" s="232"/>
      <c r="S50" s="232"/>
      <c r="T50" s="232"/>
      <c r="U50" s="232"/>
      <c r="V50" s="232"/>
      <c r="W50" s="232"/>
      <c r="X50" s="232"/>
    </row>
    <row r="51" spans="1:24" ht="62.25" hidden="1"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291"/>
      <c r="L51" s="74"/>
      <c r="M51" s="294" t="s">
        <v>730</v>
      </c>
      <c r="N51" s="298"/>
      <c r="O51" s="232"/>
      <c r="P51" s="232"/>
      <c r="Q51" s="232"/>
      <c r="R51" s="232"/>
      <c r="S51" s="232"/>
      <c r="T51" s="232"/>
      <c r="U51" s="232"/>
      <c r="V51" s="232"/>
      <c r="W51" s="232"/>
      <c r="X51" s="232"/>
    </row>
    <row r="52" spans="1:24" ht="62.25" hidden="1"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32"/>
      <c r="P52" s="232"/>
      <c r="Q52" s="232"/>
      <c r="R52" s="232"/>
      <c r="S52" s="232"/>
      <c r="T52" s="232"/>
      <c r="U52" s="232"/>
      <c r="V52" s="232"/>
      <c r="W52" s="232"/>
      <c r="X52" s="232"/>
    </row>
    <row r="53" spans="1:24" ht="62.25" hidden="1"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32"/>
      <c r="P53" s="232"/>
      <c r="Q53" s="232"/>
      <c r="R53" s="232"/>
      <c r="S53" s="232"/>
      <c r="T53" s="232"/>
      <c r="U53" s="232"/>
      <c r="V53" s="232"/>
      <c r="W53" s="232"/>
      <c r="X53" s="232"/>
    </row>
    <row r="54" spans="1:24" ht="62.25" hidden="1"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32"/>
      <c r="P54" s="232"/>
      <c r="Q54" s="232"/>
      <c r="R54" s="232"/>
      <c r="S54" s="232"/>
      <c r="T54" s="232"/>
      <c r="U54" s="232"/>
      <c r="V54" s="232"/>
      <c r="W54" s="232"/>
      <c r="X54" s="232"/>
    </row>
    <row r="55" spans="1:24" ht="62.25" hidden="1"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32"/>
      <c r="P55" s="232"/>
      <c r="Q55" s="232"/>
      <c r="R55" s="232"/>
      <c r="S55" s="232"/>
      <c r="T55" s="232"/>
      <c r="U55" s="232"/>
      <c r="V55" s="232"/>
      <c r="W55" s="232"/>
      <c r="X55" s="232"/>
    </row>
    <row r="56" spans="1:24" ht="62.25" hidden="1"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32"/>
      <c r="P56" s="232"/>
      <c r="Q56" s="232"/>
      <c r="R56" s="232"/>
      <c r="S56" s="232"/>
      <c r="T56" s="232"/>
      <c r="U56" s="232"/>
      <c r="V56" s="232"/>
      <c r="W56" s="232"/>
      <c r="X56" s="232"/>
    </row>
    <row r="57" spans="1:24" ht="62.25" hidden="1"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32"/>
      <c r="P57" s="232"/>
      <c r="Q57" s="232"/>
      <c r="R57" s="232"/>
      <c r="S57" s="232"/>
      <c r="T57" s="232"/>
      <c r="U57" s="232"/>
      <c r="V57" s="232"/>
      <c r="W57" s="232"/>
      <c r="X57" s="232"/>
    </row>
    <row r="58" spans="1:24" ht="62.25" hidden="1"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32"/>
      <c r="P58" s="232"/>
      <c r="Q58" s="232"/>
      <c r="R58" s="232"/>
      <c r="S58" s="232"/>
      <c r="T58" s="232"/>
      <c r="U58" s="232"/>
      <c r="V58" s="232"/>
      <c r="W58" s="232"/>
      <c r="X58" s="232"/>
    </row>
    <row r="59" spans="1:24" ht="62.25" hidden="1"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c r="X59" s="232"/>
    </row>
    <row r="60" spans="1:24" ht="62.25" hidden="1"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32"/>
      <c r="P60" s="232"/>
      <c r="Q60" s="232"/>
      <c r="R60" s="232"/>
      <c r="S60" s="232"/>
      <c r="T60" s="232"/>
      <c r="U60" s="232"/>
      <c r="V60" s="232"/>
      <c r="W60" s="232"/>
      <c r="X60" s="232"/>
    </row>
    <row r="61" spans="1:24" ht="62.25" hidden="1"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32"/>
      <c r="P61" s="232"/>
      <c r="Q61" s="232"/>
      <c r="R61" s="232"/>
      <c r="S61" s="232"/>
      <c r="T61" s="232"/>
      <c r="U61" s="232"/>
      <c r="V61" s="232"/>
      <c r="W61" s="232"/>
      <c r="X61" s="232"/>
    </row>
    <row r="62" spans="1:24" ht="62.25" hidden="1"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8"/>
      <c r="O62" s="232"/>
      <c r="P62" s="232"/>
      <c r="Q62" s="232"/>
      <c r="R62" s="232"/>
      <c r="S62" s="232"/>
      <c r="T62" s="232"/>
      <c r="U62" s="232"/>
      <c r="V62" s="232"/>
      <c r="W62" s="232"/>
      <c r="X62" s="232"/>
    </row>
    <row r="63" spans="1:24" ht="62.25" hidden="1"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32"/>
      <c r="P63" s="232"/>
      <c r="Q63" s="232"/>
      <c r="R63" s="232"/>
      <c r="S63" s="232"/>
      <c r="T63" s="232"/>
      <c r="U63" s="232"/>
      <c r="V63" s="232"/>
      <c r="W63" s="232"/>
      <c r="X63" s="232"/>
    </row>
    <row r="64" spans="1:24" ht="62.25" hidden="1"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613</v>
      </c>
      <c r="N64" s="298"/>
      <c r="O64" s="232"/>
      <c r="P64" s="232"/>
      <c r="Q64" s="232"/>
      <c r="R64" s="232"/>
      <c r="S64" s="232"/>
      <c r="T64" s="232"/>
      <c r="U64" s="232"/>
      <c r="V64" s="232"/>
      <c r="W64" s="232"/>
      <c r="X64" s="232"/>
    </row>
    <row r="65" spans="1:24" ht="62.25" hidden="1"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32"/>
      <c r="P65" s="232"/>
      <c r="Q65" s="232"/>
      <c r="R65" s="232"/>
      <c r="S65" s="232"/>
      <c r="T65" s="232"/>
      <c r="U65" s="232"/>
      <c r="V65" s="232"/>
      <c r="W65" s="232"/>
      <c r="X65" s="232"/>
    </row>
    <row r="66" spans="1:24" ht="62.25" hidden="1"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32"/>
      <c r="P66" s="232"/>
      <c r="Q66" s="232"/>
      <c r="R66" s="232"/>
      <c r="S66" s="232"/>
      <c r="T66" s="232"/>
      <c r="U66" s="232"/>
      <c r="V66" s="232"/>
      <c r="W66" s="232"/>
      <c r="X66" s="232"/>
    </row>
    <row r="67" spans="1:24" ht="62.25" hidden="1"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32"/>
      <c r="P67" s="232"/>
      <c r="Q67" s="232"/>
      <c r="R67" s="232"/>
      <c r="S67" s="232"/>
      <c r="T67" s="232"/>
      <c r="U67" s="232"/>
      <c r="V67" s="232"/>
      <c r="W67" s="232"/>
      <c r="X67" s="232"/>
    </row>
    <row r="68" spans="1:24" ht="62.25" hidden="1"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32"/>
      <c r="P68" s="232"/>
      <c r="Q68" s="232"/>
      <c r="R68" s="232"/>
      <c r="S68" s="232"/>
      <c r="T68" s="232"/>
      <c r="U68" s="232"/>
      <c r="V68" s="232"/>
      <c r="W68" s="232"/>
      <c r="X68" s="232"/>
    </row>
    <row r="69" spans="1:24" ht="62.25" hidden="1"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740</v>
      </c>
      <c r="N69" s="298"/>
      <c r="O69" s="232"/>
      <c r="P69" s="232"/>
      <c r="Q69" s="232"/>
      <c r="R69" s="232"/>
      <c r="S69" s="232"/>
      <c r="T69" s="232"/>
      <c r="U69" s="232"/>
      <c r="V69" s="232"/>
      <c r="W69" s="232"/>
      <c r="X69" s="232"/>
    </row>
    <row r="70" spans="1:24" ht="62.25" hidden="1"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32"/>
      <c r="P70" s="232"/>
      <c r="Q70" s="232"/>
      <c r="R70" s="232"/>
      <c r="S70" s="232"/>
      <c r="T70" s="232"/>
      <c r="U70" s="232"/>
      <c r="V70" s="232"/>
      <c r="W70" s="232"/>
      <c r="X70" s="232"/>
    </row>
    <row r="71" spans="1:24" ht="62.25" hidden="1"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32"/>
      <c r="P71" s="232"/>
      <c r="Q71" s="232"/>
      <c r="R71" s="232"/>
      <c r="S71" s="232"/>
      <c r="T71" s="232"/>
      <c r="U71" s="232"/>
      <c r="V71" s="232"/>
      <c r="W71" s="232"/>
      <c r="X71" s="232"/>
    </row>
    <row r="72" spans="1:24" ht="62.25" hidden="1"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32"/>
      <c r="P72" s="232"/>
      <c r="Q72" s="232"/>
      <c r="R72" s="232"/>
      <c r="S72" s="232"/>
      <c r="T72" s="232"/>
      <c r="U72" s="232"/>
      <c r="V72" s="232"/>
      <c r="W72" s="232"/>
      <c r="X72" s="232"/>
    </row>
    <row r="73" spans="1:24" ht="62.25" hidden="1"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32"/>
      <c r="P73" s="232"/>
      <c r="Q73" s="232"/>
      <c r="R73" s="232"/>
      <c r="S73" s="232"/>
      <c r="T73" s="232"/>
      <c r="U73" s="232"/>
      <c r="V73" s="232"/>
      <c r="W73" s="232"/>
      <c r="X73" s="232"/>
    </row>
    <row r="74" spans="1:24" ht="103.5" hidden="1"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32"/>
      <c r="P74" s="232"/>
      <c r="Q74" s="232"/>
      <c r="R74" s="232"/>
      <c r="S74" s="232"/>
      <c r="T74" s="232"/>
      <c r="U74" s="232"/>
      <c r="V74" s="232"/>
      <c r="W74" s="232"/>
      <c r="X74" s="232"/>
    </row>
    <row r="75" spans="1:24" ht="62.25" hidden="1"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32"/>
      <c r="P75" s="232"/>
      <c r="Q75" s="232"/>
      <c r="R75" s="232"/>
      <c r="S75" s="232"/>
      <c r="T75" s="232"/>
      <c r="U75" s="232"/>
      <c r="V75" s="232"/>
      <c r="W75" s="232"/>
      <c r="X75" s="232"/>
    </row>
    <row r="76" spans="1:24" ht="62.25" hidden="1"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32"/>
      <c r="P76" s="232"/>
      <c r="Q76" s="232"/>
      <c r="R76" s="232"/>
      <c r="S76" s="232"/>
      <c r="T76" s="232"/>
      <c r="U76" s="232"/>
      <c r="V76" s="232"/>
      <c r="W76" s="232"/>
      <c r="X76" s="232"/>
    </row>
    <row r="77" spans="1:24" ht="62.25" hidden="1"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32"/>
      <c r="P77" s="232"/>
      <c r="Q77" s="232"/>
      <c r="R77" s="232"/>
      <c r="S77" s="232"/>
      <c r="T77" s="232"/>
      <c r="U77" s="232"/>
      <c r="V77" s="232"/>
      <c r="W77" s="232"/>
      <c r="X77" s="232"/>
    </row>
    <row r="78" spans="1:24" ht="62.25" hidden="1"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32"/>
      <c r="P78" s="232"/>
      <c r="Q78" s="232"/>
      <c r="R78" s="232"/>
      <c r="S78" s="232"/>
      <c r="T78" s="232"/>
      <c r="U78" s="232"/>
      <c r="V78" s="232"/>
      <c r="W78" s="232"/>
      <c r="X78" s="232"/>
    </row>
    <row r="79" spans="1:24" ht="62.25" hidden="1"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32"/>
      <c r="P79" s="232"/>
      <c r="Q79" s="232"/>
      <c r="R79" s="232"/>
      <c r="S79" s="232"/>
      <c r="T79" s="232"/>
      <c r="U79" s="232"/>
      <c r="V79" s="232"/>
      <c r="W79" s="232"/>
      <c r="X79" s="232"/>
    </row>
    <row r="80" spans="1:24" ht="62.25" hidden="1"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32"/>
      <c r="P80" s="232"/>
      <c r="Q80" s="232"/>
      <c r="R80" s="232"/>
      <c r="S80" s="232"/>
      <c r="T80" s="232"/>
      <c r="U80" s="232"/>
      <c r="V80" s="232"/>
      <c r="W80" s="232"/>
      <c r="X80" s="232"/>
    </row>
    <row r="81" spans="1:24" ht="62.25" hidden="1"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32"/>
      <c r="P81" s="232"/>
      <c r="Q81" s="232"/>
      <c r="R81" s="232"/>
      <c r="S81" s="232"/>
      <c r="T81" s="232"/>
      <c r="U81" s="232"/>
      <c r="V81" s="232"/>
      <c r="W81" s="232"/>
      <c r="X81" s="232"/>
    </row>
    <row r="82" spans="1:24" ht="62.25" hidden="1"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32"/>
      <c r="P82" s="232"/>
      <c r="Q82" s="232"/>
      <c r="R82" s="232"/>
      <c r="S82" s="232"/>
      <c r="T82" s="232"/>
      <c r="U82" s="232"/>
      <c r="V82" s="232"/>
      <c r="W82" s="232"/>
      <c r="X82" s="232"/>
    </row>
    <row r="83" spans="1:24" ht="62.25" hidden="1"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32"/>
      <c r="P83" s="232"/>
      <c r="Q83" s="232"/>
      <c r="R83" s="232"/>
      <c r="S83" s="232"/>
      <c r="T83" s="232"/>
      <c r="U83" s="232"/>
      <c r="V83" s="232"/>
      <c r="W83" s="232"/>
      <c r="X83" s="232"/>
    </row>
    <row r="84" spans="1:24" ht="62.25" hidden="1"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32"/>
      <c r="P84" s="232"/>
      <c r="Q84" s="232"/>
      <c r="R84" s="232"/>
      <c r="S84" s="232"/>
      <c r="T84" s="232"/>
      <c r="U84" s="232"/>
      <c r="V84" s="232"/>
      <c r="W84" s="232"/>
      <c r="X84" s="232"/>
    </row>
    <row r="85" spans="1:24" ht="62.25" hidden="1"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32"/>
      <c r="P85" s="232"/>
      <c r="Q85" s="232"/>
      <c r="R85" s="232"/>
      <c r="S85" s="232"/>
      <c r="T85" s="232"/>
      <c r="U85" s="232"/>
      <c r="V85" s="232"/>
      <c r="W85" s="232"/>
      <c r="X85" s="232"/>
    </row>
    <row r="86" spans="1:24" ht="62.25" hidden="1"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32"/>
      <c r="P86" s="232"/>
      <c r="Q86" s="232"/>
      <c r="R86" s="232"/>
      <c r="S86" s="232"/>
      <c r="T86" s="232"/>
      <c r="U86" s="232"/>
      <c r="V86" s="232"/>
      <c r="W86" s="232"/>
      <c r="X86" s="232"/>
    </row>
    <row r="87" spans="1:24" ht="62.25" hidden="1"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32"/>
      <c r="P87" s="232"/>
      <c r="Q87" s="232"/>
      <c r="R87" s="232"/>
      <c r="S87" s="232"/>
      <c r="T87" s="232"/>
      <c r="U87" s="232"/>
      <c r="V87" s="232"/>
      <c r="W87" s="232"/>
      <c r="X87" s="232"/>
    </row>
    <row r="88" spans="1:24" ht="62.25" hidden="1"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32"/>
      <c r="P88" s="232"/>
      <c r="Q88" s="232"/>
      <c r="R88" s="232"/>
      <c r="S88" s="232"/>
      <c r="T88" s="232"/>
      <c r="U88" s="232"/>
      <c r="V88" s="232"/>
      <c r="W88" s="232"/>
      <c r="X88" s="232"/>
    </row>
    <row r="89" spans="1:24" ht="62.25" hidden="1"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32"/>
      <c r="P89" s="232"/>
      <c r="Q89" s="232"/>
      <c r="R89" s="232"/>
      <c r="S89" s="232"/>
      <c r="T89" s="232"/>
      <c r="U89" s="232"/>
      <c r="V89" s="232"/>
      <c r="W89" s="232"/>
      <c r="X89" s="232"/>
    </row>
    <row r="90" spans="1:24" ht="62.25" hidden="1"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32"/>
      <c r="P90" s="232"/>
      <c r="Q90" s="232"/>
      <c r="R90" s="232"/>
      <c r="S90" s="232"/>
      <c r="T90" s="232"/>
      <c r="U90" s="232"/>
      <c r="V90" s="232"/>
      <c r="W90" s="232"/>
      <c r="X90" s="232"/>
    </row>
    <row r="91" spans="1:24" ht="62.25" hidden="1"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32"/>
      <c r="P91" s="232"/>
      <c r="Q91" s="232"/>
      <c r="R91" s="232"/>
      <c r="S91" s="232"/>
      <c r="T91" s="232"/>
      <c r="U91" s="232"/>
      <c r="V91" s="232"/>
      <c r="W91" s="232"/>
      <c r="X91" s="232"/>
    </row>
    <row r="92" spans="1:24" ht="62.25" hidden="1"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32"/>
      <c r="P92" s="232"/>
      <c r="Q92" s="232"/>
      <c r="R92" s="232"/>
      <c r="S92" s="232"/>
      <c r="T92" s="232"/>
      <c r="U92" s="232"/>
      <c r="V92" s="232"/>
      <c r="W92" s="232"/>
      <c r="X92" s="232"/>
    </row>
    <row r="93" spans="1:24" ht="62.25" hidden="1"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32"/>
      <c r="P93" s="232"/>
      <c r="Q93" s="232"/>
      <c r="R93" s="232"/>
      <c r="S93" s="232"/>
      <c r="T93" s="232"/>
      <c r="U93" s="232"/>
      <c r="V93" s="232"/>
      <c r="W93" s="232"/>
      <c r="X93" s="232"/>
    </row>
    <row r="94" spans="1:24" ht="62.25" hidden="1"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32"/>
      <c r="P94" s="232"/>
      <c r="Q94" s="232"/>
      <c r="R94" s="232"/>
      <c r="S94" s="232"/>
      <c r="T94" s="232"/>
      <c r="U94" s="232"/>
      <c r="V94" s="232"/>
      <c r="W94" s="232"/>
      <c r="X94" s="232"/>
    </row>
    <row r="95" spans="1:24" ht="62.25" hidden="1"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32"/>
      <c r="P95" s="232"/>
      <c r="Q95" s="232"/>
      <c r="R95" s="232"/>
      <c r="S95" s="232"/>
      <c r="T95" s="232"/>
      <c r="U95" s="232"/>
      <c r="V95" s="232"/>
      <c r="W95" s="232"/>
      <c r="X95" s="232"/>
    </row>
    <row r="96" spans="1:24" ht="62.25" hidden="1"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32"/>
      <c r="P96" s="232"/>
      <c r="Q96" s="232"/>
      <c r="R96" s="232"/>
      <c r="S96" s="232"/>
      <c r="T96" s="232"/>
      <c r="U96" s="232"/>
      <c r="V96" s="232"/>
      <c r="W96" s="232"/>
      <c r="X96" s="232"/>
    </row>
    <row r="97" spans="1:24" ht="62.25" hidden="1"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32"/>
      <c r="P97" s="232"/>
      <c r="Q97" s="232"/>
      <c r="R97" s="232"/>
      <c r="S97" s="232"/>
      <c r="T97" s="232"/>
      <c r="U97" s="232"/>
      <c r="V97" s="232"/>
      <c r="W97" s="232"/>
      <c r="X97" s="232"/>
    </row>
    <row r="98" spans="1:24" ht="62.25" hidden="1"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32"/>
      <c r="P98" s="232"/>
      <c r="Q98" s="232"/>
      <c r="R98" s="232"/>
      <c r="S98" s="232"/>
      <c r="T98" s="232"/>
      <c r="U98" s="232"/>
      <c r="V98" s="232"/>
      <c r="W98" s="232"/>
      <c r="X98" s="232"/>
    </row>
    <row r="99" spans="1:24" ht="62.25" hidden="1"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32"/>
      <c r="P99" s="232"/>
      <c r="Q99" s="232"/>
      <c r="R99" s="232"/>
      <c r="S99" s="232"/>
      <c r="T99" s="232"/>
      <c r="U99" s="232"/>
      <c r="V99" s="232"/>
      <c r="W99" s="232"/>
      <c r="X99" s="232"/>
    </row>
    <row r="100" spans="1:24" ht="62.25" hidden="1"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32"/>
      <c r="P100" s="232"/>
      <c r="Q100" s="232"/>
      <c r="R100" s="232"/>
      <c r="S100" s="232"/>
      <c r="T100" s="232"/>
      <c r="U100" s="232"/>
      <c r="V100" s="232"/>
      <c r="W100" s="232"/>
      <c r="X100" s="232"/>
    </row>
    <row r="101" spans="1:24" ht="62.25" hidden="1"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32"/>
      <c r="P101" s="232"/>
      <c r="Q101" s="232"/>
      <c r="R101" s="232"/>
      <c r="S101" s="232"/>
      <c r="T101" s="232"/>
      <c r="U101" s="232"/>
      <c r="V101" s="232"/>
      <c r="W101" s="232"/>
      <c r="X101" s="232"/>
    </row>
    <row r="102" spans="1:24" ht="105" hidden="1"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32"/>
      <c r="P102" s="232"/>
      <c r="Q102" s="232"/>
      <c r="R102" s="232"/>
      <c r="S102" s="232"/>
      <c r="T102" s="232"/>
      <c r="U102" s="232"/>
      <c r="V102" s="232"/>
      <c r="W102" s="232"/>
      <c r="X102" s="232"/>
    </row>
    <row r="103" spans="1:24" ht="62.25" hidden="1"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32"/>
      <c r="P103" s="232"/>
      <c r="Q103" s="232"/>
      <c r="R103" s="232"/>
      <c r="S103" s="232"/>
      <c r="T103" s="232"/>
      <c r="U103" s="232"/>
      <c r="V103" s="232"/>
      <c r="W103" s="232"/>
      <c r="X103" s="232"/>
    </row>
    <row r="104" spans="1:24" ht="62.25" hidden="1"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32"/>
      <c r="P104" s="232"/>
      <c r="Q104" s="232"/>
      <c r="R104" s="232"/>
      <c r="S104" s="232"/>
      <c r="T104" s="232"/>
      <c r="U104" s="232"/>
      <c r="V104" s="232"/>
      <c r="W104" s="232"/>
      <c r="X104" s="232"/>
    </row>
    <row r="105" spans="1:24" ht="62.25" hidden="1"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32"/>
      <c r="P105" s="232"/>
      <c r="Q105" s="232"/>
      <c r="R105" s="232"/>
      <c r="S105" s="232"/>
      <c r="T105" s="232"/>
      <c r="U105" s="232"/>
      <c r="V105" s="232"/>
      <c r="W105" s="232"/>
      <c r="X105" s="232"/>
    </row>
    <row r="106" spans="1:24" ht="62.25" hidden="1"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32"/>
      <c r="P106" s="232"/>
      <c r="Q106" s="232"/>
      <c r="R106" s="232"/>
      <c r="S106" s="232"/>
      <c r="T106" s="232"/>
      <c r="U106" s="232"/>
      <c r="V106" s="232"/>
      <c r="W106" s="232"/>
      <c r="X106" s="232"/>
    </row>
    <row r="107" spans="1:24" ht="62.25" hidden="1"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32"/>
      <c r="P107" s="232"/>
      <c r="Q107" s="232"/>
      <c r="R107" s="232"/>
      <c r="S107" s="232"/>
      <c r="T107" s="232"/>
      <c r="U107" s="232"/>
      <c r="V107" s="232"/>
      <c r="W107" s="232"/>
      <c r="X107" s="232"/>
    </row>
    <row r="108" spans="1:24" ht="62.25" hidden="1"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232"/>
      <c r="P108" s="232"/>
      <c r="Q108" s="232"/>
      <c r="R108" s="232"/>
      <c r="S108" s="232"/>
      <c r="T108" s="232"/>
      <c r="U108" s="232"/>
      <c r="V108" s="232"/>
      <c r="W108" s="232"/>
      <c r="X108" s="232"/>
    </row>
    <row r="109" spans="1:24" ht="62.25" hidden="1"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32"/>
      <c r="P109" s="232"/>
      <c r="Q109" s="232"/>
      <c r="R109" s="232"/>
      <c r="S109" s="232"/>
      <c r="T109" s="232"/>
      <c r="U109" s="232"/>
      <c r="V109" s="232"/>
      <c r="W109" s="232"/>
      <c r="X109" s="232"/>
    </row>
    <row r="110" spans="1:24" ht="62.25" hidden="1"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32"/>
      <c r="P110" s="232"/>
      <c r="Q110" s="232"/>
      <c r="R110" s="232"/>
      <c r="S110" s="232"/>
      <c r="T110" s="232"/>
      <c r="U110" s="232"/>
      <c r="V110" s="232"/>
      <c r="W110" s="232"/>
      <c r="X110" s="232"/>
    </row>
    <row r="111" spans="1:24" ht="62.25" hidden="1"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32"/>
      <c r="P111" s="232"/>
      <c r="Q111" s="232"/>
      <c r="R111" s="232"/>
      <c r="S111" s="232"/>
      <c r="T111" s="232"/>
      <c r="U111" s="232"/>
      <c r="V111" s="232"/>
      <c r="W111" s="232"/>
      <c r="X111" s="232"/>
    </row>
    <row r="112" spans="1:24" ht="62.25" hidden="1"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32"/>
      <c r="P112" s="232"/>
      <c r="Q112" s="232"/>
      <c r="R112" s="232"/>
      <c r="S112" s="232"/>
      <c r="T112" s="232"/>
      <c r="U112" s="232"/>
      <c r="V112" s="232"/>
      <c r="W112" s="232"/>
      <c r="X112" s="232"/>
    </row>
    <row r="113" spans="1:24" ht="62.25" hidden="1"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32"/>
      <c r="P113" s="232"/>
      <c r="Q113" s="232"/>
      <c r="R113" s="232"/>
      <c r="S113" s="232"/>
      <c r="T113" s="232"/>
      <c r="U113" s="232"/>
      <c r="V113" s="232"/>
      <c r="W113" s="232"/>
      <c r="X113" s="232"/>
    </row>
    <row r="114" spans="1:24" ht="62.25" hidden="1"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32"/>
      <c r="P114" s="232"/>
      <c r="Q114" s="232"/>
      <c r="R114" s="232"/>
      <c r="S114" s="232"/>
      <c r="T114" s="232"/>
      <c r="U114" s="232"/>
      <c r="V114" s="232"/>
      <c r="W114" s="232"/>
      <c r="X114" s="232"/>
    </row>
    <row r="115" spans="1:24" ht="62.25" hidden="1"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c r="X115" s="62"/>
    </row>
    <row r="116" spans="1:24" ht="59.25" hidden="1"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32"/>
      <c r="P116" s="232"/>
      <c r="Q116" s="232"/>
      <c r="R116" s="232"/>
      <c r="S116" s="232"/>
      <c r="T116" s="232"/>
      <c r="U116" s="232"/>
      <c r="V116" s="232"/>
      <c r="W116" s="232"/>
      <c r="X116" s="232"/>
    </row>
    <row r="117" spans="1:24" ht="49.5" hidden="1" customHeight="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32"/>
      <c r="P117" s="232"/>
      <c r="Q117" s="232"/>
      <c r="R117" s="232"/>
      <c r="S117" s="232"/>
      <c r="T117" s="232"/>
      <c r="U117" s="232"/>
      <c r="V117" s="232"/>
      <c r="W117" s="232"/>
      <c r="X117" s="232"/>
    </row>
  </sheetData>
  <autoFilter ref="B11:M117" xr:uid="{00000000-0009-0000-0000-000018000000}">
    <filterColumn colId="5">
      <filters>
        <filter val="nc"/>
      </filters>
    </filterColumn>
  </autoFilter>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154" priority="20" operator="equal">
      <formula>"x"</formula>
    </cfRule>
  </conditionalFormatting>
  <conditionalFormatting sqref="G1:G2 C2 G4:G11">
    <cfRule type="cellIs" dxfId="153" priority="50" operator="equal">
      <formula>"na"</formula>
    </cfRule>
  </conditionalFormatting>
  <conditionalFormatting sqref="G4:G10">
    <cfRule type="cellIs" dxfId="152" priority="21" operator="equal">
      <formula>"na"</formula>
    </cfRule>
  </conditionalFormatting>
  <conditionalFormatting sqref="G11">
    <cfRule type="cellIs" dxfId="151" priority="47" operator="equal">
      <formula>"c"</formula>
    </cfRule>
    <cfRule type="cellIs" dxfId="150" priority="48" operator="equal">
      <formula>"nc"</formula>
    </cfRule>
  </conditionalFormatting>
  <conditionalFormatting sqref="G11:G117">
    <cfRule type="cellIs" dxfId="149" priority="3" operator="equal">
      <formula>"nt"</formula>
    </cfRule>
  </conditionalFormatting>
  <conditionalFormatting sqref="G12:G117">
    <cfRule type="cellIs" dxfId="148" priority="1" operator="equal">
      <formula>"c"</formula>
    </cfRule>
    <cfRule type="cellIs" dxfId="147" priority="2" operator="equal">
      <formula>"nc"</formula>
    </cfRule>
    <cfRule type="cellIs" dxfId="146" priority="4" operator="equal">
      <formula>"na"</formula>
    </cfRule>
  </conditionalFormatting>
  <conditionalFormatting sqref="H12:H117">
    <cfRule type="cellIs" dxfId="145" priority="5" operator="equal">
      <formula>"d"</formula>
    </cfRule>
  </conditionalFormatting>
  <conditionalFormatting sqref="K2">
    <cfRule type="cellIs" dxfId="144" priority="14" operator="equal">
      <formula>"na"</formula>
    </cfRule>
  </conditionalFormatting>
  <conditionalFormatting sqref="Q4:U4">
    <cfRule type="cellIs" dxfId="143" priority="23" operator="equal">
      <formula>"NT"</formula>
    </cfRule>
    <cfRule type="cellIs" dxfId="142" priority="43" operator="equal">
      <formula>"C"</formula>
    </cfRule>
    <cfRule type="cellIs" dxfId="141" priority="44" operator="equal">
      <formula>"NC"</formula>
    </cfRule>
    <cfRule type="cellIs" dxfId="140" priority="45" operator="equal">
      <formula>"NA"</formula>
    </cfRule>
    <cfRule type="cellIs" dxfId="139" priority="46" operator="equal">
      <formula>"NT"</formula>
    </cfRule>
  </conditionalFormatting>
  <dataValidations count="3">
    <dataValidation type="list" allowBlank="1" showErrorMessage="1" sqref="G12:G117" xr:uid="{0974A62E-F50B-4C88-8A0D-BAC1C14F0DAB}">
      <formula1>"nt,na,c,nc"</formula1>
    </dataValidation>
    <dataValidation type="list" allowBlank="1" sqref="H12:H117" xr:uid="{B08CBE4C-CC84-488E-B1C7-77C891A7F024}">
      <formula1>"d"</formula1>
    </dataValidation>
    <dataValidation type="list" allowBlank="1" showInputMessage="1" showErrorMessage="1" sqref="I12:I117" xr:uid="{B2302BEE-E686-4B72-96F1-A92F3B4BAC5A}">
      <formula1>INDIRECT("Liste_" &amp; VLOOKUP(B12,Criticite_Min_Criteres,2,FALSE))</formula1>
    </dataValidation>
  </dataValidations>
  <hyperlinks>
    <hyperlink ref="M54" r:id="rId1" xr:uid="{8680CD84-26A0-4D7F-A471-9766BEE4707B}"/>
    <hyperlink ref="M55" r:id="rId2" xr:uid="{54289CD8-84A8-410C-AC6F-BEF9147FB1EA}"/>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1413E5CF-916F-4138-8FD6-DBAC6C618911}">
          <x14:formula1>
            <xm:f>Paramètres!$D$2:$D$5</xm:f>
          </x14:formula1>
          <xm:sqref>J12:J117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tabColor rgb="FF666666"/>
    <outlinePr summaryBelow="0" summaryRight="0"/>
  </sheetPr>
  <dimension ref="A1:X117"/>
  <sheetViews>
    <sheetView showGridLines="0" zoomScale="60" zoomScaleNormal="60" workbookViewId="0">
      <pane xSplit="7" ySplit="11" topLeftCell="H104" activePane="bottomRight" state="frozen"/>
      <selection pane="topRight" activeCell="G1" sqref="G1"/>
      <selection pane="bottomLeft" activeCell="A12" sqref="A12"/>
      <selection pane="bottomRight" activeCell="L110" sqref="L110"/>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57031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4" width="16" customWidth="1"/>
  </cols>
  <sheetData>
    <row r="1" spans="1:24" ht="0.75" customHeight="1" x14ac:dyDescent="0.2">
      <c r="A1" s="231"/>
      <c r="B1" s="232"/>
      <c r="C1" s="232"/>
      <c r="D1" s="232"/>
      <c r="E1" s="232"/>
      <c r="F1" s="232"/>
      <c r="G1" s="232"/>
      <c r="H1" s="232"/>
      <c r="I1" s="232"/>
      <c r="J1" s="232"/>
      <c r="K1" s="232"/>
      <c r="L1" s="232"/>
      <c r="M1" s="232"/>
      <c r="N1" s="232"/>
      <c r="O1" s="269"/>
      <c r="P1" s="269"/>
      <c r="Q1" s="269"/>
      <c r="R1" s="269"/>
      <c r="S1" s="269"/>
      <c r="T1" s="269"/>
      <c r="U1" s="269"/>
      <c r="V1" s="269"/>
      <c r="W1" s="269"/>
      <c r="X1" s="269"/>
    </row>
    <row r="2" spans="1:24" ht="16.5" customHeight="1" x14ac:dyDescent="0.2">
      <c r="A2" s="234"/>
      <c r="B2" s="235" t="str">
        <f>G4</f>
        <v>P18</v>
      </c>
      <c r="C2" s="236" t="str">
        <f>Echantillon!C30</f>
        <v>Yachts classiques</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70"/>
      <c r="P2" s="270"/>
      <c r="Q2" s="269"/>
      <c r="R2" s="269"/>
      <c r="S2" s="269"/>
      <c r="T2" s="269"/>
      <c r="U2" s="269"/>
      <c r="V2" s="269"/>
      <c r="W2" s="269"/>
      <c r="X2" s="269"/>
    </row>
    <row r="3" spans="1:24" ht="18.75" customHeight="1" x14ac:dyDescent="0.2">
      <c r="A3" s="234"/>
      <c r="B3" s="235" t="s">
        <v>442</v>
      </c>
      <c r="C3" s="439" t="str">
        <f>HYPERLINK(Echantillon!D30)</f>
        <v>https://museemaritime.larochelle.fr/au-dela-de-la-visite/a-decouvrir-a-proximite/yatchs-classiques</v>
      </c>
      <c r="D3" s="385"/>
      <c r="E3" s="385"/>
      <c r="F3" s="385"/>
      <c r="G3" s="385"/>
      <c r="H3" s="242"/>
      <c r="I3" s="242"/>
      <c r="J3" s="242"/>
      <c r="K3" s="242"/>
      <c r="L3" s="242"/>
      <c r="M3" s="242"/>
      <c r="N3" s="242"/>
      <c r="O3" s="269"/>
      <c r="P3" s="269"/>
      <c r="Q3" s="269"/>
      <c r="R3" s="269"/>
      <c r="S3" s="269"/>
      <c r="T3" s="269"/>
      <c r="U3" s="269"/>
      <c r="V3" s="269"/>
      <c r="W3" s="269"/>
      <c r="X3" s="269"/>
    </row>
    <row r="4" spans="1:24" ht="16.5" customHeight="1" x14ac:dyDescent="0.2">
      <c r="A4" s="231"/>
      <c r="B4" s="428" t="s">
        <v>106</v>
      </c>
      <c r="C4" s="429" t="s">
        <v>443</v>
      </c>
      <c r="D4" s="429" t="s">
        <v>109</v>
      </c>
      <c r="E4" s="430" t="s">
        <v>477</v>
      </c>
      <c r="F4" s="243" t="s">
        <v>110</v>
      </c>
      <c r="G4" s="243" t="str">
        <f>Echantillon!B30</f>
        <v>P18</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row>
    <row r="5" spans="1:24" ht="16.5" customHeight="1" x14ac:dyDescent="0.2">
      <c r="A5" s="231"/>
      <c r="B5" s="380"/>
      <c r="C5" s="380"/>
      <c r="D5" s="380"/>
      <c r="E5" s="431"/>
      <c r="F5" s="243" t="s">
        <v>112</v>
      </c>
      <c r="G5" s="243">
        <f>COUNTIF($G$12:$G$117,"c")</f>
        <v>27</v>
      </c>
      <c r="H5" s="380"/>
      <c r="I5" s="380"/>
      <c r="J5" s="380"/>
      <c r="K5" s="380"/>
      <c r="L5" s="380"/>
      <c r="M5" s="380"/>
      <c r="N5" s="434"/>
      <c r="O5" s="232"/>
      <c r="P5" s="251" t="s">
        <v>9</v>
      </c>
      <c r="Q5" s="67">
        <f>COUNTIFS($C$12:$C$117,"A",$G$12:$G$117,"c")</f>
        <v>17</v>
      </c>
      <c r="R5" s="67">
        <f>COUNTIFS($C$12:$C$117,"A",$G$12:$G$117,"nc")</f>
        <v>2</v>
      </c>
      <c r="S5" s="67">
        <f>COUNTIFS($C$12:$C$117,"A",$G$12:$G$117,"na")</f>
        <v>64</v>
      </c>
      <c r="T5" s="67">
        <f>COUNTIFS($C$12:$C$117,"A",$G$12:$G$117,"nt")</f>
        <v>0</v>
      </c>
      <c r="U5" s="252">
        <f>Q5+R5</f>
        <v>19</v>
      </c>
      <c r="V5" s="253">
        <f>IF(U5&gt;0,Q5/U5,"-")</f>
        <v>0.89473684210526316</v>
      </c>
      <c r="W5" s="254">
        <f>V5</f>
        <v>0.89473684210526316</v>
      </c>
      <c r="X5" s="254">
        <f>W5</f>
        <v>0.89473684210526316</v>
      </c>
    </row>
    <row r="6" spans="1:24" ht="16.5" customHeight="1" x14ac:dyDescent="0.2">
      <c r="A6" s="231"/>
      <c r="B6" s="380"/>
      <c r="C6" s="380"/>
      <c r="D6" s="380"/>
      <c r="E6" s="431"/>
      <c r="F6" s="243" t="s">
        <v>113</v>
      </c>
      <c r="G6" s="243">
        <f>COUNTIF(G12:G117,"nc")</f>
        <v>2</v>
      </c>
      <c r="H6" s="380"/>
      <c r="I6" s="380"/>
      <c r="J6" s="380"/>
      <c r="K6" s="380"/>
      <c r="L6" s="380"/>
      <c r="M6" s="380"/>
      <c r="N6" s="434"/>
      <c r="O6" s="232"/>
      <c r="P6" s="251" t="s">
        <v>16</v>
      </c>
      <c r="Q6" s="67">
        <f>COUNTIFS($C$12:$C$117,"AA",$G$12:$G$117,"c")</f>
        <v>10</v>
      </c>
      <c r="R6" s="67">
        <f>COUNTIFS($C$12:$C$117,"AA",$G$12:$G$117,"nc")</f>
        <v>0</v>
      </c>
      <c r="S6" s="67">
        <f>COUNTIFS($C$12:$C$117,"AA",$G$12:$G$117,"na")</f>
        <v>13</v>
      </c>
      <c r="T6" s="67">
        <f>COUNTIFS($C$12:$C$117,"AA",$G$12:$G$117,"nt")</f>
        <v>0</v>
      </c>
      <c r="U6" s="252">
        <f>Q6+R6</f>
        <v>10</v>
      </c>
      <c r="V6" s="253">
        <f>IF(U6&gt;0,Q6/U6,"-")</f>
        <v>1</v>
      </c>
      <c r="W6" s="41">
        <f>IF(U6&gt;0,SUM(Q5:Q6)/SUM(U5:U6),"-")</f>
        <v>0.93103448275862066</v>
      </c>
      <c r="X6" s="41">
        <f>IF(V6&gt;0,SUM(R5:R6)/SUM(V5:V6),"-")</f>
        <v>1.0555555555555556</v>
      </c>
    </row>
    <row r="7" spans="1:24" ht="16.5" customHeight="1" x14ac:dyDescent="0.2">
      <c r="A7" s="231"/>
      <c r="B7" s="380"/>
      <c r="C7" s="380"/>
      <c r="D7" s="380"/>
      <c r="E7" s="431"/>
      <c r="F7" s="243" t="s">
        <v>449</v>
      </c>
      <c r="G7" s="243">
        <f>COUNTIF(G12:G117,"na")</f>
        <v>77</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f>IF(V7&gt;0,SUM(R5:R7)/SUM(V5:V7),"-")</f>
        <v>1.0555555555555556</v>
      </c>
    </row>
    <row r="8" spans="1:24" ht="16.5" customHeight="1" x14ac:dyDescent="0.2">
      <c r="A8" s="231"/>
      <c r="B8" s="380"/>
      <c r="C8" s="380"/>
      <c r="D8" s="380"/>
      <c r="E8" s="431"/>
      <c r="F8" s="243" t="s">
        <v>115</v>
      </c>
      <c r="G8" s="243">
        <f>COUNTIF(G12:G117,"nt")</f>
        <v>0</v>
      </c>
      <c r="H8" s="380"/>
      <c r="I8" s="380"/>
      <c r="J8" s="380"/>
      <c r="K8" s="380"/>
      <c r="L8" s="380"/>
      <c r="M8" s="380"/>
      <c r="N8" s="434"/>
      <c r="O8" s="232"/>
      <c r="P8" s="255" t="s">
        <v>450</v>
      </c>
      <c r="Q8" s="256">
        <f>SUM(Q5:Q7)</f>
        <v>27</v>
      </c>
      <c r="R8" s="256">
        <f>SUM(R5:R7)</f>
        <v>2</v>
      </c>
      <c r="S8" s="256">
        <f>SUM(S5:S7)</f>
        <v>77</v>
      </c>
      <c r="T8" s="256">
        <f>SUM(T5:T7)</f>
        <v>0</v>
      </c>
      <c r="U8" s="257">
        <f>SUM(U5:U7)</f>
        <v>29</v>
      </c>
      <c r="V8" s="253"/>
      <c r="W8" s="251"/>
      <c r="X8" s="251"/>
    </row>
    <row r="9" spans="1:24" ht="16.5" customHeight="1" x14ac:dyDescent="0.2">
      <c r="A9" s="231"/>
      <c r="B9" s="380"/>
      <c r="C9" s="380"/>
      <c r="D9" s="380"/>
      <c r="E9" s="431"/>
      <c r="F9" s="243" t="s">
        <v>428</v>
      </c>
      <c r="G9" s="258">
        <f>G5/SUM(G5:G6)</f>
        <v>0.93103448275862066</v>
      </c>
      <c r="H9" s="380"/>
      <c r="I9" s="380"/>
      <c r="J9" s="380"/>
      <c r="K9" s="380"/>
      <c r="L9" s="380"/>
      <c r="M9" s="380"/>
      <c r="N9" s="434"/>
      <c r="O9" s="232"/>
      <c r="P9" s="232"/>
      <c r="Q9" s="232"/>
      <c r="R9" s="232"/>
      <c r="S9" s="232"/>
      <c r="T9" s="232"/>
      <c r="U9" s="232"/>
      <c r="V9" s="232"/>
      <c r="W9" s="232"/>
      <c r="X9" s="232"/>
    </row>
    <row r="10" spans="1:24" ht="30" customHeight="1" x14ac:dyDescent="0.2">
      <c r="A10" s="231"/>
      <c r="B10" s="381"/>
      <c r="C10" s="381"/>
      <c r="D10" s="381"/>
      <c r="E10" s="432"/>
      <c r="F10" s="243" t="s">
        <v>429</v>
      </c>
      <c r="G10" s="258">
        <f>G6/SUM(G5:G6)</f>
        <v>6.8965517241379309E-2</v>
      </c>
      <c r="H10" s="381"/>
      <c r="I10" s="381"/>
      <c r="J10" s="381"/>
      <c r="K10" s="381"/>
      <c r="L10" s="381"/>
      <c r="M10" s="381"/>
      <c r="N10" s="435"/>
      <c r="O10" s="232"/>
      <c r="P10" s="232"/>
      <c r="Q10" s="232"/>
      <c r="R10" s="232"/>
      <c r="S10" s="232"/>
      <c r="T10" s="232"/>
      <c r="U10" s="232"/>
      <c r="V10" s="232"/>
      <c r="W10" s="232"/>
      <c r="X10" s="232"/>
    </row>
    <row r="11" spans="1:24" ht="14.25" x14ac:dyDescent="0.2">
      <c r="A11" s="231"/>
      <c r="B11" s="194"/>
      <c r="C11" s="194"/>
      <c r="D11" s="194"/>
      <c r="E11" s="194"/>
      <c r="F11" s="259"/>
      <c r="G11" s="194"/>
      <c r="H11" s="194"/>
      <c r="I11" s="260"/>
      <c r="J11" s="260"/>
      <c r="K11" s="260"/>
      <c r="L11" s="260"/>
      <c r="M11" s="260"/>
      <c r="N11" s="296"/>
      <c r="O11" s="269"/>
      <c r="P11" s="269"/>
      <c r="Q11" s="269"/>
      <c r="R11" s="269"/>
      <c r="S11" s="269"/>
      <c r="T11" s="269"/>
      <c r="U11" s="269"/>
      <c r="V11" s="269"/>
      <c r="W11" s="269"/>
      <c r="X11" s="269"/>
    </row>
    <row r="12" spans="1:24"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269"/>
      <c r="P12" s="269"/>
      <c r="Q12" s="269"/>
      <c r="R12" s="269"/>
      <c r="S12" s="269"/>
      <c r="T12" s="269"/>
      <c r="U12" s="269"/>
      <c r="V12" s="269"/>
      <c r="W12" s="269"/>
      <c r="X12" s="269"/>
    </row>
    <row r="13" spans="1:24"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269"/>
      <c r="P13" s="269"/>
      <c r="Q13" s="269"/>
      <c r="R13" s="269"/>
      <c r="S13" s="269"/>
      <c r="T13" s="269"/>
      <c r="U13" s="269"/>
      <c r="V13" s="269"/>
      <c r="W13" s="269"/>
      <c r="X13" s="269"/>
    </row>
    <row r="14" spans="1:24"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269"/>
      <c r="P14" s="269"/>
      <c r="Q14" s="269"/>
      <c r="R14" s="269"/>
      <c r="S14" s="269"/>
      <c r="T14" s="269"/>
      <c r="U14" s="269"/>
      <c r="V14" s="269"/>
      <c r="W14" s="269"/>
      <c r="X14" s="269"/>
    </row>
    <row r="15" spans="1:24"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269"/>
      <c r="P15" s="269"/>
      <c r="Q15" s="269"/>
      <c r="R15" s="269"/>
      <c r="S15" s="269"/>
      <c r="T15" s="269"/>
      <c r="U15" s="269"/>
      <c r="V15" s="269"/>
      <c r="W15" s="269"/>
      <c r="X15" s="269"/>
    </row>
    <row r="16" spans="1:24"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269"/>
      <c r="P16" s="269"/>
      <c r="Q16" s="269"/>
      <c r="R16" s="269"/>
      <c r="S16" s="269"/>
      <c r="T16" s="269"/>
      <c r="U16" s="269"/>
      <c r="V16" s="269"/>
      <c r="W16" s="269"/>
      <c r="X16" s="269"/>
    </row>
    <row r="17" spans="1:24"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269"/>
      <c r="P17" s="269"/>
      <c r="Q17" s="269"/>
      <c r="R17" s="269"/>
      <c r="S17" s="269"/>
      <c r="T17" s="269"/>
      <c r="U17" s="269"/>
      <c r="V17" s="269"/>
      <c r="W17" s="269"/>
      <c r="X17" s="269"/>
    </row>
    <row r="18" spans="1:24"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79"/>
      <c r="P18" s="271"/>
      <c r="Q18" s="271"/>
      <c r="R18" s="271"/>
      <c r="S18" s="271"/>
      <c r="T18" s="271"/>
      <c r="U18" s="271"/>
      <c r="V18" s="271"/>
      <c r="W18" s="271"/>
      <c r="X18" s="280"/>
    </row>
    <row r="19" spans="1:24"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272"/>
      <c r="P19" s="272"/>
      <c r="Q19" s="272"/>
      <c r="R19" s="272"/>
      <c r="S19" s="272"/>
      <c r="T19" s="272"/>
      <c r="U19" s="273"/>
      <c r="V19" s="269"/>
      <c r="W19" s="269"/>
      <c r="X19" s="269"/>
    </row>
    <row r="20" spans="1:24"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269"/>
      <c r="P20" s="269"/>
      <c r="Q20" s="269"/>
      <c r="R20" s="269"/>
      <c r="S20" s="269"/>
      <c r="T20" s="269"/>
      <c r="U20" s="269"/>
      <c r="V20" s="269"/>
      <c r="W20" s="269"/>
      <c r="X20" s="269"/>
    </row>
    <row r="21" spans="1:24"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5"/>
      <c r="N21" s="298"/>
      <c r="O21" s="269"/>
      <c r="P21" s="269"/>
      <c r="Q21" s="269"/>
      <c r="R21" s="269"/>
      <c r="S21" s="269"/>
      <c r="T21" s="269"/>
      <c r="U21" s="269"/>
      <c r="V21" s="269"/>
      <c r="W21" s="269"/>
      <c r="X21" s="269"/>
    </row>
    <row r="22" spans="1:24"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269"/>
      <c r="P22" s="269"/>
      <c r="Q22" s="269"/>
      <c r="R22" s="269"/>
      <c r="S22" s="269"/>
      <c r="T22" s="269"/>
      <c r="U22" s="269"/>
      <c r="V22" s="269"/>
      <c r="W22" s="269"/>
      <c r="X22" s="269"/>
    </row>
    <row r="23" spans="1:24"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8</v>
      </c>
      <c r="H23" s="251"/>
      <c r="I23" s="74"/>
      <c r="J23" s="74"/>
      <c r="K23" s="74"/>
      <c r="L23" s="74"/>
      <c r="M23" s="295"/>
      <c r="N23" s="298"/>
      <c r="O23" s="269"/>
      <c r="P23" s="269"/>
      <c r="Q23" s="269"/>
      <c r="R23" s="269"/>
      <c r="S23" s="269"/>
      <c r="T23" s="269"/>
      <c r="U23" s="269"/>
      <c r="V23" s="269"/>
      <c r="W23" s="269"/>
      <c r="X23" s="269"/>
    </row>
    <row r="24" spans="1:24"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269"/>
      <c r="P24" s="269"/>
      <c r="Q24" s="269"/>
      <c r="R24" s="269"/>
      <c r="S24" s="269"/>
      <c r="T24" s="269"/>
      <c r="U24" s="269"/>
      <c r="V24" s="269"/>
      <c r="W24" s="269"/>
      <c r="X24" s="269"/>
    </row>
    <row r="25" spans="1:24"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269"/>
      <c r="P25" s="269"/>
      <c r="Q25" s="269"/>
      <c r="R25" s="269"/>
      <c r="S25" s="269"/>
      <c r="T25" s="269"/>
      <c r="U25" s="269"/>
      <c r="V25" s="269"/>
      <c r="W25" s="269"/>
      <c r="X25" s="269"/>
    </row>
    <row r="26" spans="1:24"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269"/>
      <c r="P26" s="269"/>
      <c r="Q26" s="269"/>
      <c r="R26" s="269"/>
      <c r="S26" s="269"/>
      <c r="T26" s="269"/>
      <c r="U26" s="269"/>
      <c r="V26" s="269"/>
      <c r="W26" s="269"/>
      <c r="X26" s="269"/>
    </row>
    <row r="27" spans="1:24"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269"/>
      <c r="P27" s="269"/>
      <c r="Q27" s="269"/>
      <c r="R27" s="269"/>
      <c r="S27" s="269"/>
      <c r="T27" s="269"/>
      <c r="U27" s="269"/>
      <c r="V27" s="269"/>
      <c r="W27" s="269"/>
      <c r="X27" s="269"/>
    </row>
    <row r="28" spans="1:24"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269"/>
      <c r="P28" s="269"/>
      <c r="Q28" s="269"/>
      <c r="R28" s="269"/>
      <c r="S28" s="269"/>
      <c r="T28" s="269"/>
      <c r="U28" s="269"/>
      <c r="V28" s="269"/>
      <c r="W28" s="269"/>
      <c r="X28" s="269"/>
    </row>
    <row r="29" spans="1:24"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269"/>
      <c r="P29" s="269"/>
      <c r="Q29" s="269"/>
      <c r="R29" s="269"/>
      <c r="S29" s="269"/>
      <c r="T29" s="269"/>
      <c r="U29" s="269"/>
      <c r="V29" s="269"/>
      <c r="W29" s="269"/>
      <c r="X29" s="269"/>
    </row>
    <row r="30" spans="1:24"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269"/>
      <c r="P30" s="269"/>
      <c r="Q30" s="269"/>
      <c r="R30" s="269"/>
      <c r="S30" s="269"/>
      <c r="T30" s="269"/>
      <c r="U30" s="269"/>
      <c r="V30" s="269"/>
      <c r="W30" s="269"/>
      <c r="X30" s="269"/>
    </row>
    <row r="31" spans="1:24"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269"/>
      <c r="P31" s="269"/>
      <c r="Q31" s="269"/>
      <c r="R31" s="269"/>
      <c r="S31" s="269"/>
      <c r="T31" s="269"/>
      <c r="U31" s="269"/>
      <c r="V31" s="269"/>
      <c r="W31" s="269"/>
      <c r="X31" s="269"/>
    </row>
    <row r="32" spans="1:24"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269"/>
      <c r="P32" s="269"/>
      <c r="Q32" s="269"/>
      <c r="R32" s="269"/>
      <c r="S32" s="269"/>
      <c r="T32" s="269"/>
      <c r="U32" s="269"/>
      <c r="V32" s="269"/>
      <c r="W32" s="269"/>
      <c r="X32" s="269"/>
    </row>
    <row r="33" spans="1:24"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269"/>
      <c r="P33" s="269"/>
      <c r="Q33" s="269"/>
      <c r="R33" s="269"/>
      <c r="S33" s="269"/>
      <c r="T33" s="269"/>
      <c r="U33" s="269"/>
      <c r="V33" s="269"/>
      <c r="W33" s="269"/>
      <c r="X33" s="269"/>
    </row>
    <row r="34" spans="1:24"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269"/>
      <c r="P34" s="269"/>
      <c r="Q34" s="269"/>
      <c r="R34" s="269"/>
      <c r="S34" s="269"/>
      <c r="T34" s="269"/>
      <c r="U34" s="269"/>
      <c r="V34" s="269"/>
      <c r="W34" s="269"/>
      <c r="X34" s="269"/>
    </row>
    <row r="35" spans="1:24"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269"/>
      <c r="P35" s="269"/>
      <c r="Q35" s="269"/>
      <c r="R35" s="269"/>
      <c r="S35" s="269"/>
      <c r="T35" s="269"/>
      <c r="U35" s="269"/>
      <c r="V35" s="269"/>
      <c r="W35" s="269"/>
      <c r="X35" s="269"/>
    </row>
    <row r="36" spans="1:24"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269"/>
      <c r="P36" s="269"/>
      <c r="Q36" s="269"/>
      <c r="R36" s="269"/>
      <c r="S36" s="269"/>
      <c r="T36" s="269"/>
      <c r="U36" s="269"/>
      <c r="V36" s="269"/>
      <c r="W36" s="269"/>
      <c r="X36" s="269"/>
    </row>
    <row r="37" spans="1:24"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269"/>
      <c r="P37" s="269"/>
      <c r="Q37" s="269"/>
      <c r="R37" s="269"/>
      <c r="S37" s="269"/>
      <c r="T37" s="269"/>
      <c r="U37" s="269"/>
      <c r="V37" s="269"/>
      <c r="W37" s="269"/>
      <c r="X37" s="269"/>
    </row>
    <row r="38" spans="1:24"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269"/>
      <c r="P38" s="269"/>
      <c r="Q38" s="269"/>
      <c r="R38" s="269"/>
      <c r="S38" s="269"/>
      <c r="T38" s="269"/>
      <c r="U38" s="269"/>
      <c r="V38" s="269"/>
      <c r="W38" s="269"/>
      <c r="X38" s="269"/>
    </row>
    <row r="39" spans="1:24"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269"/>
      <c r="P39" s="269"/>
      <c r="Q39" s="269"/>
      <c r="R39" s="269"/>
      <c r="S39" s="269"/>
      <c r="T39" s="269"/>
      <c r="U39" s="269"/>
      <c r="V39" s="269"/>
      <c r="W39" s="269"/>
      <c r="X39" s="269"/>
    </row>
    <row r="40" spans="1:24"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269"/>
      <c r="P40" s="269"/>
      <c r="Q40" s="269"/>
      <c r="R40" s="269"/>
      <c r="S40" s="269"/>
      <c r="T40" s="269"/>
      <c r="U40" s="269"/>
      <c r="V40" s="269"/>
      <c r="W40" s="269"/>
      <c r="X40" s="269"/>
    </row>
    <row r="41" spans="1:24"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269"/>
      <c r="P41" s="269"/>
      <c r="Q41" s="269"/>
      <c r="R41" s="269"/>
      <c r="S41" s="269"/>
      <c r="T41" s="269"/>
      <c r="U41" s="269"/>
      <c r="V41" s="269"/>
      <c r="W41" s="269"/>
      <c r="X41" s="269"/>
    </row>
    <row r="42" spans="1:24"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269"/>
      <c r="P42" s="269"/>
      <c r="Q42" s="269"/>
      <c r="R42" s="269"/>
      <c r="S42" s="269"/>
      <c r="T42" s="269"/>
      <c r="U42" s="269"/>
      <c r="V42" s="269"/>
      <c r="W42" s="269"/>
      <c r="X42" s="269"/>
    </row>
    <row r="43" spans="1:24"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269"/>
      <c r="P43" s="269"/>
      <c r="Q43" s="269"/>
      <c r="R43" s="269"/>
      <c r="S43" s="269"/>
      <c r="T43" s="269"/>
      <c r="U43" s="269"/>
      <c r="V43" s="269"/>
      <c r="W43" s="269"/>
      <c r="X43" s="269"/>
    </row>
    <row r="44" spans="1:24"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269"/>
      <c r="P44" s="269"/>
      <c r="Q44" s="269"/>
      <c r="R44" s="269"/>
      <c r="S44" s="269"/>
      <c r="T44" s="269"/>
      <c r="U44" s="269"/>
      <c r="V44" s="269"/>
      <c r="W44" s="269"/>
      <c r="X44" s="269"/>
    </row>
    <row r="45" spans="1:24"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269"/>
      <c r="P45" s="269"/>
      <c r="Q45" s="269"/>
      <c r="R45" s="269"/>
      <c r="S45" s="269"/>
      <c r="T45" s="269"/>
      <c r="U45" s="269"/>
      <c r="V45" s="269"/>
      <c r="W45" s="269"/>
      <c r="X45" s="269"/>
    </row>
    <row r="46" spans="1:24"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269"/>
      <c r="P46" s="269"/>
      <c r="Q46" s="269"/>
      <c r="R46" s="269"/>
      <c r="S46" s="269"/>
      <c r="T46" s="269"/>
      <c r="U46" s="269"/>
      <c r="V46" s="269"/>
      <c r="W46" s="269"/>
      <c r="X46" s="269"/>
    </row>
    <row r="47" spans="1:24"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10</v>
      </c>
      <c r="H47" s="251"/>
      <c r="I47" s="291" t="s">
        <v>433</v>
      </c>
      <c r="J47" s="74" t="s">
        <v>441</v>
      </c>
      <c r="K47" s="291" t="s">
        <v>734</v>
      </c>
      <c r="L47" s="291" t="s">
        <v>735</v>
      </c>
      <c r="M47" s="294"/>
      <c r="N47" s="298" t="s">
        <v>733</v>
      </c>
      <c r="O47" s="269"/>
      <c r="P47" s="269"/>
      <c r="Q47" s="269"/>
      <c r="R47" s="269"/>
      <c r="S47" s="269"/>
      <c r="T47" s="269"/>
      <c r="U47" s="269"/>
      <c r="V47" s="269"/>
      <c r="W47" s="269"/>
      <c r="X47" s="269"/>
    </row>
    <row r="48" spans="1:24"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269"/>
      <c r="P48" s="269"/>
      <c r="Q48" s="269"/>
      <c r="R48" s="269"/>
      <c r="S48" s="269"/>
      <c r="T48" s="269"/>
      <c r="U48" s="269"/>
      <c r="V48" s="269"/>
      <c r="W48" s="269"/>
      <c r="X48" s="269"/>
    </row>
    <row r="49" spans="1:24"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291"/>
      <c r="L49" s="291"/>
      <c r="M49" s="294" t="s">
        <v>726</v>
      </c>
      <c r="N49" s="298"/>
      <c r="O49" s="269"/>
      <c r="P49" s="269"/>
      <c r="Q49" s="269"/>
      <c r="R49" s="269"/>
      <c r="S49" s="269"/>
      <c r="T49" s="269"/>
      <c r="U49" s="269"/>
      <c r="V49" s="269"/>
      <c r="W49" s="269"/>
      <c r="X49" s="269"/>
    </row>
    <row r="50" spans="1:24"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269"/>
      <c r="P50" s="269"/>
      <c r="Q50" s="269"/>
      <c r="R50" s="269"/>
      <c r="S50" s="269"/>
      <c r="T50" s="269"/>
      <c r="U50" s="269"/>
      <c r="V50" s="269"/>
      <c r="W50" s="269"/>
      <c r="X50" s="269"/>
    </row>
    <row r="51" spans="1:24"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69"/>
      <c r="P51" s="269"/>
      <c r="Q51" s="269"/>
      <c r="R51" s="269"/>
      <c r="S51" s="269"/>
      <c r="T51" s="269"/>
      <c r="U51" s="269"/>
      <c r="V51" s="269"/>
      <c r="W51" s="269"/>
      <c r="X51" s="269"/>
    </row>
    <row r="52" spans="1:24"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269"/>
      <c r="P52" s="269"/>
      <c r="Q52" s="269"/>
      <c r="R52" s="269"/>
      <c r="S52" s="269"/>
      <c r="T52" s="269"/>
      <c r="U52" s="269"/>
      <c r="V52" s="269"/>
      <c r="W52" s="269"/>
      <c r="X52" s="269"/>
    </row>
    <row r="53" spans="1:24"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269"/>
      <c r="P53" s="269"/>
      <c r="Q53" s="269"/>
      <c r="R53" s="269"/>
      <c r="S53" s="269"/>
      <c r="T53" s="269"/>
      <c r="U53" s="269"/>
      <c r="V53" s="269"/>
      <c r="W53" s="269"/>
      <c r="X53" s="269"/>
    </row>
    <row r="54" spans="1:24"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269"/>
      <c r="P54" s="269"/>
      <c r="Q54" s="269"/>
      <c r="R54" s="269"/>
      <c r="S54" s="269"/>
      <c r="T54" s="269"/>
      <c r="U54" s="269"/>
      <c r="V54" s="269"/>
      <c r="W54" s="269"/>
      <c r="X54" s="269"/>
    </row>
    <row r="55" spans="1:24"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269"/>
      <c r="P55" s="269"/>
      <c r="Q55" s="269"/>
      <c r="R55" s="269"/>
      <c r="S55" s="269"/>
      <c r="T55" s="269"/>
      <c r="U55" s="269"/>
      <c r="V55" s="269"/>
      <c r="W55" s="269"/>
      <c r="X55" s="269"/>
    </row>
    <row r="56" spans="1:24"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269"/>
      <c r="P56" s="269"/>
      <c r="Q56" s="269"/>
      <c r="R56" s="269"/>
      <c r="S56" s="269"/>
      <c r="T56" s="269"/>
      <c r="U56" s="269"/>
      <c r="V56" s="269"/>
      <c r="W56" s="269"/>
      <c r="X56" s="269"/>
    </row>
    <row r="57" spans="1:24"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269"/>
      <c r="P57" s="269"/>
      <c r="Q57" s="269"/>
      <c r="R57" s="269"/>
      <c r="S57" s="269"/>
      <c r="T57" s="269"/>
      <c r="U57" s="269"/>
      <c r="V57" s="269"/>
      <c r="W57" s="269"/>
      <c r="X57" s="269"/>
    </row>
    <row r="58" spans="1:24"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269"/>
      <c r="P58" s="269"/>
      <c r="Q58" s="269"/>
      <c r="R58" s="269"/>
      <c r="S58" s="269"/>
      <c r="T58" s="269"/>
      <c r="U58" s="269"/>
      <c r="V58" s="269"/>
      <c r="W58" s="269"/>
      <c r="X58" s="269"/>
    </row>
    <row r="59" spans="1:24"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69"/>
      <c r="P59" s="269"/>
      <c r="Q59" s="269"/>
      <c r="R59" s="269"/>
      <c r="S59" s="269"/>
      <c r="T59" s="269"/>
      <c r="U59" s="269"/>
      <c r="V59" s="269"/>
      <c r="W59" s="269"/>
      <c r="X59" s="269"/>
    </row>
    <row r="60" spans="1:24"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11</v>
      </c>
      <c r="H60" s="251"/>
      <c r="I60" s="74"/>
      <c r="J60" s="74"/>
      <c r="K60" s="74"/>
      <c r="L60" s="74"/>
      <c r="M60" s="295"/>
      <c r="N60" s="298"/>
      <c r="O60" s="269"/>
      <c r="P60" s="269"/>
      <c r="Q60" s="269"/>
      <c r="R60" s="269"/>
      <c r="S60" s="269"/>
      <c r="T60" s="269"/>
      <c r="U60" s="269"/>
      <c r="V60" s="269"/>
      <c r="W60" s="269"/>
      <c r="X60" s="269"/>
    </row>
    <row r="61" spans="1:24"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269"/>
      <c r="P61" s="269"/>
      <c r="Q61" s="269"/>
      <c r="R61" s="269"/>
      <c r="S61" s="269"/>
      <c r="T61" s="269"/>
      <c r="U61" s="269"/>
      <c r="V61" s="269"/>
      <c r="W61" s="269"/>
      <c r="X61" s="269"/>
    </row>
    <row r="62" spans="1:24"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8"/>
      <c r="O62" s="269"/>
      <c r="P62" s="269"/>
      <c r="Q62" s="269"/>
      <c r="R62" s="269"/>
      <c r="S62" s="269"/>
      <c r="T62" s="269"/>
      <c r="U62" s="269"/>
      <c r="V62" s="269"/>
      <c r="W62" s="269"/>
      <c r="X62" s="269"/>
    </row>
    <row r="63" spans="1:24"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269"/>
      <c r="P63" s="269"/>
      <c r="Q63" s="269"/>
      <c r="R63" s="269"/>
      <c r="S63" s="269"/>
      <c r="T63" s="269"/>
      <c r="U63" s="269"/>
      <c r="V63" s="269"/>
      <c r="W63" s="269"/>
      <c r="X63" s="269"/>
    </row>
    <row r="64" spans="1:24"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11</v>
      </c>
      <c r="H64" s="251"/>
      <c r="I64" s="74"/>
      <c r="J64" s="74"/>
      <c r="K64" s="291"/>
      <c r="L64" s="74"/>
      <c r="M64" s="294" t="s">
        <v>736</v>
      </c>
      <c r="N64" s="298"/>
      <c r="O64" s="269"/>
      <c r="P64" s="269"/>
      <c r="Q64" s="269"/>
      <c r="R64" s="269"/>
      <c r="S64" s="269"/>
      <c r="T64" s="269"/>
      <c r="U64" s="269"/>
      <c r="V64" s="269"/>
      <c r="W64" s="269"/>
      <c r="X64" s="269"/>
    </row>
    <row r="65" spans="1:24"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4" t="s">
        <v>569</v>
      </c>
      <c r="N65" s="298"/>
      <c r="O65" s="269"/>
      <c r="P65" s="269"/>
      <c r="Q65" s="269"/>
      <c r="R65" s="269"/>
      <c r="S65" s="269"/>
      <c r="T65" s="269"/>
      <c r="U65" s="269"/>
      <c r="V65" s="269"/>
      <c r="W65" s="269"/>
      <c r="X65" s="269"/>
    </row>
    <row r="66" spans="1:24"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569</v>
      </c>
      <c r="N66" s="298"/>
      <c r="O66" s="269"/>
      <c r="P66" s="269"/>
      <c r="Q66" s="269"/>
      <c r="R66" s="269"/>
      <c r="S66" s="269"/>
      <c r="T66" s="269"/>
      <c r="U66" s="269"/>
      <c r="V66" s="269"/>
      <c r="W66" s="269"/>
      <c r="X66" s="269"/>
    </row>
    <row r="67" spans="1:24"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269"/>
      <c r="P67" s="269"/>
      <c r="Q67" s="269"/>
      <c r="R67" s="269"/>
      <c r="S67" s="269"/>
      <c r="T67" s="269"/>
      <c r="U67" s="269"/>
      <c r="V67" s="269"/>
      <c r="W67" s="269"/>
      <c r="X67" s="269"/>
    </row>
    <row r="68" spans="1:24"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269"/>
      <c r="P68" s="269"/>
      <c r="Q68" s="269"/>
      <c r="R68" s="269"/>
      <c r="S68" s="269"/>
      <c r="T68" s="269"/>
      <c r="U68" s="269"/>
      <c r="V68" s="269"/>
      <c r="W68" s="269"/>
      <c r="X68" s="269"/>
    </row>
    <row r="69" spans="1:24"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4" t="s">
        <v>740</v>
      </c>
      <c r="N69" s="298"/>
      <c r="O69" s="269"/>
      <c r="P69" s="269"/>
      <c r="Q69" s="269"/>
      <c r="R69" s="269"/>
      <c r="S69" s="269"/>
      <c r="T69" s="269"/>
      <c r="U69" s="269"/>
      <c r="V69" s="269"/>
      <c r="W69" s="269"/>
      <c r="X69" s="269"/>
    </row>
    <row r="70" spans="1:24"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c r="N70" s="297"/>
      <c r="O70" s="269"/>
      <c r="P70" s="269"/>
      <c r="Q70" s="269"/>
      <c r="R70" s="269"/>
      <c r="S70" s="269"/>
      <c r="T70" s="269"/>
      <c r="U70" s="269"/>
      <c r="V70" s="269"/>
      <c r="W70" s="269"/>
      <c r="X70" s="269"/>
    </row>
    <row r="71" spans="1:24"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269"/>
      <c r="P71" s="269"/>
      <c r="Q71" s="269"/>
      <c r="R71" s="269"/>
      <c r="S71" s="269"/>
      <c r="T71" s="269"/>
      <c r="U71" s="269"/>
      <c r="V71" s="269"/>
      <c r="W71" s="269"/>
      <c r="X71" s="269"/>
    </row>
    <row r="72" spans="1:24"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269"/>
      <c r="P72" s="269"/>
      <c r="Q72" s="269"/>
      <c r="R72" s="269"/>
      <c r="S72" s="269"/>
      <c r="T72" s="269"/>
      <c r="U72" s="269"/>
      <c r="V72" s="269"/>
      <c r="W72" s="269"/>
      <c r="X72" s="269"/>
    </row>
    <row r="73" spans="1:24"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269"/>
      <c r="P73" s="269"/>
      <c r="Q73" s="269"/>
      <c r="R73" s="269"/>
      <c r="S73" s="269"/>
      <c r="T73" s="269"/>
      <c r="U73" s="269"/>
      <c r="V73" s="269"/>
      <c r="W73" s="269"/>
      <c r="X73" s="269"/>
    </row>
    <row r="74" spans="1:24"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569</v>
      </c>
      <c r="N74" s="298"/>
      <c r="O74" s="269"/>
      <c r="P74" s="269"/>
      <c r="Q74" s="269"/>
      <c r="R74" s="269"/>
      <c r="S74" s="269"/>
      <c r="T74" s="269"/>
      <c r="U74" s="269"/>
      <c r="V74" s="269"/>
      <c r="W74" s="269"/>
      <c r="X74" s="269"/>
    </row>
    <row r="75" spans="1:24"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269"/>
      <c r="P75" s="269"/>
      <c r="Q75" s="269"/>
      <c r="R75" s="269"/>
      <c r="S75" s="269"/>
      <c r="T75" s="269"/>
      <c r="U75" s="269"/>
      <c r="V75" s="269"/>
      <c r="W75" s="269"/>
      <c r="X75" s="269"/>
    </row>
    <row r="76" spans="1:24"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269"/>
      <c r="P76" s="269"/>
      <c r="Q76" s="269"/>
      <c r="R76" s="269"/>
      <c r="S76" s="269"/>
      <c r="T76" s="269"/>
      <c r="U76" s="269"/>
      <c r="V76" s="269"/>
      <c r="W76" s="269"/>
      <c r="X76" s="269"/>
    </row>
    <row r="77" spans="1:24"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269"/>
      <c r="P77" s="269"/>
      <c r="Q77" s="269"/>
      <c r="R77" s="269"/>
      <c r="S77" s="269"/>
      <c r="T77" s="269"/>
      <c r="U77" s="269"/>
      <c r="V77" s="269"/>
      <c r="W77" s="269"/>
      <c r="X77" s="269"/>
    </row>
    <row r="78" spans="1:24"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4" t="s">
        <v>569</v>
      </c>
      <c r="N78" s="298"/>
      <c r="O78" s="269"/>
      <c r="P78" s="269"/>
      <c r="Q78" s="269"/>
      <c r="R78" s="269"/>
      <c r="S78" s="269"/>
      <c r="T78" s="269"/>
      <c r="U78" s="269"/>
      <c r="V78" s="269"/>
      <c r="W78" s="269"/>
      <c r="X78" s="269"/>
    </row>
    <row r="79" spans="1:24"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11</v>
      </c>
      <c r="H79" s="251"/>
      <c r="I79" s="74"/>
      <c r="J79" s="74"/>
      <c r="K79" s="74"/>
      <c r="L79" s="74"/>
      <c r="M79" s="294" t="s">
        <v>582</v>
      </c>
      <c r="N79" s="298"/>
      <c r="O79" s="269"/>
      <c r="P79" s="269"/>
      <c r="Q79" s="269"/>
      <c r="R79" s="269"/>
      <c r="S79" s="269"/>
      <c r="T79" s="269"/>
      <c r="U79" s="269"/>
      <c r="V79" s="269"/>
      <c r="W79" s="269"/>
      <c r="X79" s="269"/>
    </row>
    <row r="80" spans="1:24"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11</v>
      </c>
      <c r="H80" s="251"/>
      <c r="I80" s="74"/>
      <c r="J80" s="74"/>
      <c r="K80" s="74"/>
      <c r="L80" s="74"/>
      <c r="M80" s="295"/>
      <c r="N80" s="298"/>
      <c r="O80" s="269"/>
      <c r="P80" s="269"/>
      <c r="Q80" s="269"/>
      <c r="R80" s="269"/>
      <c r="S80" s="269"/>
      <c r="T80" s="269"/>
      <c r="U80" s="269"/>
      <c r="V80" s="269"/>
      <c r="W80" s="269"/>
      <c r="X80" s="269"/>
    </row>
    <row r="81" spans="1:24"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269"/>
      <c r="P81" s="269"/>
      <c r="Q81" s="269"/>
      <c r="R81" s="269"/>
      <c r="S81" s="269"/>
      <c r="T81" s="269"/>
      <c r="U81" s="269"/>
      <c r="V81" s="269"/>
      <c r="W81" s="269"/>
      <c r="X81" s="269"/>
    </row>
    <row r="82" spans="1:24"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c r="N82" s="297"/>
      <c r="O82" s="269"/>
      <c r="P82" s="269"/>
      <c r="Q82" s="269"/>
      <c r="R82" s="269"/>
      <c r="S82" s="269"/>
      <c r="T82" s="269"/>
      <c r="U82" s="269"/>
      <c r="V82" s="269"/>
      <c r="W82" s="269"/>
      <c r="X82" s="269"/>
    </row>
    <row r="83" spans="1:24"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269"/>
      <c r="P83" s="269"/>
      <c r="Q83" s="269"/>
      <c r="R83" s="269"/>
      <c r="S83" s="269"/>
      <c r="T83" s="269"/>
      <c r="U83" s="269"/>
      <c r="V83" s="269"/>
      <c r="W83" s="269"/>
      <c r="X83" s="269"/>
    </row>
    <row r="84" spans="1:24"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269"/>
      <c r="P84" s="269"/>
      <c r="Q84" s="269"/>
      <c r="R84" s="269"/>
      <c r="S84" s="269"/>
      <c r="T84" s="269"/>
      <c r="U84" s="269"/>
      <c r="V84" s="269"/>
      <c r="W84" s="269"/>
      <c r="X84" s="269"/>
    </row>
    <row r="85" spans="1:24"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269"/>
      <c r="P85" s="269"/>
      <c r="Q85" s="269"/>
      <c r="R85" s="269"/>
      <c r="S85" s="269"/>
      <c r="T85" s="269"/>
      <c r="U85" s="269"/>
      <c r="V85" s="269"/>
      <c r="W85" s="269"/>
      <c r="X85" s="269"/>
    </row>
    <row r="86" spans="1:24"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269"/>
      <c r="P86" s="269"/>
      <c r="Q86" s="269"/>
      <c r="R86" s="269"/>
      <c r="S86" s="269"/>
      <c r="T86" s="269"/>
      <c r="U86" s="269"/>
      <c r="V86" s="269"/>
      <c r="W86" s="269"/>
      <c r="X86" s="269"/>
    </row>
    <row r="87" spans="1:24"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269"/>
      <c r="P87" s="269"/>
      <c r="Q87" s="269"/>
      <c r="R87" s="269"/>
      <c r="S87" s="269"/>
      <c r="T87" s="269"/>
      <c r="U87" s="269"/>
      <c r="V87" s="269"/>
      <c r="W87" s="269"/>
      <c r="X87" s="269"/>
    </row>
    <row r="88" spans="1:24"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269"/>
      <c r="P88" s="269"/>
      <c r="Q88" s="269"/>
      <c r="R88" s="269"/>
      <c r="S88" s="269"/>
      <c r="T88" s="269"/>
      <c r="U88" s="269"/>
      <c r="V88" s="269"/>
      <c r="W88" s="269"/>
      <c r="X88" s="269"/>
    </row>
    <row r="89" spans="1:24"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269"/>
      <c r="P89" s="269"/>
      <c r="Q89" s="269"/>
      <c r="R89" s="269"/>
      <c r="S89" s="269"/>
      <c r="T89" s="269"/>
      <c r="U89" s="269"/>
      <c r="V89" s="269"/>
      <c r="W89" s="269"/>
      <c r="X89" s="269"/>
    </row>
    <row r="90" spans="1:24"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269"/>
      <c r="P90" s="269"/>
      <c r="Q90" s="269"/>
      <c r="R90" s="269"/>
      <c r="S90" s="269"/>
      <c r="T90" s="269"/>
      <c r="U90" s="269"/>
      <c r="V90" s="269"/>
      <c r="W90" s="269"/>
      <c r="X90" s="269"/>
    </row>
    <row r="91" spans="1:24"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269"/>
      <c r="P91" s="269"/>
      <c r="Q91" s="269"/>
      <c r="R91" s="269"/>
      <c r="S91" s="269"/>
      <c r="T91" s="269"/>
      <c r="U91" s="269"/>
      <c r="V91" s="269"/>
      <c r="W91" s="269"/>
      <c r="X91" s="269"/>
    </row>
    <row r="92" spans="1:24"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269"/>
      <c r="P92" s="269"/>
      <c r="Q92" s="269"/>
      <c r="R92" s="269"/>
      <c r="S92" s="269"/>
      <c r="T92" s="269"/>
      <c r="U92" s="269"/>
      <c r="V92" s="269"/>
      <c r="W92" s="269"/>
      <c r="X92" s="269"/>
    </row>
    <row r="93" spans="1:24"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269"/>
      <c r="P93" s="269"/>
      <c r="Q93" s="269"/>
      <c r="R93" s="269"/>
      <c r="S93" s="269"/>
      <c r="T93" s="269"/>
      <c r="U93" s="269"/>
      <c r="V93" s="269"/>
      <c r="W93" s="269"/>
      <c r="X93" s="269"/>
    </row>
    <row r="94" spans="1:24"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269"/>
      <c r="P94" s="269"/>
      <c r="Q94" s="269"/>
      <c r="R94" s="269"/>
      <c r="S94" s="269"/>
      <c r="T94" s="269"/>
      <c r="U94" s="269"/>
      <c r="V94" s="269"/>
      <c r="W94" s="269"/>
      <c r="X94" s="269"/>
    </row>
    <row r="95" spans="1:24"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269"/>
      <c r="P95" s="269"/>
      <c r="Q95" s="269"/>
      <c r="R95" s="269"/>
      <c r="S95" s="269"/>
      <c r="T95" s="269"/>
      <c r="U95" s="269"/>
      <c r="V95" s="269"/>
      <c r="W95" s="269"/>
      <c r="X95" s="269"/>
    </row>
    <row r="96" spans="1:24"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269"/>
      <c r="P96" s="269"/>
      <c r="Q96" s="269"/>
      <c r="R96" s="269"/>
      <c r="S96" s="269"/>
      <c r="T96" s="269"/>
      <c r="U96" s="269"/>
      <c r="V96" s="269"/>
      <c r="W96" s="269"/>
      <c r="X96" s="269"/>
    </row>
    <row r="97" spans="1:24"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269"/>
      <c r="P97" s="269"/>
      <c r="Q97" s="269"/>
      <c r="R97" s="269"/>
      <c r="S97" s="269"/>
      <c r="T97" s="269"/>
      <c r="U97" s="269"/>
      <c r="V97" s="269"/>
      <c r="W97" s="269"/>
      <c r="X97" s="269"/>
    </row>
    <row r="98" spans="1:24"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269"/>
      <c r="P98" s="269"/>
      <c r="Q98" s="269"/>
      <c r="R98" s="269"/>
      <c r="S98" s="269"/>
      <c r="T98" s="269"/>
      <c r="U98" s="269"/>
      <c r="V98" s="269"/>
      <c r="W98" s="269"/>
      <c r="X98" s="269"/>
    </row>
    <row r="99" spans="1:24"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269"/>
      <c r="P99" s="269"/>
      <c r="Q99" s="269"/>
      <c r="R99" s="269"/>
      <c r="S99" s="269"/>
      <c r="T99" s="269"/>
      <c r="U99" s="269"/>
      <c r="V99" s="269"/>
      <c r="W99" s="269"/>
      <c r="X99" s="269"/>
    </row>
    <row r="100" spans="1:24"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269"/>
      <c r="P100" s="269"/>
      <c r="Q100" s="269"/>
      <c r="R100" s="269"/>
      <c r="S100" s="269"/>
      <c r="T100" s="269"/>
      <c r="U100" s="269"/>
      <c r="V100" s="269"/>
      <c r="W100" s="269"/>
      <c r="X100" s="269"/>
    </row>
    <row r="101" spans="1:24"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269"/>
      <c r="P101" s="269"/>
      <c r="Q101" s="269"/>
      <c r="R101" s="269"/>
      <c r="S101" s="269"/>
      <c r="T101" s="269"/>
      <c r="U101" s="269"/>
      <c r="V101" s="269"/>
      <c r="W101" s="269"/>
      <c r="X101" s="269"/>
    </row>
    <row r="102" spans="1:24"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569</v>
      </c>
      <c r="N102" s="297"/>
      <c r="O102" s="269"/>
      <c r="P102" s="269"/>
      <c r="Q102" s="269"/>
      <c r="R102" s="269"/>
      <c r="S102" s="269"/>
      <c r="T102" s="269"/>
      <c r="U102" s="269"/>
      <c r="V102" s="269"/>
      <c r="W102" s="269"/>
      <c r="X102" s="269"/>
    </row>
    <row r="103" spans="1:24"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269"/>
      <c r="P103" s="269"/>
      <c r="Q103" s="269"/>
      <c r="R103" s="269"/>
      <c r="S103" s="269"/>
      <c r="T103" s="269"/>
      <c r="U103" s="269"/>
      <c r="V103" s="269"/>
      <c r="W103" s="269"/>
      <c r="X103" s="269"/>
    </row>
    <row r="104" spans="1:24"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269"/>
      <c r="P104" s="269"/>
      <c r="Q104" s="269"/>
      <c r="R104" s="269"/>
      <c r="S104" s="269"/>
      <c r="T104" s="269"/>
      <c r="U104" s="269"/>
      <c r="V104" s="269"/>
      <c r="W104" s="269"/>
      <c r="X104" s="269"/>
    </row>
    <row r="105" spans="1:24"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11</v>
      </c>
      <c r="H105" s="251"/>
      <c r="I105" s="74"/>
      <c r="J105" s="74"/>
      <c r="K105" s="74"/>
      <c r="L105" s="74"/>
      <c r="M105" s="295"/>
      <c r="N105" s="298"/>
      <c r="O105" s="269"/>
      <c r="P105" s="269"/>
      <c r="Q105" s="269"/>
      <c r="R105" s="269"/>
      <c r="S105" s="269"/>
      <c r="T105" s="269"/>
      <c r="U105" s="269"/>
      <c r="V105" s="269"/>
      <c r="W105" s="269"/>
      <c r="X105" s="269"/>
    </row>
    <row r="106" spans="1:24"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269"/>
      <c r="P106" s="269"/>
      <c r="Q106" s="269"/>
      <c r="R106" s="269"/>
      <c r="S106" s="269"/>
      <c r="T106" s="269"/>
      <c r="U106" s="269"/>
      <c r="V106" s="269"/>
      <c r="W106" s="269"/>
      <c r="X106" s="269"/>
    </row>
    <row r="107" spans="1:24"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269"/>
      <c r="P107" s="269"/>
      <c r="Q107" s="269"/>
      <c r="R107" s="269"/>
      <c r="S107" s="269"/>
      <c r="T107" s="269"/>
      <c r="U107" s="269"/>
      <c r="V107" s="269"/>
      <c r="W107" s="269"/>
      <c r="X107" s="269"/>
    </row>
    <row r="108" spans="1:24" ht="108"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10</v>
      </c>
      <c r="H108" s="251"/>
      <c r="I108" s="74" t="s">
        <v>431</v>
      </c>
      <c r="J108" s="74" t="s">
        <v>441</v>
      </c>
      <c r="K108" s="291" t="s">
        <v>741</v>
      </c>
      <c r="L108" s="291" t="s">
        <v>742</v>
      </c>
      <c r="M108" s="295"/>
      <c r="N108" s="298"/>
      <c r="O108" s="269"/>
      <c r="P108" s="269"/>
      <c r="Q108" s="269"/>
      <c r="R108" s="269"/>
      <c r="S108" s="269"/>
      <c r="T108" s="269"/>
      <c r="U108" s="269"/>
      <c r="V108" s="269"/>
      <c r="W108" s="269"/>
      <c r="X108" s="269"/>
    </row>
    <row r="109" spans="1:24"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269"/>
      <c r="P109" s="269"/>
      <c r="Q109" s="269"/>
      <c r="R109" s="269"/>
      <c r="S109" s="269"/>
      <c r="T109" s="269"/>
      <c r="U109" s="269"/>
      <c r="V109" s="269"/>
      <c r="W109" s="269"/>
      <c r="X109" s="269"/>
    </row>
    <row r="110" spans="1:24"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269"/>
      <c r="P110" s="269"/>
      <c r="Q110" s="269"/>
      <c r="R110" s="269"/>
      <c r="S110" s="269"/>
      <c r="T110" s="269"/>
      <c r="U110" s="269"/>
      <c r="V110" s="269"/>
      <c r="W110" s="269"/>
      <c r="X110" s="269"/>
    </row>
    <row r="111" spans="1:24"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269"/>
      <c r="P111" s="269"/>
      <c r="Q111" s="269"/>
      <c r="R111" s="269"/>
      <c r="S111" s="269"/>
      <c r="T111" s="269"/>
      <c r="U111" s="269"/>
      <c r="V111" s="269"/>
      <c r="W111" s="269"/>
      <c r="X111" s="269"/>
    </row>
    <row r="112" spans="1:24"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269"/>
      <c r="P112" s="269"/>
      <c r="Q112" s="269"/>
      <c r="R112" s="269"/>
      <c r="S112" s="269"/>
      <c r="T112" s="269"/>
      <c r="U112" s="269"/>
      <c r="V112" s="269"/>
      <c r="W112" s="269"/>
      <c r="X112" s="269"/>
    </row>
    <row r="113" spans="1:24"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269"/>
      <c r="P113" s="269"/>
      <c r="Q113" s="269"/>
      <c r="R113" s="269"/>
      <c r="S113" s="269"/>
      <c r="T113" s="269"/>
      <c r="U113" s="269"/>
      <c r="V113" s="269"/>
      <c r="W113" s="269"/>
      <c r="X113" s="269"/>
    </row>
    <row r="114" spans="1:24"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269"/>
      <c r="P114" s="269"/>
      <c r="Q114" s="269"/>
      <c r="R114" s="269"/>
      <c r="S114" s="269"/>
      <c r="T114" s="269"/>
      <c r="U114" s="269"/>
      <c r="V114" s="269"/>
      <c r="W114" s="269"/>
      <c r="X114" s="269"/>
    </row>
    <row r="115" spans="1:24"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121"/>
      <c r="P115" s="121"/>
      <c r="Q115" s="121"/>
      <c r="R115" s="121"/>
      <c r="S115" s="121"/>
      <c r="T115" s="121"/>
      <c r="U115" s="121"/>
      <c r="V115" s="121"/>
      <c r="W115" s="121"/>
      <c r="X115" s="121"/>
    </row>
    <row r="116" spans="1:24"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269"/>
      <c r="P116" s="269"/>
      <c r="Q116" s="269"/>
      <c r="R116" s="269"/>
      <c r="S116" s="269"/>
      <c r="T116" s="269"/>
      <c r="U116" s="269"/>
      <c r="V116" s="269"/>
      <c r="W116" s="269"/>
      <c r="X116" s="269"/>
    </row>
    <row r="117" spans="1:24"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269"/>
      <c r="P117" s="269"/>
      <c r="Q117" s="269"/>
      <c r="R117" s="269"/>
      <c r="S117" s="269"/>
      <c r="T117" s="269"/>
      <c r="U117" s="269"/>
      <c r="V117" s="269"/>
      <c r="W117" s="269"/>
      <c r="X117" s="269"/>
    </row>
  </sheetData>
  <autoFilter ref="B11:M117" xr:uid="{00000000-0009-0000-0000-000019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138" priority="20" operator="equal">
      <formula>"x"</formula>
    </cfRule>
  </conditionalFormatting>
  <conditionalFormatting sqref="G1:G2 C2 G4:G11">
    <cfRule type="cellIs" dxfId="137" priority="50" operator="equal">
      <formula>"na"</formula>
    </cfRule>
  </conditionalFormatting>
  <conditionalFormatting sqref="G4:G10">
    <cfRule type="cellIs" dxfId="136" priority="21" operator="equal">
      <formula>"na"</formula>
    </cfRule>
  </conditionalFormatting>
  <conditionalFormatting sqref="G11">
    <cfRule type="cellIs" dxfId="135" priority="47" operator="equal">
      <formula>"c"</formula>
    </cfRule>
    <cfRule type="cellIs" dxfId="134" priority="48" operator="equal">
      <formula>"nc"</formula>
    </cfRule>
  </conditionalFormatting>
  <conditionalFormatting sqref="G11:G117">
    <cfRule type="cellIs" dxfId="133" priority="3" operator="equal">
      <formula>"nt"</formula>
    </cfRule>
  </conditionalFormatting>
  <conditionalFormatting sqref="G12:G117">
    <cfRule type="cellIs" dxfId="132" priority="1" operator="equal">
      <formula>"c"</formula>
    </cfRule>
    <cfRule type="cellIs" dxfId="131" priority="2" operator="equal">
      <formula>"nc"</formula>
    </cfRule>
    <cfRule type="cellIs" dxfId="130" priority="4" operator="equal">
      <formula>"na"</formula>
    </cfRule>
  </conditionalFormatting>
  <conditionalFormatting sqref="H12:H117">
    <cfRule type="cellIs" dxfId="129" priority="5" operator="equal">
      <formula>"d"</formula>
    </cfRule>
  </conditionalFormatting>
  <conditionalFormatting sqref="K2">
    <cfRule type="cellIs" dxfId="128" priority="14" operator="equal">
      <formula>"na"</formula>
    </cfRule>
  </conditionalFormatting>
  <conditionalFormatting sqref="Q4:U4">
    <cfRule type="cellIs" dxfId="127" priority="23" operator="equal">
      <formula>"NT"</formula>
    </cfRule>
    <cfRule type="cellIs" dxfId="126" priority="43" operator="equal">
      <formula>"C"</formula>
    </cfRule>
    <cfRule type="cellIs" dxfId="125" priority="44" operator="equal">
      <formula>"NC"</formula>
    </cfRule>
    <cfRule type="cellIs" dxfId="124" priority="45" operator="equal">
      <formula>"NA"</formula>
    </cfRule>
    <cfRule type="cellIs" dxfId="123" priority="46" operator="equal">
      <formula>"NT"</formula>
    </cfRule>
  </conditionalFormatting>
  <dataValidations count="3">
    <dataValidation type="list" allowBlank="1" showErrorMessage="1" sqref="G12:G117" xr:uid="{F2A76245-8550-4B45-A0B3-1DFD9C3553C8}">
      <formula1>"nt,na,c,nc"</formula1>
    </dataValidation>
    <dataValidation type="list" allowBlank="1" sqref="H12:H117" xr:uid="{F4E784B7-E2EC-4017-99AF-E057FF651268}">
      <formula1>"d"</formula1>
    </dataValidation>
    <dataValidation type="list" allowBlank="1" showInputMessage="1" showErrorMessage="1" sqref="I12:I117" xr:uid="{960F9A14-742C-45B3-BEBA-6334F3CC3113}">
      <formula1>INDIRECT("Liste_" &amp; VLOOKUP(B12,Criticite_Min_Criteres,2,FALSE))</formula1>
    </dataValidation>
  </dataValidations>
  <hyperlinks>
    <hyperlink ref="M54" r:id="rId1" xr:uid="{5B9DBFCF-5EB3-418D-9DDD-AAA23CA5EC4A}"/>
    <hyperlink ref="M55" r:id="rId2" xr:uid="{89766EA1-4902-4BCE-93A4-B3EA21A57D18}"/>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F63AAB3E-4204-42B2-91E6-A32A6DAF6BF9}">
          <x14:formula1>
            <xm:f>Paramètres!$D$2:$D$5</xm:f>
          </x14:formula1>
          <xm:sqref>J12:J117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tabColor rgb="FF666666"/>
    <outlinePr summaryBelow="0" summaryRight="0"/>
  </sheetPr>
  <dimension ref="A1:AE117"/>
  <sheetViews>
    <sheetView showGridLines="0" zoomScale="60" zoomScaleNormal="60" workbookViewId="0">
      <pane xSplit="7" ySplit="11" topLeftCell="H110" activePane="bottomRight" state="frozen"/>
      <selection pane="topRight" activeCell="G1" sqref="G1"/>
      <selection pane="bottomLeft" activeCell="A12" sqref="A12"/>
      <selection pane="bottomRight" activeCell="K113" sqref="K11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285156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23" width="16.85546875" customWidth="1"/>
    <col min="24" max="24" width="4.140625" customWidth="1"/>
    <col min="25" max="31" width="20.85546875" customWidth="1"/>
  </cols>
  <sheetData>
    <row r="1" spans="1:31"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6.5" customHeight="1" x14ac:dyDescent="0.2">
      <c r="A2" s="234"/>
      <c r="B2" s="235" t="str">
        <f>G4</f>
        <v>P19</v>
      </c>
      <c r="C2" s="236">
        <f>Echantillon!C31</f>
        <v>0</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c r="X2" s="232"/>
      <c r="Y2" s="232"/>
      <c r="Z2" s="232"/>
      <c r="AA2" s="232"/>
      <c r="AB2" s="232"/>
      <c r="AC2" s="232"/>
      <c r="AD2" s="232"/>
      <c r="AE2" s="232"/>
    </row>
    <row r="3" spans="1:31" ht="18.75" customHeight="1" x14ac:dyDescent="0.2">
      <c r="A3" s="234"/>
      <c r="B3" s="235" t="s">
        <v>442</v>
      </c>
      <c r="C3" s="439" t="str">
        <f>HYPERLINK(Echantillon!D31)</f>
        <v>https://museemaritime.larochelle.fr/au-dela-de-la-visite/a-decouvrir-a-proximite/angele-aline</v>
      </c>
      <c r="D3" s="385"/>
      <c r="E3" s="385"/>
      <c r="F3" s="385"/>
      <c r="G3" s="385"/>
      <c r="H3" s="242"/>
      <c r="I3" s="242"/>
      <c r="J3" s="242"/>
      <c r="K3" s="242"/>
      <c r="L3" s="242"/>
      <c r="M3" s="242"/>
      <c r="N3" s="242"/>
      <c r="O3" s="232"/>
      <c r="P3" s="232"/>
      <c r="Q3" s="232"/>
      <c r="R3" s="232"/>
      <c r="S3" s="232"/>
      <c r="T3" s="232"/>
      <c r="U3" s="232"/>
      <c r="V3" s="232"/>
      <c r="W3" s="232"/>
      <c r="X3" s="232"/>
      <c r="Y3" s="232"/>
      <c r="Z3" s="232"/>
      <c r="AA3" s="232"/>
      <c r="AB3" s="232"/>
      <c r="AC3" s="232"/>
      <c r="AD3" s="232"/>
      <c r="AE3" s="232"/>
    </row>
    <row r="4" spans="1:31" ht="16.5" customHeight="1" x14ac:dyDescent="0.2">
      <c r="A4" s="231"/>
      <c r="B4" s="428" t="s">
        <v>106</v>
      </c>
      <c r="C4" s="429" t="s">
        <v>443</v>
      </c>
      <c r="D4" s="429" t="s">
        <v>109</v>
      </c>
      <c r="E4" s="430" t="s">
        <v>477</v>
      </c>
      <c r="F4" s="243" t="s">
        <v>110</v>
      </c>
      <c r="G4" s="243" t="str">
        <f>Echantillon!B31</f>
        <v>P19</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c r="Y4" s="233"/>
      <c r="Z4" s="233"/>
      <c r="AA4" s="233"/>
      <c r="AB4" s="233"/>
      <c r="AC4" s="233"/>
      <c r="AD4" s="233"/>
      <c r="AE4" s="233"/>
    </row>
    <row r="5" spans="1:31" ht="16.5" customHeight="1" x14ac:dyDescent="0.2">
      <c r="A5" s="231"/>
      <c r="B5" s="380"/>
      <c r="C5" s="380"/>
      <c r="D5" s="380"/>
      <c r="E5" s="431"/>
      <c r="F5" s="243" t="s">
        <v>112</v>
      </c>
      <c r="G5" s="243">
        <f>COUNTIF($G$12:$G$117,"c")</f>
        <v>0</v>
      </c>
      <c r="H5" s="380"/>
      <c r="I5" s="380"/>
      <c r="J5" s="380"/>
      <c r="K5" s="380"/>
      <c r="L5" s="380"/>
      <c r="M5" s="380"/>
      <c r="N5" s="434"/>
      <c r="O5" s="232"/>
      <c r="P5" s="251" t="s">
        <v>9</v>
      </c>
      <c r="Q5" s="67">
        <f>COUNTIFS($C$12:$C$117,"A",$G$12:$G$117,"c")</f>
        <v>0</v>
      </c>
      <c r="R5" s="67">
        <f>COUNTIFS($C$12:$C$117,"A",$G$12:$G$117,"nc")</f>
        <v>0</v>
      </c>
      <c r="S5" s="67">
        <f>COUNTIFS($C$12:$C$117,"A",$G$12:$G$117,"na")</f>
        <v>0</v>
      </c>
      <c r="T5" s="67">
        <f>COUNTIFS($C$12:$C$117,"A",$G$12:$G$117,"nt")</f>
        <v>83</v>
      </c>
      <c r="U5" s="252">
        <f>Q5+R5</f>
        <v>0</v>
      </c>
      <c r="V5" s="253" t="str">
        <f>IF(U5&gt;0,Q5/U5,"-")</f>
        <v>-</v>
      </c>
      <c r="W5" s="254" t="str">
        <f>V5</f>
        <v>-</v>
      </c>
      <c r="X5" s="254" t="str">
        <f>W5</f>
        <v>-</v>
      </c>
      <c r="Y5" s="232"/>
      <c r="Z5" s="232"/>
      <c r="AA5" s="232"/>
      <c r="AB5" s="232"/>
      <c r="AC5" s="232"/>
      <c r="AD5" s="232"/>
      <c r="AE5" s="232"/>
    </row>
    <row r="6" spans="1:31"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0</v>
      </c>
      <c r="R6" s="67">
        <f>COUNTIFS($C$12:$C$117,"AA",$G$12:$G$117,"nc")</f>
        <v>0</v>
      </c>
      <c r="S6" s="67">
        <f>COUNTIFS($C$12:$C$117,"AA",$G$12:$G$117,"na")</f>
        <v>0</v>
      </c>
      <c r="T6" s="67">
        <f>COUNTIFS($C$12:$C$117,"AA",$G$12:$G$117,"nt")</f>
        <v>23</v>
      </c>
      <c r="U6" s="252">
        <f>Q6+R6</f>
        <v>0</v>
      </c>
      <c r="V6" s="253" t="str">
        <f>IF(U6&gt;0,Q6/U6,"-")</f>
        <v>-</v>
      </c>
      <c r="W6" s="41" t="str">
        <f>IF(U6&gt;0,SUM(Q5:Q6)/SUM(U5:U6),"-")</f>
        <v>-</v>
      </c>
      <c r="X6" s="41" t="e">
        <f>IF(V6&gt;0,SUM(R5:R6)/SUM(V5:V6),"-")</f>
        <v>#DIV/0!</v>
      </c>
      <c r="Y6" s="232"/>
      <c r="Z6" s="232"/>
      <c r="AA6" s="232"/>
      <c r="AB6" s="232"/>
      <c r="AC6" s="232"/>
      <c r="AD6" s="232"/>
      <c r="AE6" s="232"/>
    </row>
    <row r="7" spans="1:31" ht="16.5" customHeight="1" x14ac:dyDescent="0.2">
      <c r="A7" s="231"/>
      <c r="B7" s="380"/>
      <c r="C7" s="380"/>
      <c r="D7" s="380"/>
      <c r="E7" s="431"/>
      <c r="F7" s="243" t="s">
        <v>449</v>
      </c>
      <c r="G7" s="243">
        <f>COUNTIF(G12:G117,"na")</f>
        <v>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t="e">
        <f>IF(V7&gt;0,SUM(R5:R7)/SUM(V5:V7),"-")</f>
        <v>#DIV/0!</v>
      </c>
      <c r="Y7" s="232"/>
      <c r="Z7" s="232"/>
      <c r="AA7" s="232"/>
      <c r="AB7" s="232"/>
      <c r="AC7" s="232"/>
      <c r="AD7" s="232"/>
      <c r="AE7" s="232"/>
    </row>
    <row r="8" spans="1:31" ht="16.5" customHeight="1" x14ac:dyDescent="0.2">
      <c r="A8" s="231"/>
      <c r="B8" s="380"/>
      <c r="C8" s="380"/>
      <c r="D8" s="380"/>
      <c r="E8" s="431"/>
      <c r="F8" s="243" t="s">
        <v>115</v>
      </c>
      <c r="G8" s="243">
        <f>COUNTIF(G12:G117,"nt")</f>
        <v>106</v>
      </c>
      <c r="H8" s="380"/>
      <c r="I8" s="380"/>
      <c r="J8" s="380"/>
      <c r="K8" s="380"/>
      <c r="L8" s="380"/>
      <c r="M8" s="380"/>
      <c r="N8" s="434"/>
      <c r="O8" s="232"/>
      <c r="P8" s="255" t="s">
        <v>450</v>
      </c>
      <c r="Q8" s="256">
        <f>SUM(Q5:Q7)</f>
        <v>0</v>
      </c>
      <c r="R8" s="256">
        <f>SUM(R5:R7)</f>
        <v>0</v>
      </c>
      <c r="S8" s="256">
        <f>SUM(S5:S7)</f>
        <v>0</v>
      </c>
      <c r="T8" s="256">
        <f>SUM(T5:T7)</f>
        <v>106</v>
      </c>
      <c r="U8" s="257">
        <f>SUM(U5:U7)</f>
        <v>0</v>
      </c>
      <c r="V8" s="253"/>
      <c r="W8" s="251"/>
      <c r="X8" s="251"/>
      <c r="Y8" s="232"/>
      <c r="Z8" s="232"/>
      <c r="AA8" s="232"/>
      <c r="AB8" s="232"/>
      <c r="AC8" s="232"/>
      <c r="AD8" s="232"/>
      <c r="AE8" s="232"/>
    </row>
    <row r="9" spans="1:31" ht="16.5" customHeight="1" x14ac:dyDescent="0.2">
      <c r="A9" s="231"/>
      <c r="B9" s="380"/>
      <c r="C9" s="380"/>
      <c r="D9" s="380"/>
      <c r="E9" s="431"/>
      <c r="F9" s="243" t="s">
        <v>428</v>
      </c>
      <c r="G9" s="258" t="e">
        <f>G5/SUM(G5:G6)</f>
        <v>#DIV/0!</v>
      </c>
      <c r="H9" s="380"/>
      <c r="I9" s="380"/>
      <c r="J9" s="380"/>
      <c r="K9" s="380"/>
      <c r="L9" s="380"/>
      <c r="M9" s="380"/>
      <c r="N9" s="434"/>
      <c r="O9" s="232"/>
      <c r="P9" s="232"/>
      <c r="Q9" s="232"/>
      <c r="R9" s="232"/>
      <c r="S9" s="232"/>
      <c r="T9" s="232"/>
      <c r="U9" s="232"/>
      <c r="V9" s="232"/>
      <c r="W9" s="232"/>
      <c r="X9" s="232"/>
      <c r="Y9" s="232"/>
      <c r="Z9" s="232"/>
      <c r="AA9" s="232"/>
      <c r="AB9" s="232"/>
      <c r="AC9" s="232"/>
      <c r="AD9" s="232"/>
      <c r="AE9" s="232"/>
    </row>
    <row r="10" spans="1:31" ht="30" customHeight="1" x14ac:dyDescent="0.2">
      <c r="A10" s="231"/>
      <c r="B10" s="381"/>
      <c r="C10" s="381"/>
      <c r="D10" s="381"/>
      <c r="E10" s="432"/>
      <c r="F10" s="243" t="s">
        <v>429</v>
      </c>
      <c r="G10" s="258" t="e">
        <f>G6/SUM(G5:G6)</f>
        <v>#DIV/0!</v>
      </c>
      <c r="H10" s="381"/>
      <c r="I10" s="381"/>
      <c r="J10" s="381"/>
      <c r="K10" s="381"/>
      <c r="L10" s="381"/>
      <c r="M10" s="381"/>
      <c r="N10" s="435"/>
      <c r="O10" s="232"/>
      <c r="P10" s="232"/>
      <c r="Q10" s="232"/>
      <c r="R10" s="232"/>
      <c r="S10" s="232"/>
      <c r="T10" s="232"/>
      <c r="U10" s="232"/>
      <c r="V10" s="232"/>
      <c r="W10" s="232"/>
      <c r="X10" s="232"/>
      <c r="Y10" s="232"/>
      <c r="Z10" s="232"/>
      <c r="AA10" s="232"/>
      <c r="AB10" s="232"/>
      <c r="AC10" s="232"/>
      <c r="AD10" s="232"/>
      <c r="AE10" s="232"/>
    </row>
    <row r="11" spans="1:31"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c r="X11" s="232"/>
      <c r="Y11" s="232"/>
      <c r="Z11" s="232"/>
      <c r="AA11" s="232"/>
      <c r="AB11" s="232"/>
      <c r="AC11" s="232"/>
      <c r="AD11" s="232"/>
      <c r="AE11" s="232"/>
    </row>
    <row r="12" spans="1:31"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15</v>
      </c>
      <c r="H12" s="251"/>
      <c r="I12" s="74"/>
      <c r="J12" s="74"/>
      <c r="K12" s="74"/>
      <c r="L12" s="74"/>
      <c r="M12" s="295"/>
      <c r="N12" s="298"/>
      <c r="O12" s="232"/>
      <c r="P12" s="232"/>
      <c r="Q12" s="232"/>
      <c r="R12" s="232"/>
      <c r="S12" s="232"/>
      <c r="T12" s="232"/>
      <c r="U12" s="232"/>
      <c r="V12" s="232"/>
      <c r="W12" s="232"/>
      <c r="X12" s="232"/>
      <c r="Y12" s="232"/>
      <c r="Z12" s="232"/>
      <c r="AA12" s="232"/>
      <c r="AB12" s="232"/>
      <c r="AC12" s="232"/>
      <c r="AD12" s="232"/>
      <c r="AE12" s="232"/>
    </row>
    <row r="13" spans="1:31"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15</v>
      </c>
      <c r="H13" s="251"/>
      <c r="I13" s="74"/>
      <c r="J13" s="74"/>
      <c r="K13" s="291"/>
      <c r="L13" s="291"/>
      <c r="M13" s="294"/>
      <c r="N13" s="298"/>
      <c r="O13" s="232"/>
      <c r="P13" s="232"/>
      <c r="Q13" s="232"/>
      <c r="R13" s="232"/>
      <c r="S13" s="232"/>
      <c r="T13" s="232"/>
      <c r="U13" s="232"/>
      <c r="V13" s="232"/>
      <c r="W13" s="232"/>
      <c r="X13" s="232"/>
      <c r="Y13" s="232"/>
      <c r="Z13" s="232"/>
      <c r="AA13" s="232"/>
      <c r="AB13" s="232"/>
      <c r="AC13" s="232"/>
      <c r="AD13" s="232"/>
      <c r="AE13" s="232"/>
    </row>
    <row r="14" spans="1:31"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15</v>
      </c>
      <c r="H14" s="251"/>
      <c r="I14" s="74"/>
      <c r="J14" s="74"/>
      <c r="K14" s="291"/>
      <c r="L14" s="291"/>
      <c r="M14" s="294"/>
      <c r="N14" s="297"/>
      <c r="O14" s="232"/>
      <c r="P14" s="232"/>
      <c r="Q14" s="232"/>
      <c r="R14" s="232"/>
      <c r="S14" s="232"/>
      <c r="T14" s="232"/>
      <c r="U14" s="232"/>
      <c r="V14" s="232"/>
      <c r="W14" s="232"/>
      <c r="X14" s="232"/>
      <c r="Y14" s="232"/>
      <c r="Z14" s="232"/>
      <c r="AA14" s="232"/>
      <c r="AB14" s="232"/>
      <c r="AC14" s="232"/>
      <c r="AD14" s="232"/>
      <c r="AE14" s="232"/>
    </row>
    <row r="15" spans="1:31"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15</v>
      </c>
      <c r="H15" s="251"/>
      <c r="I15" s="74"/>
      <c r="J15" s="74"/>
      <c r="K15" s="74"/>
      <c r="L15" s="74"/>
      <c r="M15" s="295"/>
      <c r="N15" s="298"/>
      <c r="O15" s="232"/>
      <c r="P15" s="232"/>
      <c r="Q15" s="232"/>
      <c r="R15" s="232"/>
      <c r="S15" s="232"/>
      <c r="T15" s="232"/>
      <c r="U15" s="232"/>
      <c r="V15" s="232"/>
      <c r="W15" s="232"/>
      <c r="X15" s="232"/>
      <c r="Y15" s="232"/>
      <c r="Z15" s="232"/>
      <c r="AA15" s="232"/>
      <c r="AB15" s="232"/>
      <c r="AC15" s="232"/>
      <c r="AD15" s="232"/>
      <c r="AE15" s="232"/>
    </row>
    <row r="16" spans="1:31" ht="157.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15</v>
      </c>
      <c r="H16" s="251"/>
      <c r="I16" s="74"/>
      <c r="J16" s="74"/>
      <c r="K16" s="74"/>
      <c r="L16" s="74"/>
      <c r="M16" s="295"/>
      <c r="N16" s="298"/>
      <c r="O16" s="232"/>
      <c r="P16" s="232"/>
      <c r="Q16" s="232"/>
      <c r="R16" s="232"/>
      <c r="S16" s="232"/>
      <c r="T16" s="232"/>
      <c r="U16" s="232"/>
      <c r="V16" s="232"/>
      <c r="W16" s="232"/>
      <c r="X16" s="232"/>
      <c r="Y16" s="232"/>
      <c r="Z16" s="232"/>
      <c r="AA16" s="232"/>
      <c r="AB16" s="232"/>
      <c r="AC16" s="232"/>
      <c r="AD16" s="232"/>
      <c r="AE16" s="232"/>
    </row>
    <row r="17" spans="1:31"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15</v>
      </c>
      <c r="H17" s="251"/>
      <c r="I17" s="74"/>
      <c r="J17" s="74"/>
      <c r="K17" s="74"/>
      <c r="L17" s="74"/>
      <c r="M17" s="295"/>
      <c r="N17" s="298"/>
      <c r="O17" s="232"/>
      <c r="P17" s="232"/>
      <c r="Q17" s="232"/>
      <c r="R17" s="232"/>
      <c r="S17" s="232"/>
      <c r="T17" s="232"/>
      <c r="U17" s="232"/>
      <c r="V17" s="232"/>
      <c r="W17" s="232"/>
      <c r="X17" s="232"/>
      <c r="Y17" s="232"/>
      <c r="Z17" s="232"/>
      <c r="AA17" s="232"/>
      <c r="AB17" s="232"/>
      <c r="AC17" s="232"/>
      <c r="AD17" s="232"/>
      <c r="AE17" s="232"/>
    </row>
    <row r="18" spans="1:31"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15</v>
      </c>
      <c r="H18" s="251"/>
      <c r="I18" s="74"/>
      <c r="J18" s="74"/>
      <c r="K18" s="74"/>
      <c r="L18" s="74"/>
      <c r="M18" s="295"/>
      <c r="N18" s="298"/>
      <c r="O18" s="267"/>
      <c r="P18" s="267"/>
      <c r="Q18" s="267"/>
      <c r="R18" s="267"/>
      <c r="S18" s="267"/>
      <c r="T18" s="267"/>
      <c r="U18" s="267"/>
      <c r="V18" s="267"/>
      <c r="W18" s="267"/>
      <c r="X18" s="267"/>
      <c r="Y18" s="267"/>
      <c r="Z18" s="267"/>
      <c r="AA18" s="267"/>
      <c r="AB18" s="267"/>
      <c r="AC18" s="267"/>
      <c r="AD18" s="267"/>
      <c r="AE18" s="267"/>
    </row>
    <row r="19" spans="1:31"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15</v>
      </c>
      <c r="H19" s="251"/>
      <c r="I19" s="74"/>
      <c r="J19" s="74"/>
      <c r="K19" s="74"/>
      <c r="L19" s="74"/>
      <c r="M19" s="295"/>
      <c r="N19" s="298"/>
      <c r="O19" s="231"/>
      <c r="P19" s="231"/>
      <c r="Q19" s="231"/>
      <c r="R19" s="231"/>
      <c r="S19" s="231"/>
      <c r="T19" s="231"/>
      <c r="U19" s="268"/>
      <c r="V19" s="232"/>
      <c r="W19" s="232"/>
      <c r="X19" s="232"/>
      <c r="Y19" s="232"/>
      <c r="Z19" s="232"/>
      <c r="AA19" s="232"/>
      <c r="AB19" s="232"/>
      <c r="AC19" s="232"/>
      <c r="AD19" s="232"/>
      <c r="AE19" s="232"/>
    </row>
    <row r="20" spans="1:31"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15</v>
      </c>
      <c r="H20" s="251"/>
      <c r="I20" s="74"/>
      <c r="J20" s="74"/>
      <c r="K20" s="74"/>
      <c r="L20" s="74"/>
      <c r="M20" s="295"/>
      <c r="N20" s="298"/>
      <c r="O20" s="232"/>
      <c r="P20" s="232"/>
      <c r="Q20" s="232"/>
      <c r="R20" s="232"/>
      <c r="S20" s="232"/>
      <c r="T20" s="232"/>
      <c r="U20" s="232"/>
      <c r="V20" s="232"/>
      <c r="W20" s="232"/>
      <c r="X20" s="232"/>
      <c r="Y20" s="232"/>
      <c r="Z20" s="232"/>
      <c r="AA20" s="232"/>
      <c r="AB20" s="232"/>
      <c r="AC20" s="232"/>
      <c r="AD20" s="232"/>
      <c r="AE20" s="232"/>
    </row>
    <row r="21" spans="1:31"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15</v>
      </c>
      <c r="H21" s="251"/>
      <c r="I21" s="74"/>
      <c r="J21" s="74"/>
      <c r="K21" s="74"/>
      <c r="L21" s="74"/>
      <c r="M21" s="295"/>
      <c r="N21" s="298"/>
      <c r="O21" s="232"/>
      <c r="P21" s="232"/>
      <c r="Q21" s="232"/>
      <c r="R21" s="232"/>
      <c r="S21" s="232"/>
      <c r="T21" s="232"/>
      <c r="U21" s="232"/>
      <c r="V21" s="232"/>
      <c r="W21" s="232"/>
      <c r="X21" s="232"/>
      <c r="Y21" s="232"/>
      <c r="Z21" s="232"/>
      <c r="AA21" s="232"/>
      <c r="AB21" s="232"/>
      <c r="AC21" s="232"/>
      <c r="AD21" s="232"/>
      <c r="AE21" s="232"/>
    </row>
    <row r="22" spans="1:31"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15</v>
      </c>
      <c r="H22" s="251"/>
      <c r="I22" s="74"/>
      <c r="J22" s="74"/>
      <c r="K22" s="74"/>
      <c r="L22" s="74"/>
      <c r="M22" s="295"/>
      <c r="N22" s="298"/>
      <c r="O22" s="232"/>
      <c r="P22" s="232"/>
      <c r="Q22" s="232"/>
      <c r="R22" s="232"/>
      <c r="S22" s="232"/>
      <c r="T22" s="232"/>
      <c r="U22" s="232"/>
      <c r="V22" s="232"/>
      <c r="W22" s="232"/>
      <c r="X22" s="232"/>
      <c r="Y22" s="232"/>
      <c r="Z22" s="232"/>
      <c r="AA22" s="232"/>
      <c r="AB22" s="232"/>
      <c r="AC22" s="232"/>
      <c r="AD22" s="232"/>
      <c r="AE22" s="232"/>
    </row>
    <row r="23" spans="1:31"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15</v>
      </c>
      <c r="H23" s="251"/>
      <c r="I23" s="74"/>
      <c r="J23" s="74"/>
      <c r="K23" s="74"/>
      <c r="L23" s="74"/>
      <c r="M23" s="295"/>
      <c r="N23" s="298"/>
      <c r="O23" s="232"/>
      <c r="P23" s="232"/>
      <c r="Q23" s="232"/>
      <c r="R23" s="232"/>
      <c r="S23" s="232"/>
      <c r="T23" s="232"/>
      <c r="U23" s="232"/>
      <c r="V23" s="232"/>
      <c r="W23" s="232"/>
      <c r="X23" s="232"/>
      <c r="Y23" s="232"/>
      <c r="Z23" s="232"/>
      <c r="AA23" s="232"/>
      <c r="AB23" s="232"/>
      <c r="AC23" s="232"/>
      <c r="AD23" s="232"/>
      <c r="AE23" s="232"/>
    </row>
    <row r="24" spans="1:31"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15</v>
      </c>
      <c r="H24" s="251"/>
      <c r="I24" s="74"/>
      <c r="J24" s="74"/>
      <c r="K24" s="291"/>
      <c r="L24" s="291"/>
      <c r="M24" s="294"/>
      <c r="N24" s="315"/>
      <c r="O24" s="232"/>
      <c r="P24" s="232"/>
      <c r="Q24" s="232"/>
      <c r="R24" s="232"/>
      <c r="S24" s="232"/>
      <c r="T24" s="232"/>
      <c r="U24" s="232"/>
      <c r="V24" s="232"/>
      <c r="W24" s="232"/>
      <c r="X24" s="232"/>
      <c r="Y24" s="232"/>
      <c r="Z24" s="232"/>
      <c r="AA24" s="232"/>
      <c r="AB24" s="232"/>
      <c r="AC24" s="232"/>
      <c r="AD24" s="232"/>
      <c r="AE24" s="232"/>
    </row>
    <row r="25" spans="1:31"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15</v>
      </c>
      <c r="H25" s="251"/>
      <c r="I25" s="74"/>
      <c r="J25" s="74"/>
      <c r="K25" s="74"/>
      <c r="L25" s="74"/>
      <c r="M25" s="295"/>
      <c r="N25" s="298"/>
      <c r="O25" s="232"/>
      <c r="P25" s="232"/>
      <c r="Q25" s="232"/>
      <c r="R25" s="232"/>
      <c r="S25" s="232"/>
      <c r="T25" s="232"/>
      <c r="U25" s="232"/>
      <c r="V25" s="232"/>
      <c r="W25" s="232"/>
      <c r="X25" s="232"/>
      <c r="Y25" s="232"/>
      <c r="Z25" s="232"/>
      <c r="AA25" s="232"/>
      <c r="AB25" s="232"/>
      <c r="AC25" s="232"/>
      <c r="AD25" s="232"/>
      <c r="AE25" s="232"/>
    </row>
    <row r="26" spans="1:31"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15</v>
      </c>
      <c r="H26" s="251"/>
      <c r="I26" s="74"/>
      <c r="J26" s="74"/>
      <c r="K26" s="74"/>
      <c r="L26" s="74"/>
      <c r="M26" s="295"/>
      <c r="N26" s="298"/>
      <c r="O26" s="232"/>
      <c r="P26" s="232"/>
      <c r="Q26" s="232"/>
      <c r="R26" s="232"/>
      <c r="S26" s="232"/>
      <c r="T26" s="232"/>
      <c r="U26" s="232"/>
      <c r="V26" s="232"/>
      <c r="W26" s="232"/>
      <c r="X26" s="232"/>
      <c r="Y26" s="232"/>
      <c r="Z26" s="232"/>
      <c r="AA26" s="232"/>
      <c r="AB26" s="232"/>
      <c r="AC26" s="232"/>
      <c r="AD26" s="232"/>
      <c r="AE26" s="232"/>
    </row>
    <row r="27" spans="1:31"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15</v>
      </c>
      <c r="H27" s="251"/>
      <c r="I27" s="74"/>
      <c r="J27" s="74"/>
      <c r="K27" s="74"/>
      <c r="L27" s="74"/>
      <c r="M27" s="295"/>
      <c r="N27" s="298"/>
      <c r="O27" s="232"/>
      <c r="P27" s="232"/>
      <c r="Q27" s="232"/>
      <c r="R27" s="232"/>
      <c r="S27" s="232"/>
      <c r="T27" s="232"/>
      <c r="U27" s="232"/>
      <c r="V27" s="232"/>
      <c r="W27" s="232"/>
      <c r="X27" s="232"/>
      <c r="Y27" s="232"/>
      <c r="Z27" s="232"/>
      <c r="AA27" s="232"/>
      <c r="AB27" s="232"/>
      <c r="AC27" s="232"/>
      <c r="AD27" s="232"/>
      <c r="AE27" s="232"/>
    </row>
    <row r="28" spans="1:31"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15</v>
      </c>
      <c r="H28" s="251"/>
      <c r="I28" s="74"/>
      <c r="J28" s="74"/>
      <c r="K28" s="74"/>
      <c r="L28" s="74"/>
      <c r="M28" s="295"/>
      <c r="N28" s="298"/>
      <c r="O28" s="232"/>
      <c r="P28" s="232"/>
      <c r="Q28" s="232"/>
      <c r="R28" s="232"/>
      <c r="S28" s="232"/>
      <c r="T28" s="232"/>
      <c r="U28" s="232"/>
      <c r="V28" s="232"/>
      <c r="W28" s="232"/>
      <c r="X28" s="232"/>
      <c r="Y28" s="232"/>
      <c r="Z28" s="232"/>
      <c r="AA28" s="232"/>
      <c r="AB28" s="232"/>
      <c r="AC28" s="232"/>
      <c r="AD28" s="232"/>
      <c r="AE28" s="232"/>
    </row>
    <row r="29" spans="1:31"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15</v>
      </c>
      <c r="H29" s="251"/>
      <c r="I29" s="74"/>
      <c r="J29" s="74"/>
      <c r="K29" s="74"/>
      <c r="L29" s="74"/>
      <c r="M29" s="295"/>
      <c r="N29" s="298"/>
      <c r="O29" s="232"/>
      <c r="P29" s="232"/>
      <c r="Q29" s="232"/>
      <c r="R29" s="232"/>
      <c r="S29" s="232"/>
      <c r="T29" s="232"/>
      <c r="U29" s="232"/>
      <c r="V29" s="232"/>
      <c r="W29" s="232"/>
      <c r="X29" s="232"/>
      <c r="Y29" s="232"/>
      <c r="Z29" s="232"/>
      <c r="AA29" s="232"/>
      <c r="AB29" s="232"/>
      <c r="AC29" s="232"/>
      <c r="AD29" s="232"/>
      <c r="AE29" s="232"/>
    </row>
    <row r="30" spans="1:31"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15</v>
      </c>
      <c r="H30" s="251"/>
      <c r="I30" s="74"/>
      <c r="J30" s="74"/>
      <c r="K30" s="74"/>
      <c r="L30" s="74"/>
      <c r="M30" s="295"/>
      <c r="N30" s="298"/>
      <c r="O30" s="232"/>
      <c r="P30" s="232"/>
      <c r="Q30" s="232"/>
      <c r="R30" s="232"/>
      <c r="S30" s="232"/>
      <c r="T30" s="232"/>
      <c r="U30" s="232"/>
      <c r="V30" s="232"/>
      <c r="W30" s="232"/>
      <c r="X30" s="232"/>
      <c r="Y30" s="232"/>
      <c r="Z30" s="232"/>
      <c r="AA30" s="232"/>
      <c r="AB30" s="232"/>
      <c r="AC30" s="232"/>
      <c r="AD30" s="232"/>
      <c r="AE30" s="232"/>
    </row>
    <row r="31" spans="1:31"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15</v>
      </c>
      <c r="H31" s="251"/>
      <c r="I31" s="74"/>
      <c r="J31" s="74"/>
      <c r="K31" s="74"/>
      <c r="L31" s="74"/>
      <c r="M31" s="295"/>
      <c r="N31" s="298"/>
      <c r="O31" s="232"/>
      <c r="P31" s="232"/>
      <c r="Q31" s="232"/>
      <c r="R31" s="232"/>
      <c r="S31" s="232"/>
      <c r="T31" s="232"/>
      <c r="U31" s="232"/>
      <c r="V31" s="232"/>
      <c r="W31" s="232"/>
      <c r="X31" s="232"/>
      <c r="Y31" s="232"/>
      <c r="Z31" s="232"/>
      <c r="AA31" s="232"/>
      <c r="AB31" s="232"/>
      <c r="AC31" s="232"/>
      <c r="AD31" s="232"/>
      <c r="AE31" s="232"/>
    </row>
    <row r="32" spans="1:31"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15</v>
      </c>
      <c r="H32" s="251"/>
      <c r="I32" s="74"/>
      <c r="J32" s="74"/>
      <c r="K32" s="74"/>
      <c r="L32" s="74"/>
      <c r="M32" s="295"/>
      <c r="N32" s="298"/>
      <c r="O32" s="232"/>
      <c r="P32" s="232"/>
      <c r="Q32" s="232"/>
      <c r="R32" s="232"/>
      <c r="S32" s="232"/>
      <c r="T32" s="232"/>
      <c r="U32" s="232"/>
      <c r="V32" s="232"/>
      <c r="W32" s="232"/>
      <c r="X32" s="232"/>
      <c r="Y32" s="232"/>
      <c r="Z32" s="232"/>
      <c r="AA32" s="232"/>
      <c r="AB32" s="232"/>
      <c r="AC32" s="232"/>
      <c r="AD32" s="232"/>
      <c r="AE32" s="232"/>
    </row>
    <row r="33" spans="1:31"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15</v>
      </c>
      <c r="H33" s="251"/>
      <c r="I33" s="74"/>
      <c r="J33" s="74"/>
      <c r="K33" s="74"/>
      <c r="L33" s="74"/>
      <c r="M33" s="295"/>
      <c r="N33" s="298"/>
      <c r="O33" s="232"/>
      <c r="P33" s="232"/>
      <c r="Q33" s="232"/>
      <c r="R33" s="232"/>
      <c r="S33" s="232"/>
      <c r="T33" s="232"/>
      <c r="U33" s="232"/>
      <c r="V33" s="232"/>
      <c r="W33" s="232"/>
      <c r="X33" s="232"/>
      <c r="Y33" s="232"/>
      <c r="Z33" s="232"/>
      <c r="AA33" s="232"/>
      <c r="AB33" s="232"/>
      <c r="AC33" s="232"/>
      <c r="AD33" s="232"/>
      <c r="AE33" s="232"/>
    </row>
    <row r="34" spans="1:31"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15</v>
      </c>
      <c r="H34" s="251"/>
      <c r="I34" s="74"/>
      <c r="J34" s="74"/>
      <c r="K34" s="74"/>
      <c r="L34" s="74"/>
      <c r="M34" s="295"/>
      <c r="N34" s="298"/>
      <c r="O34" s="232"/>
      <c r="P34" s="232"/>
      <c r="Q34" s="232"/>
      <c r="R34" s="232"/>
      <c r="S34" s="232"/>
      <c r="T34" s="232"/>
      <c r="U34" s="232"/>
      <c r="V34" s="232"/>
      <c r="W34" s="232"/>
      <c r="X34" s="232"/>
      <c r="Y34" s="232"/>
      <c r="Z34" s="232"/>
      <c r="AA34" s="232"/>
      <c r="AB34" s="232"/>
      <c r="AC34" s="232"/>
      <c r="AD34" s="232"/>
      <c r="AE34" s="232"/>
    </row>
    <row r="35" spans="1:31"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15</v>
      </c>
      <c r="H35" s="251"/>
      <c r="I35" s="74"/>
      <c r="J35" s="74"/>
      <c r="K35" s="74"/>
      <c r="L35" s="74"/>
      <c r="M35" s="295"/>
      <c r="N35" s="298"/>
      <c r="O35" s="232"/>
      <c r="P35" s="232"/>
      <c r="Q35" s="232"/>
      <c r="R35" s="232"/>
      <c r="S35" s="232"/>
      <c r="T35" s="232"/>
      <c r="U35" s="232"/>
      <c r="V35" s="232"/>
      <c r="W35" s="232"/>
      <c r="X35" s="232"/>
      <c r="Y35" s="232"/>
      <c r="Z35" s="232"/>
      <c r="AA35" s="232"/>
      <c r="AB35" s="232"/>
      <c r="AC35" s="232"/>
      <c r="AD35" s="232"/>
      <c r="AE35" s="232"/>
    </row>
    <row r="36" spans="1:31"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15</v>
      </c>
      <c r="H36" s="251"/>
      <c r="I36" s="74"/>
      <c r="J36" s="74"/>
      <c r="K36" s="74"/>
      <c r="L36" s="74"/>
      <c r="M36" s="295"/>
      <c r="N36" s="298"/>
      <c r="O36" s="232"/>
      <c r="P36" s="232"/>
      <c r="Q36" s="232"/>
      <c r="R36" s="232"/>
      <c r="S36" s="232"/>
      <c r="T36" s="232"/>
      <c r="U36" s="232"/>
      <c r="V36" s="232"/>
      <c r="W36" s="232"/>
      <c r="X36" s="232"/>
      <c r="Y36" s="232"/>
      <c r="Z36" s="232"/>
      <c r="AA36" s="232"/>
      <c r="AB36" s="232"/>
      <c r="AC36" s="232"/>
      <c r="AD36" s="232"/>
      <c r="AE36" s="232"/>
    </row>
    <row r="37" spans="1:31"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15</v>
      </c>
      <c r="H37" s="251"/>
      <c r="I37" s="74"/>
      <c r="J37" s="74"/>
      <c r="K37" s="74"/>
      <c r="L37" s="74"/>
      <c r="M37" s="295"/>
      <c r="N37" s="298"/>
      <c r="O37" s="232"/>
      <c r="P37" s="232"/>
      <c r="Q37" s="232"/>
      <c r="R37" s="232"/>
      <c r="S37" s="232"/>
      <c r="T37" s="232"/>
      <c r="U37" s="232"/>
      <c r="V37" s="232"/>
      <c r="W37" s="232"/>
      <c r="X37" s="232"/>
      <c r="Y37" s="232"/>
      <c r="Z37" s="232"/>
      <c r="AA37" s="232"/>
      <c r="AB37" s="232"/>
      <c r="AC37" s="232"/>
      <c r="AD37" s="232"/>
      <c r="AE37" s="232"/>
    </row>
    <row r="38" spans="1:31"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15</v>
      </c>
      <c r="H38" s="251"/>
      <c r="I38" s="74"/>
      <c r="J38" s="74"/>
      <c r="K38" s="74"/>
      <c r="L38" s="74"/>
      <c r="M38" s="295"/>
      <c r="N38" s="298"/>
      <c r="O38" s="232"/>
      <c r="P38" s="232"/>
      <c r="Q38" s="232"/>
      <c r="R38" s="232"/>
      <c r="S38" s="232"/>
      <c r="T38" s="232"/>
      <c r="U38" s="232"/>
      <c r="V38" s="232"/>
      <c r="W38" s="232"/>
      <c r="X38" s="232"/>
      <c r="Y38" s="232"/>
      <c r="Z38" s="232"/>
      <c r="AA38" s="232"/>
      <c r="AB38" s="232"/>
      <c r="AC38" s="232"/>
      <c r="AD38" s="232"/>
      <c r="AE38" s="232"/>
    </row>
    <row r="39" spans="1:31"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15</v>
      </c>
      <c r="H39" s="251"/>
      <c r="I39" s="74"/>
      <c r="J39" s="74"/>
      <c r="K39" s="74"/>
      <c r="L39" s="74"/>
      <c r="M39" s="295"/>
      <c r="N39" s="298"/>
      <c r="O39" s="232"/>
      <c r="P39" s="232"/>
      <c r="Q39" s="232"/>
      <c r="R39" s="232"/>
      <c r="S39" s="232"/>
      <c r="T39" s="232"/>
      <c r="U39" s="232"/>
      <c r="V39" s="232"/>
      <c r="W39" s="232"/>
      <c r="X39" s="232"/>
      <c r="Y39" s="232"/>
      <c r="Z39" s="232"/>
      <c r="AA39" s="232"/>
      <c r="AB39" s="232"/>
      <c r="AC39" s="232"/>
      <c r="AD39" s="232"/>
      <c r="AE39" s="232"/>
    </row>
    <row r="40" spans="1:31"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15</v>
      </c>
      <c r="H40" s="251"/>
      <c r="I40" s="74"/>
      <c r="J40" s="74"/>
      <c r="K40" s="74"/>
      <c r="L40" s="74"/>
      <c r="M40" s="295"/>
      <c r="N40" s="298"/>
      <c r="O40" s="232"/>
      <c r="P40" s="232"/>
      <c r="Q40" s="232"/>
      <c r="R40" s="232"/>
      <c r="S40" s="232"/>
      <c r="T40" s="232"/>
      <c r="U40" s="232"/>
      <c r="V40" s="232"/>
      <c r="W40" s="232"/>
      <c r="X40" s="232"/>
      <c r="Y40" s="232"/>
      <c r="Z40" s="232"/>
      <c r="AA40" s="232"/>
      <c r="AB40" s="232"/>
      <c r="AC40" s="232"/>
      <c r="AD40" s="232"/>
      <c r="AE40" s="232"/>
    </row>
    <row r="41" spans="1:31"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15</v>
      </c>
      <c r="H41" s="251"/>
      <c r="I41" s="74"/>
      <c r="J41" s="74"/>
      <c r="K41" s="74"/>
      <c r="L41" s="74"/>
      <c r="M41" s="295"/>
      <c r="N41" s="298"/>
      <c r="O41" s="232"/>
      <c r="P41" s="232"/>
      <c r="Q41" s="232"/>
      <c r="R41" s="232"/>
      <c r="S41" s="232"/>
      <c r="T41" s="232"/>
      <c r="U41" s="232"/>
      <c r="V41" s="232"/>
      <c r="W41" s="232"/>
      <c r="X41" s="232"/>
      <c r="Y41" s="232"/>
      <c r="Z41" s="232"/>
      <c r="AA41" s="232"/>
      <c r="AB41" s="232"/>
      <c r="AC41" s="232"/>
      <c r="AD41" s="232"/>
      <c r="AE41" s="232"/>
    </row>
    <row r="42" spans="1:31"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15</v>
      </c>
      <c r="H42" s="251"/>
      <c r="I42" s="74"/>
      <c r="J42" s="74"/>
      <c r="K42" s="74"/>
      <c r="L42" s="74"/>
      <c r="M42" s="295"/>
      <c r="N42" s="298"/>
      <c r="O42" s="232"/>
      <c r="P42" s="232"/>
      <c r="Q42" s="232"/>
      <c r="R42" s="232"/>
      <c r="S42" s="232"/>
      <c r="T42" s="232"/>
      <c r="U42" s="232"/>
      <c r="V42" s="232"/>
      <c r="W42" s="232"/>
      <c r="X42" s="232"/>
      <c r="Y42" s="232"/>
      <c r="Z42" s="232"/>
      <c r="AA42" s="232"/>
      <c r="AB42" s="232"/>
      <c r="AC42" s="232"/>
      <c r="AD42" s="232"/>
      <c r="AE42" s="232"/>
    </row>
    <row r="43" spans="1:31"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15</v>
      </c>
      <c r="H43" s="251"/>
      <c r="I43" s="74"/>
      <c r="J43" s="74"/>
      <c r="K43" s="74"/>
      <c r="L43" s="74"/>
      <c r="M43" s="295"/>
      <c r="N43" s="298"/>
      <c r="O43" s="232"/>
      <c r="P43" s="232"/>
      <c r="Q43" s="232"/>
      <c r="R43" s="232"/>
      <c r="S43" s="232"/>
      <c r="T43" s="232"/>
      <c r="U43" s="232"/>
      <c r="V43" s="232"/>
      <c r="W43" s="232"/>
      <c r="X43" s="232"/>
      <c r="Y43" s="232"/>
      <c r="Z43" s="232"/>
      <c r="AA43" s="232"/>
      <c r="AB43" s="232"/>
      <c r="AC43" s="232"/>
      <c r="AD43" s="232"/>
      <c r="AE43" s="232"/>
    </row>
    <row r="44" spans="1:31"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15</v>
      </c>
      <c r="H44" s="251"/>
      <c r="I44" s="74"/>
      <c r="J44" s="74"/>
      <c r="K44" s="74"/>
      <c r="L44" s="74"/>
      <c r="M44" s="295"/>
      <c r="N44" s="298"/>
      <c r="O44" s="232"/>
      <c r="P44" s="232"/>
      <c r="Q44" s="232"/>
      <c r="R44" s="232"/>
      <c r="S44" s="232"/>
      <c r="T44" s="232"/>
      <c r="U44" s="232"/>
      <c r="V44" s="232"/>
      <c r="W44" s="232"/>
      <c r="X44" s="232"/>
      <c r="Y44" s="232"/>
      <c r="Z44" s="232"/>
      <c r="AA44" s="232"/>
      <c r="AB44" s="232"/>
      <c r="AC44" s="232"/>
      <c r="AD44" s="232"/>
      <c r="AE44" s="232"/>
    </row>
    <row r="45" spans="1:31"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15</v>
      </c>
      <c r="H45" s="251"/>
      <c r="I45" s="74"/>
      <c r="J45" s="74"/>
      <c r="K45" s="74"/>
      <c r="L45" s="74"/>
      <c r="M45" s="295"/>
      <c r="N45" s="298"/>
      <c r="O45" s="232"/>
      <c r="P45" s="232"/>
      <c r="Q45" s="232"/>
      <c r="R45" s="232"/>
      <c r="S45" s="232"/>
      <c r="T45" s="232"/>
      <c r="U45" s="232"/>
      <c r="V45" s="232"/>
      <c r="W45" s="232"/>
      <c r="X45" s="232"/>
      <c r="Y45" s="232"/>
      <c r="Z45" s="232"/>
      <c r="AA45" s="232"/>
      <c r="AB45" s="232"/>
      <c r="AC45" s="232"/>
      <c r="AD45" s="232"/>
      <c r="AE45" s="232"/>
    </row>
    <row r="46" spans="1:31"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15</v>
      </c>
      <c r="H46" s="251"/>
      <c r="I46" s="74"/>
      <c r="J46" s="74"/>
      <c r="K46" s="74"/>
      <c r="L46" s="74"/>
      <c r="M46" s="295"/>
      <c r="N46" s="298"/>
      <c r="O46" s="232"/>
      <c r="P46" s="232"/>
      <c r="Q46" s="232"/>
      <c r="R46" s="232"/>
      <c r="S46" s="232"/>
      <c r="T46" s="232"/>
      <c r="U46" s="232"/>
      <c r="V46" s="232"/>
      <c r="W46" s="232"/>
      <c r="X46" s="232"/>
      <c r="Y46" s="232"/>
      <c r="Z46" s="232"/>
      <c r="AA46" s="232"/>
      <c r="AB46" s="232"/>
      <c r="AC46" s="232"/>
      <c r="AD46" s="232"/>
      <c r="AE46" s="232"/>
    </row>
    <row r="47" spans="1:31"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15</v>
      </c>
      <c r="H47" s="251"/>
      <c r="I47" s="291"/>
      <c r="J47" s="74"/>
      <c r="K47" s="291"/>
      <c r="L47" s="291"/>
      <c r="M47" s="294"/>
      <c r="N47" s="298"/>
      <c r="O47" s="232"/>
      <c r="P47" s="232"/>
      <c r="Q47" s="232"/>
      <c r="R47" s="232"/>
      <c r="S47" s="232"/>
      <c r="T47" s="232"/>
      <c r="U47" s="232"/>
      <c r="V47" s="232"/>
      <c r="W47" s="232"/>
      <c r="X47" s="232"/>
      <c r="Y47" s="232"/>
      <c r="Z47" s="232"/>
      <c r="AA47" s="232"/>
      <c r="AB47" s="232"/>
      <c r="AC47" s="232"/>
      <c r="AD47" s="232"/>
      <c r="AE47" s="232"/>
    </row>
    <row r="48" spans="1:31"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15</v>
      </c>
      <c r="H48" s="251"/>
      <c r="I48" s="74"/>
      <c r="J48" s="74"/>
      <c r="K48" s="291"/>
      <c r="L48" s="291"/>
      <c r="M48" s="294"/>
      <c r="N48" s="298"/>
      <c r="O48" s="232"/>
      <c r="P48" s="232"/>
      <c r="Q48" s="232"/>
      <c r="R48" s="232"/>
      <c r="S48" s="232"/>
      <c r="T48" s="232"/>
      <c r="U48" s="232"/>
      <c r="V48" s="232"/>
      <c r="W48" s="232"/>
      <c r="X48" s="232"/>
      <c r="Y48" s="232"/>
      <c r="Z48" s="232"/>
      <c r="AA48" s="232"/>
      <c r="AB48" s="232"/>
      <c r="AC48" s="232"/>
      <c r="AD48" s="232"/>
      <c r="AE48" s="232"/>
    </row>
    <row r="49" spans="1:31"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15</v>
      </c>
      <c r="H49" s="251"/>
      <c r="I49" s="74"/>
      <c r="J49" s="74"/>
      <c r="K49" s="291"/>
      <c r="L49" s="291"/>
      <c r="M49" s="294" t="s">
        <v>569</v>
      </c>
      <c r="N49" s="298"/>
      <c r="O49" s="232"/>
      <c r="P49" s="232"/>
      <c r="Q49" s="232"/>
      <c r="R49" s="232"/>
      <c r="S49" s="232"/>
      <c r="T49" s="232"/>
      <c r="U49" s="232"/>
      <c r="V49" s="232"/>
      <c r="W49" s="232"/>
      <c r="X49" s="232"/>
      <c r="Y49" s="232"/>
      <c r="Z49" s="232"/>
      <c r="AA49" s="232"/>
      <c r="AB49" s="232"/>
      <c r="AC49" s="232"/>
      <c r="AD49" s="232"/>
      <c r="AE49" s="232"/>
    </row>
    <row r="50" spans="1:31"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15</v>
      </c>
      <c r="H50" s="251"/>
      <c r="I50" s="74"/>
      <c r="J50" s="74"/>
      <c r="K50" s="74"/>
      <c r="L50" s="74"/>
      <c r="M50" s="294"/>
      <c r="N50" s="297"/>
      <c r="O50" s="232"/>
      <c r="P50" s="232"/>
      <c r="Q50" s="232"/>
      <c r="R50" s="232"/>
      <c r="S50" s="232"/>
      <c r="T50" s="232"/>
      <c r="U50" s="232"/>
      <c r="V50" s="232"/>
      <c r="W50" s="232"/>
      <c r="X50" s="232"/>
      <c r="Y50" s="232"/>
      <c r="Z50" s="232"/>
      <c r="AA50" s="232"/>
      <c r="AB50" s="232"/>
      <c r="AC50" s="232"/>
      <c r="AD50" s="232"/>
      <c r="AE50" s="232"/>
    </row>
    <row r="51" spans="1:31"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15</v>
      </c>
      <c r="H51" s="251"/>
      <c r="I51" s="74"/>
      <c r="J51" s="74"/>
      <c r="K51" s="74"/>
      <c r="L51" s="74"/>
      <c r="M51" s="295" t="s">
        <v>569</v>
      </c>
      <c r="N51" s="298"/>
      <c r="O51" s="232"/>
      <c r="P51" s="232"/>
      <c r="Q51" s="232"/>
      <c r="R51" s="232"/>
      <c r="S51" s="232"/>
      <c r="T51" s="232"/>
      <c r="U51" s="232"/>
      <c r="V51" s="232"/>
      <c r="W51" s="232"/>
      <c r="X51" s="232"/>
      <c r="Y51" s="232"/>
      <c r="Z51" s="232"/>
      <c r="AA51" s="232"/>
      <c r="AB51" s="232"/>
      <c r="AC51" s="232"/>
      <c r="AD51" s="232"/>
      <c r="AE51" s="232"/>
    </row>
    <row r="52" spans="1:31"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15</v>
      </c>
      <c r="H52" s="251"/>
      <c r="I52" s="74"/>
      <c r="J52" s="74"/>
      <c r="K52" s="74"/>
      <c r="L52" s="74"/>
      <c r="M52" s="295"/>
      <c r="N52" s="298"/>
      <c r="O52" s="232"/>
      <c r="P52" s="232"/>
      <c r="Q52" s="232"/>
      <c r="R52" s="232"/>
      <c r="S52" s="232"/>
      <c r="T52" s="232"/>
      <c r="U52" s="232"/>
      <c r="V52" s="232"/>
      <c r="W52" s="232"/>
      <c r="X52" s="232"/>
      <c r="Y52" s="232"/>
      <c r="Z52" s="232"/>
      <c r="AA52" s="232"/>
      <c r="AB52" s="232"/>
      <c r="AC52" s="232"/>
      <c r="AD52" s="232"/>
      <c r="AE52" s="232"/>
    </row>
    <row r="53" spans="1:31"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15</v>
      </c>
      <c r="H53" s="251"/>
      <c r="I53" s="74"/>
      <c r="J53" s="74"/>
      <c r="K53" s="74"/>
      <c r="L53" s="74"/>
      <c r="M53" s="295"/>
      <c r="N53" s="298"/>
      <c r="O53" s="232"/>
      <c r="P53" s="232"/>
      <c r="Q53" s="232"/>
      <c r="R53" s="232"/>
      <c r="S53" s="232"/>
      <c r="T53" s="232"/>
      <c r="U53" s="232"/>
      <c r="V53" s="232"/>
      <c r="W53" s="232"/>
      <c r="X53" s="232"/>
      <c r="Y53" s="232"/>
      <c r="Z53" s="232"/>
      <c r="AA53" s="232"/>
      <c r="AB53" s="232"/>
      <c r="AC53" s="232"/>
      <c r="AD53" s="232"/>
      <c r="AE53" s="232"/>
    </row>
    <row r="54" spans="1:31"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15</v>
      </c>
      <c r="H54" s="251"/>
      <c r="I54" s="74"/>
      <c r="J54" s="74"/>
      <c r="K54" s="74"/>
      <c r="L54" s="74"/>
      <c r="M54" s="303" t="s">
        <v>489</v>
      </c>
      <c r="N54" s="304"/>
      <c r="O54" s="232"/>
      <c r="P54" s="232"/>
      <c r="Q54" s="232"/>
      <c r="R54" s="232"/>
      <c r="S54" s="232"/>
      <c r="T54" s="232"/>
      <c r="U54" s="232"/>
      <c r="V54" s="232"/>
      <c r="W54" s="232"/>
      <c r="X54" s="232"/>
      <c r="Y54" s="232"/>
      <c r="Z54" s="232"/>
      <c r="AA54" s="232"/>
      <c r="AB54" s="232"/>
      <c r="AC54" s="232"/>
      <c r="AD54" s="232"/>
      <c r="AE54" s="232"/>
    </row>
    <row r="55" spans="1:31"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15</v>
      </c>
      <c r="H55" s="251"/>
      <c r="I55" s="74"/>
      <c r="J55" s="74"/>
      <c r="K55" s="74"/>
      <c r="L55" s="74"/>
      <c r="M55" s="303" t="s">
        <v>489</v>
      </c>
      <c r="N55" s="304"/>
      <c r="O55" s="232"/>
      <c r="P55" s="232"/>
      <c r="Q55" s="232"/>
      <c r="R55" s="232"/>
      <c r="S55" s="232"/>
      <c r="T55" s="232"/>
      <c r="U55" s="232"/>
      <c r="V55" s="232"/>
      <c r="W55" s="232"/>
      <c r="X55" s="232"/>
      <c r="Y55" s="232"/>
      <c r="Z55" s="232"/>
      <c r="AA55" s="232"/>
      <c r="AB55" s="232"/>
      <c r="AC55" s="232"/>
      <c r="AD55" s="232"/>
      <c r="AE55" s="232"/>
    </row>
    <row r="56" spans="1:31"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15</v>
      </c>
      <c r="H56" s="251"/>
      <c r="I56" s="74"/>
      <c r="J56" s="74"/>
      <c r="K56" s="74"/>
      <c r="L56" s="74"/>
      <c r="M56" s="295"/>
      <c r="N56" s="298"/>
      <c r="O56" s="232"/>
      <c r="P56" s="232"/>
      <c r="Q56" s="232"/>
      <c r="R56" s="232"/>
      <c r="S56" s="232"/>
      <c r="T56" s="232"/>
      <c r="U56" s="232"/>
      <c r="V56" s="232"/>
      <c r="W56" s="232"/>
      <c r="X56" s="232"/>
      <c r="Y56" s="232"/>
      <c r="Z56" s="232"/>
      <c r="AA56" s="232"/>
      <c r="AB56" s="232"/>
      <c r="AC56" s="232"/>
      <c r="AD56" s="232"/>
      <c r="AE56" s="232"/>
    </row>
    <row r="57" spans="1:31"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15</v>
      </c>
      <c r="H57" s="251"/>
      <c r="I57" s="74"/>
      <c r="J57" s="74"/>
      <c r="K57" s="74"/>
      <c r="L57" s="74"/>
      <c r="M57" s="295"/>
      <c r="N57" s="298"/>
      <c r="O57" s="232"/>
      <c r="P57" s="232"/>
      <c r="Q57" s="232"/>
      <c r="R57" s="232"/>
      <c r="S57" s="232"/>
      <c r="T57" s="232"/>
      <c r="U57" s="232"/>
      <c r="V57" s="232"/>
      <c r="W57" s="232"/>
      <c r="X57" s="232"/>
      <c r="Y57" s="232"/>
      <c r="Z57" s="232"/>
      <c r="AA57" s="232"/>
      <c r="AB57" s="232"/>
      <c r="AC57" s="232"/>
      <c r="AD57" s="232"/>
      <c r="AE57" s="232"/>
    </row>
    <row r="58" spans="1:31"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15</v>
      </c>
      <c r="H58" s="251"/>
      <c r="I58" s="74"/>
      <c r="J58" s="74"/>
      <c r="K58" s="74"/>
      <c r="L58" s="74"/>
      <c r="M58" s="295"/>
      <c r="N58" s="298"/>
      <c r="O58" s="232"/>
      <c r="P58" s="232"/>
      <c r="Q58" s="232"/>
      <c r="R58" s="232"/>
      <c r="S58" s="232"/>
      <c r="T58" s="232"/>
      <c r="U58" s="232"/>
      <c r="V58" s="232"/>
      <c r="W58" s="232"/>
      <c r="X58" s="232"/>
      <c r="Y58" s="232"/>
      <c r="Z58" s="232"/>
      <c r="AA58" s="232"/>
      <c r="AB58" s="232"/>
      <c r="AC58" s="232"/>
      <c r="AD58" s="232"/>
      <c r="AE58" s="232"/>
    </row>
    <row r="59" spans="1:31"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15</v>
      </c>
      <c r="H59" s="251"/>
      <c r="I59" s="74"/>
      <c r="J59" s="74"/>
      <c r="K59" s="291"/>
      <c r="L59" s="291"/>
      <c r="M59" s="295" t="s">
        <v>570</v>
      </c>
      <c r="N59" s="298"/>
      <c r="O59" s="232"/>
      <c r="P59" s="232"/>
      <c r="Q59" s="232"/>
      <c r="R59" s="232"/>
      <c r="S59" s="232"/>
      <c r="T59" s="232"/>
      <c r="U59" s="232"/>
      <c r="V59" s="232"/>
      <c r="W59" s="232"/>
      <c r="X59" s="232"/>
      <c r="Y59" s="232"/>
      <c r="Z59" s="232"/>
      <c r="AA59" s="232"/>
      <c r="AB59" s="232"/>
      <c r="AC59" s="232"/>
      <c r="AD59" s="232"/>
      <c r="AE59" s="232"/>
    </row>
    <row r="60" spans="1:31"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15</v>
      </c>
      <c r="H60" s="251"/>
      <c r="I60" s="74"/>
      <c r="J60" s="74"/>
      <c r="K60" s="74"/>
      <c r="L60" s="74"/>
      <c r="M60" s="295"/>
      <c r="N60" s="298"/>
      <c r="O60" s="232"/>
      <c r="P60" s="232"/>
      <c r="Q60" s="232"/>
      <c r="R60" s="232"/>
      <c r="S60" s="232"/>
      <c r="T60" s="232"/>
      <c r="U60" s="232"/>
      <c r="V60" s="232"/>
      <c r="W60" s="232"/>
      <c r="X60" s="232"/>
      <c r="Y60" s="232"/>
      <c r="Z60" s="232"/>
      <c r="AA60" s="232"/>
      <c r="AB60" s="232"/>
      <c r="AC60" s="232"/>
      <c r="AD60" s="232"/>
      <c r="AE60" s="232"/>
    </row>
    <row r="61" spans="1:31"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15</v>
      </c>
      <c r="H61" s="251"/>
      <c r="I61" s="74"/>
      <c r="J61" s="74"/>
      <c r="K61" s="74"/>
      <c r="L61" s="74"/>
      <c r="M61" s="295"/>
      <c r="N61" s="298"/>
      <c r="O61" s="232"/>
      <c r="P61" s="232"/>
      <c r="Q61" s="232"/>
      <c r="R61" s="232"/>
      <c r="S61" s="232"/>
      <c r="T61" s="232"/>
      <c r="U61" s="232"/>
      <c r="V61" s="232"/>
      <c r="W61" s="232"/>
      <c r="X61" s="232"/>
      <c r="Y61" s="232"/>
      <c r="Z61" s="232"/>
      <c r="AA61" s="232"/>
      <c r="AB61" s="232"/>
      <c r="AC61" s="232"/>
      <c r="AD61" s="232"/>
      <c r="AE61" s="232"/>
    </row>
    <row r="62" spans="1:31"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15</v>
      </c>
      <c r="H62" s="251"/>
      <c r="I62" s="74"/>
      <c r="J62" s="74"/>
      <c r="K62" s="291"/>
      <c r="L62" s="291"/>
      <c r="M62" s="294" t="s">
        <v>569</v>
      </c>
      <c r="N62" s="298"/>
      <c r="O62" s="232"/>
      <c r="P62" s="232"/>
      <c r="Q62" s="232"/>
      <c r="R62" s="232"/>
      <c r="S62" s="232"/>
      <c r="T62" s="232"/>
      <c r="U62" s="232"/>
      <c r="V62" s="232"/>
      <c r="W62" s="232"/>
      <c r="X62" s="232"/>
      <c r="Y62" s="232"/>
      <c r="Z62" s="232"/>
      <c r="AA62" s="232"/>
      <c r="AB62" s="232"/>
      <c r="AC62" s="232"/>
      <c r="AD62" s="232"/>
      <c r="AE62" s="232"/>
    </row>
    <row r="63" spans="1:31"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15</v>
      </c>
      <c r="H63" s="251"/>
      <c r="I63" s="74"/>
      <c r="J63" s="74"/>
      <c r="K63" s="74"/>
      <c r="L63" s="74"/>
      <c r="M63" s="295"/>
      <c r="N63" s="298"/>
      <c r="O63" s="232"/>
      <c r="P63" s="232"/>
      <c r="Q63" s="232"/>
      <c r="R63" s="232"/>
      <c r="S63" s="232"/>
      <c r="T63" s="232"/>
      <c r="U63" s="232"/>
      <c r="V63" s="232"/>
      <c r="W63" s="232"/>
      <c r="X63" s="232"/>
      <c r="Y63" s="232"/>
      <c r="Z63" s="232"/>
      <c r="AA63" s="232"/>
      <c r="AB63" s="232"/>
      <c r="AC63" s="232"/>
      <c r="AD63" s="232"/>
      <c r="AE63" s="232"/>
    </row>
    <row r="64" spans="1:31"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15</v>
      </c>
      <c r="H64" s="251"/>
      <c r="I64" s="74"/>
      <c r="J64" s="74"/>
      <c r="K64" s="291"/>
      <c r="L64" s="74"/>
      <c r="M64" s="294" t="s">
        <v>613</v>
      </c>
      <c r="N64" s="298"/>
      <c r="O64" s="232"/>
      <c r="P64" s="232"/>
      <c r="Q64" s="232"/>
      <c r="R64" s="232"/>
      <c r="S64" s="232"/>
      <c r="T64" s="232"/>
      <c r="U64" s="232"/>
      <c r="V64" s="232"/>
      <c r="W64" s="232"/>
      <c r="X64" s="232"/>
      <c r="Y64" s="232"/>
      <c r="Z64" s="232"/>
      <c r="AA64" s="232"/>
      <c r="AB64" s="232"/>
      <c r="AC64" s="232"/>
      <c r="AD64" s="232"/>
      <c r="AE64" s="232"/>
    </row>
    <row r="65" spans="1:31"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15</v>
      </c>
      <c r="H65" s="251"/>
      <c r="I65" s="74"/>
      <c r="J65" s="74"/>
      <c r="K65" s="74"/>
      <c r="L65" s="74"/>
      <c r="M65" s="294" t="s">
        <v>569</v>
      </c>
      <c r="N65" s="298"/>
      <c r="O65" s="232"/>
      <c r="P65" s="232"/>
      <c r="Q65" s="232"/>
      <c r="R65" s="232"/>
      <c r="S65" s="232"/>
      <c r="T65" s="232"/>
      <c r="U65" s="232"/>
      <c r="V65" s="232"/>
      <c r="W65" s="232"/>
      <c r="X65" s="232"/>
      <c r="Y65" s="232"/>
      <c r="Z65" s="232"/>
      <c r="AA65" s="232"/>
      <c r="AB65" s="232"/>
      <c r="AC65" s="232"/>
      <c r="AD65" s="232"/>
      <c r="AE65" s="232"/>
    </row>
    <row r="66" spans="1:31"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15</v>
      </c>
      <c r="H66" s="251"/>
      <c r="I66" s="74"/>
      <c r="J66" s="74"/>
      <c r="K66" s="291"/>
      <c r="L66" s="291"/>
      <c r="M66" s="294" t="s">
        <v>569</v>
      </c>
      <c r="N66" s="298"/>
      <c r="O66" s="232"/>
      <c r="P66" s="232"/>
      <c r="Q66" s="232"/>
      <c r="R66" s="232"/>
      <c r="S66" s="232"/>
      <c r="T66" s="232"/>
      <c r="U66" s="232"/>
      <c r="V66" s="232"/>
      <c r="W66" s="232"/>
      <c r="X66" s="232"/>
      <c r="Y66" s="232"/>
      <c r="Z66" s="232"/>
      <c r="AA66" s="232"/>
      <c r="AB66" s="232"/>
      <c r="AC66" s="232"/>
      <c r="AD66" s="232"/>
      <c r="AE66" s="232"/>
    </row>
    <row r="67" spans="1:31"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15</v>
      </c>
      <c r="H67" s="251"/>
      <c r="I67" s="74"/>
      <c r="J67" s="74"/>
      <c r="K67" s="74"/>
      <c r="L67" s="74"/>
      <c r="M67" s="295"/>
      <c r="N67" s="298"/>
      <c r="O67" s="232"/>
      <c r="P67" s="232"/>
      <c r="Q67" s="232"/>
      <c r="R67" s="232"/>
      <c r="S67" s="232"/>
      <c r="T67" s="232"/>
      <c r="U67" s="232"/>
      <c r="V67" s="232"/>
      <c r="W67" s="232"/>
      <c r="X67" s="232"/>
      <c r="Y67" s="232"/>
      <c r="Z67" s="232"/>
      <c r="AA67" s="232"/>
      <c r="AB67" s="232"/>
      <c r="AC67" s="232"/>
      <c r="AD67" s="232"/>
      <c r="AE67" s="232"/>
    </row>
    <row r="68" spans="1:31"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15</v>
      </c>
      <c r="H68" s="251"/>
      <c r="I68" s="74"/>
      <c r="J68" s="74"/>
      <c r="K68" s="74"/>
      <c r="L68" s="74"/>
      <c r="M68" s="295"/>
      <c r="N68" s="298"/>
      <c r="O68" s="232"/>
      <c r="P68" s="232"/>
      <c r="Q68" s="232"/>
      <c r="R68" s="232"/>
      <c r="S68" s="232"/>
      <c r="T68" s="232"/>
      <c r="U68" s="232"/>
      <c r="V68" s="232"/>
      <c r="W68" s="232"/>
      <c r="X68" s="232"/>
      <c r="Y68" s="232"/>
      <c r="Z68" s="232"/>
      <c r="AA68" s="232"/>
      <c r="AB68" s="232"/>
      <c r="AC68" s="232"/>
      <c r="AD68" s="232"/>
      <c r="AE68" s="232"/>
    </row>
    <row r="69" spans="1:31"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15</v>
      </c>
      <c r="H69" s="251"/>
      <c r="I69" s="74"/>
      <c r="J69" s="74"/>
      <c r="K69" s="291"/>
      <c r="L69" s="74"/>
      <c r="M69" s="294" t="s">
        <v>569</v>
      </c>
      <c r="N69" s="298"/>
      <c r="O69" s="232"/>
      <c r="P69" s="232"/>
      <c r="Q69" s="232"/>
      <c r="R69" s="232"/>
      <c r="S69" s="232"/>
      <c r="T69" s="232"/>
      <c r="U69" s="232"/>
      <c r="V69" s="232"/>
      <c r="W69" s="232"/>
      <c r="X69" s="232"/>
      <c r="Y69" s="232"/>
      <c r="Z69" s="232"/>
      <c r="AA69" s="232"/>
      <c r="AB69" s="232"/>
      <c r="AC69" s="232"/>
      <c r="AD69" s="232"/>
      <c r="AE69" s="232"/>
    </row>
    <row r="70" spans="1:31"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15</v>
      </c>
      <c r="H70" s="251"/>
      <c r="I70" s="74"/>
      <c r="J70" s="74"/>
      <c r="K70" s="74"/>
      <c r="L70" s="74"/>
      <c r="M70" s="294"/>
      <c r="N70" s="297"/>
      <c r="O70" s="232"/>
      <c r="P70" s="232"/>
      <c r="Q70" s="232"/>
      <c r="R70" s="232"/>
      <c r="S70" s="232"/>
      <c r="T70" s="232"/>
      <c r="U70" s="232"/>
      <c r="V70" s="232"/>
      <c r="W70" s="232"/>
      <c r="X70" s="232"/>
      <c r="Y70" s="232"/>
      <c r="Z70" s="232"/>
      <c r="AA70" s="232"/>
      <c r="AB70" s="232"/>
      <c r="AC70" s="232"/>
      <c r="AD70" s="232"/>
      <c r="AE70" s="232"/>
    </row>
    <row r="71" spans="1:31"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15</v>
      </c>
      <c r="H71" s="251"/>
      <c r="I71" s="74"/>
      <c r="J71" s="74"/>
      <c r="K71" s="74"/>
      <c r="L71" s="74"/>
      <c r="M71" s="295"/>
      <c r="N71" s="298"/>
      <c r="O71" s="232"/>
      <c r="P71" s="232"/>
      <c r="Q71" s="232"/>
      <c r="R71" s="232"/>
      <c r="S71" s="232"/>
      <c r="T71" s="232"/>
      <c r="U71" s="232"/>
      <c r="V71" s="232"/>
      <c r="W71" s="232"/>
      <c r="X71" s="232"/>
      <c r="Y71" s="232"/>
      <c r="Z71" s="232"/>
      <c r="AA71" s="232"/>
      <c r="AB71" s="232"/>
      <c r="AC71" s="232"/>
      <c r="AD71" s="232"/>
      <c r="AE71" s="232"/>
    </row>
    <row r="72" spans="1:31"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15</v>
      </c>
      <c r="H72" s="251"/>
      <c r="I72" s="74"/>
      <c r="J72" s="74"/>
      <c r="K72" s="74"/>
      <c r="L72" s="74"/>
      <c r="M72" s="295"/>
      <c r="N72" s="298"/>
      <c r="O72" s="232"/>
      <c r="P72" s="232"/>
      <c r="Q72" s="232"/>
      <c r="R72" s="232"/>
      <c r="S72" s="232"/>
      <c r="T72" s="232"/>
      <c r="U72" s="232"/>
      <c r="V72" s="232"/>
      <c r="W72" s="232"/>
      <c r="X72" s="232"/>
      <c r="Y72" s="232"/>
      <c r="Z72" s="232"/>
      <c r="AA72" s="232"/>
      <c r="AB72" s="232"/>
      <c r="AC72" s="232"/>
      <c r="AD72" s="232"/>
      <c r="AE72" s="232"/>
    </row>
    <row r="73" spans="1:31"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15</v>
      </c>
      <c r="H73" s="251"/>
      <c r="I73" s="74"/>
      <c r="J73" s="74"/>
      <c r="K73" s="74"/>
      <c r="L73" s="74"/>
      <c r="M73" s="295"/>
      <c r="N73" s="298"/>
      <c r="O73" s="232"/>
      <c r="P73" s="232"/>
      <c r="Q73" s="232"/>
      <c r="R73" s="232"/>
      <c r="S73" s="232"/>
      <c r="T73" s="232"/>
      <c r="U73" s="232"/>
      <c r="V73" s="232"/>
      <c r="W73" s="232"/>
      <c r="X73" s="232"/>
      <c r="Y73" s="232"/>
      <c r="Z73" s="232"/>
      <c r="AA73" s="232"/>
      <c r="AB73" s="232"/>
      <c r="AC73" s="232"/>
      <c r="AD73" s="232"/>
      <c r="AE73" s="232"/>
    </row>
    <row r="74" spans="1:31"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15</v>
      </c>
      <c r="H74" s="251"/>
      <c r="I74" s="74"/>
      <c r="J74" s="74"/>
      <c r="K74" s="291"/>
      <c r="L74" s="291"/>
      <c r="M74" s="294" t="s">
        <v>569</v>
      </c>
      <c r="N74" s="298"/>
      <c r="O74" s="232"/>
      <c r="P74" s="232"/>
      <c r="Q74" s="232"/>
      <c r="R74" s="232"/>
      <c r="S74" s="232"/>
      <c r="T74" s="232"/>
      <c r="U74" s="232"/>
      <c r="V74" s="232"/>
      <c r="W74" s="232"/>
      <c r="X74" s="232"/>
      <c r="Y74" s="232"/>
      <c r="Z74" s="232"/>
      <c r="AA74" s="232"/>
      <c r="AB74" s="232"/>
      <c r="AC74" s="232"/>
      <c r="AD74" s="232"/>
      <c r="AE74" s="232"/>
    </row>
    <row r="75" spans="1:31"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15</v>
      </c>
      <c r="H75" s="251"/>
      <c r="I75" s="74"/>
      <c r="J75" s="74"/>
      <c r="K75" s="74"/>
      <c r="L75" s="74"/>
      <c r="M75" s="295"/>
      <c r="N75" s="298"/>
      <c r="O75" s="232"/>
      <c r="P75" s="232"/>
      <c r="Q75" s="232"/>
      <c r="R75" s="232"/>
      <c r="S75" s="232"/>
      <c r="T75" s="232"/>
      <c r="U75" s="232"/>
      <c r="V75" s="232"/>
      <c r="W75" s="232"/>
      <c r="X75" s="232"/>
      <c r="Y75" s="232"/>
      <c r="Z75" s="232"/>
      <c r="AA75" s="232"/>
      <c r="AB75" s="232"/>
      <c r="AC75" s="232"/>
      <c r="AD75" s="232"/>
      <c r="AE75" s="232"/>
    </row>
    <row r="76" spans="1:31"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15</v>
      </c>
      <c r="H76" s="251"/>
      <c r="I76" s="74"/>
      <c r="J76" s="74"/>
      <c r="K76" s="74"/>
      <c r="L76" s="74"/>
      <c r="M76" s="295"/>
      <c r="N76" s="298"/>
      <c r="O76" s="232"/>
      <c r="P76" s="232"/>
      <c r="Q76" s="232"/>
      <c r="R76" s="232"/>
      <c r="S76" s="232"/>
      <c r="T76" s="232"/>
      <c r="U76" s="232"/>
      <c r="V76" s="232"/>
      <c r="W76" s="232"/>
      <c r="X76" s="232"/>
      <c r="Y76" s="232"/>
      <c r="Z76" s="232"/>
      <c r="AA76" s="232"/>
      <c r="AB76" s="232"/>
      <c r="AC76" s="232"/>
      <c r="AD76" s="232"/>
      <c r="AE76" s="232"/>
    </row>
    <row r="77" spans="1:31"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15</v>
      </c>
      <c r="H77" s="251"/>
      <c r="I77" s="74"/>
      <c r="J77" s="74"/>
      <c r="K77" s="74"/>
      <c r="L77" s="74"/>
      <c r="M77" s="295"/>
      <c r="N77" s="298"/>
      <c r="O77" s="232"/>
      <c r="P77" s="232"/>
      <c r="Q77" s="232"/>
      <c r="R77" s="232"/>
      <c r="S77" s="232"/>
      <c r="T77" s="232"/>
      <c r="U77" s="232"/>
      <c r="V77" s="232"/>
      <c r="W77" s="232"/>
      <c r="X77" s="232"/>
      <c r="Y77" s="232"/>
      <c r="Z77" s="232"/>
      <c r="AA77" s="232"/>
      <c r="AB77" s="232"/>
      <c r="AC77" s="232"/>
      <c r="AD77" s="232"/>
      <c r="AE77" s="232"/>
    </row>
    <row r="78" spans="1:31"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15</v>
      </c>
      <c r="H78" s="251"/>
      <c r="I78" s="74"/>
      <c r="J78" s="74"/>
      <c r="K78" s="74"/>
      <c r="L78" s="74"/>
      <c r="M78" s="294" t="s">
        <v>569</v>
      </c>
      <c r="N78" s="298"/>
      <c r="O78" s="232"/>
      <c r="P78" s="232"/>
      <c r="Q78" s="232"/>
      <c r="R78" s="232"/>
      <c r="S78" s="232"/>
      <c r="T78" s="232"/>
      <c r="U78" s="232"/>
      <c r="V78" s="232"/>
      <c r="W78" s="232"/>
      <c r="X78" s="232"/>
      <c r="Y78" s="232"/>
      <c r="Z78" s="232"/>
      <c r="AA78" s="232"/>
      <c r="AB78" s="232"/>
      <c r="AC78" s="232"/>
      <c r="AD78" s="232"/>
      <c r="AE78" s="232"/>
    </row>
    <row r="79" spans="1:31"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15</v>
      </c>
      <c r="H79" s="251"/>
      <c r="I79" s="74"/>
      <c r="J79" s="74"/>
      <c r="K79" s="74"/>
      <c r="L79" s="74"/>
      <c r="M79" s="294" t="s">
        <v>582</v>
      </c>
      <c r="N79" s="298"/>
      <c r="O79" s="232"/>
      <c r="P79" s="232"/>
      <c r="Q79" s="232"/>
      <c r="R79" s="232"/>
      <c r="S79" s="232"/>
      <c r="T79" s="232"/>
      <c r="U79" s="232"/>
      <c r="V79" s="232"/>
      <c r="W79" s="232"/>
      <c r="X79" s="232"/>
      <c r="Y79" s="232"/>
      <c r="Z79" s="232"/>
      <c r="AA79" s="232"/>
      <c r="AB79" s="232"/>
      <c r="AC79" s="232"/>
      <c r="AD79" s="232"/>
      <c r="AE79" s="232"/>
    </row>
    <row r="80" spans="1:31"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15</v>
      </c>
      <c r="H80" s="251"/>
      <c r="I80" s="74"/>
      <c r="J80" s="74"/>
      <c r="K80" s="74"/>
      <c r="L80" s="74"/>
      <c r="M80" s="295"/>
      <c r="N80" s="298"/>
      <c r="O80" s="232"/>
      <c r="P80" s="232"/>
      <c r="Q80" s="232"/>
      <c r="R80" s="232"/>
      <c r="S80" s="232"/>
      <c r="T80" s="232"/>
      <c r="U80" s="232"/>
      <c r="V80" s="232"/>
      <c r="W80" s="232"/>
      <c r="X80" s="232"/>
      <c r="Y80" s="232"/>
      <c r="Z80" s="232"/>
      <c r="AA80" s="232"/>
      <c r="AB80" s="232"/>
      <c r="AC80" s="232"/>
      <c r="AD80" s="232"/>
      <c r="AE80" s="232"/>
    </row>
    <row r="81" spans="1:31"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15</v>
      </c>
      <c r="H81" s="251"/>
      <c r="I81" s="74"/>
      <c r="J81" s="74"/>
      <c r="K81" s="74"/>
      <c r="L81" s="74"/>
      <c r="M81" s="295"/>
      <c r="N81" s="298"/>
      <c r="O81" s="232"/>
      <c r="P81" s="232"/>
      <c r="Q81" s="232"/>
      <c r="R81" s="232"/>
      <c r="S81" s="232"/>
      <c r="T81" s="232"/>
      <c r="U81" s="232"/>
      <c r="V81" s="232"/>
      <c r="W81" s="232"/>
      <c r="X81" s="232"/>
      <c r="Y81" s="232"/>
      <c r="Z81" s="232"/>
      <c r="AA81" s="232"/>
      <c r="AB81" s="232"/>
      <c r="AC81" s="232"/>
      <c r="AD81" s="232"/>
      <c r="AE81" s="232"/>
    </row>
    <row r="82" spans="1:31"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15</v>
      </c>
      <c r="H82" s="251"/>
      <c r="I82" s="74"/>
      <c r="J82" s="74"/>
      <c r="K82" s="294"/>
      <c r="L82" s="291"/>
      <c r="M82" s="294"/>
      <c r="N82" s="297"/>
      <c r="O82" s="232"/>
      <c r="P82" s="232"/>
      <c r="Q82" s="232"/>
      <c r="R82" s="232"/>
      <c r="S82" s="232"/>
      <c r="T82" s="232"/>
      <c r="U82" s="232"/>
      <c r="V82" s="232"/>
      <c r="W82" s="232"/>
      <c r="X82" s="232"/>
      <c r="Y82" s="232"/>
      <c r="Z82" s="232"/>
      <c r="AA82" s="232"/>
      <c r="AB82" s="232"/>
      <c r="AC82" s="232"/>
      <c r="AD82" s="232"/>
      <c r="AE82" s="232"/>
    </row>
    <row r="83" spans="1:31"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15</v>
      </c>
      <c r="H83" s="251"/>
      <c r="I83" s="74"/>
      <c r="J83" s="74"/>
      <c r="K83" s="291"/>
      <c r="L83" s="291"/>
      <c r="M83" s="294"/>
      <c r="N83" s="298"/>
      <c r="O83" s="232"/>
      <c r="P83" s="232"/>
      <c r="Q83" s="232"/>
      <c r="R83" s="232"/>
      <c r="S83" s="232"/>
      <c r="T83" s="232"/>
      <c r="U83" s="232"/>
      <c r="V83" s="232"/>
      <c r="W83" s="232"/>
      <c r="X83" s="232"/>
      <c r="Y83" s="232"/>
      <c r="Z83" s="232"/>
      <c r="AA83" s="232"/>
      <c r="AB83" s="232"/>
      <c r="AC83" s="232"/>
      <c r="AD83" s="232"/>
      <c r="AE83" s="232"/>
    </row>
    <row r="84" spans="1:31"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15</v>
      </c>
      <c r="H84" s="251"/>
      <c r="I84" s="74"/>
      <c r="J84" s="74"/>
      <c r="K84" s="74"/>
      <c r="L84" s="74"/>
      <c r="M84" s="295"/>
      <c r="N84" s="298"/>
      <c r="O84" s="232"/>
      <c r="P84" s="232"/>
      <c r="Q84" s="232"/>
      <c r="R84" s="232"/>
      <c r="S84" s="232"/>
      <c r="T84" s="232"/>
      <c r="U84" s="232"/>
      <c r="V84" s="232"/>
      <c r="W84" s="232"/>
      <c r="X84" s="232"/>
      <c r="Y84" s="232"/>
      <c r="Z84" s="232"/>
      <c r="AA84" s="232"/>
      <c r="AB84" s="232"/>
      <c r="AC84" s="232"/>
      <c r="AD84" s="232"/>
      <c r="AE84" s="232"/>
    </row>
    <row r="85" spans="1:31"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15</v>
      </c>
      <c r="H85" s="251"/>
      <c r="I85" s="74"/>
      <c r="J85" s="74"/>
      <c r="K85" s="291"/>
      <c r="L85" s="291"/>
      <c r="M85" s="295"/>
      <c r="N85" s="298"/>
      <c r="O85" s="232"/>
      <c r="P85" s="232"/>
      <c r="Q85" s="232"/>
      <c r="R85" s="232"/>
      <c r="S85" s="232"/>
      <c r="T85" s="232"/>
      <c r="U85" s="232"/>
      <c r="V85" s="232"/>
      <c r="W85" s="232"/>
      <c r="X85" s="232"/>
      <c r="Y85" s="232"/>
      <c r="Z85" s="232"/>
      <c r="AA85" s="232"/>
      <c r="AB85" s="232"/>
      <c r="AC85" s="232"/>
      <c r="AD85" s="232"/>
      <c r="AE85" s="232"/>
    </row>
    <row r="86" spans="1:31"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15</v>
      </c>
      <c r="H86" s="251"/>
      <c r="I86" s="74"/>
      <c r="J86" s="74"/>
      <c r="K86" s="74"/>
      <c r="L86" s="74"/>
      <c r="M86" s="295"/>
      <c r="N86" s="298"/>
      <c r="O86" s="232"/>
      <c r="P86" s="232"/>
      <c r="Q86" s="232"/>
      <c r="R86" s="232"/>
      <c r="S86" s="232"/>
      <c r="T86" s="232"/>
      <c r="U86" s="232"/>
      <c r="V86" s="232"/>
      <c r="W86" s="232"/>
      <c r="X86" s="232"/>
      <c r="Y86" s="232"/>
      <c r="Z86" s="232"/>
      <c r="AA86" s="232"/>
      <c r="AB86" s="232"/>
      <c r="AC86" s="232"/>
      <c r="AD86" s="232"/>
      <c r="AE86" s="232"/>
    </row>
    <row r="87" spans="1:31"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15</v>
      </c>
      <c r="H87" s="251"/>
      <c r="I87" s="74"/>
      <c r="J87" s="74"/>
      <c r="K87" s="74"/>
      <c r="L87" s="74"/>
      <c r="M87" s="295"/>
      <c r="N87" s="298"/>
      <c r="O87" s="232"/>
      <c r="P87" s="232"/>
      <c r="Q87" s="232"/>
      <c r="R87" s="232"/>
      <c r="S87" s="232"/>
      <c r="T87" s="232"/>
      <c r="U87" s="232"/>
      <c r="V87" s="232"/>
      <c r="W87" s="232"/>
      <c r="X87" s="232"/>
      <c r="Y87" s="232"/>
      <c r="Z87" s="232"/>
      <c r="AA87" s="232"/>
      <c r="AB87" s="232"/>
      <c r="AC87" s="232"/>
      <c r="AD87" s="232"/>
      <c r="AE87" s="232"/>
    </row>
    <row r="88" spans="1:31"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15</v>
      </c>
      <c r="H88" s="251"/>
      <c r="I88" s="74"/>
      <c r="J88" s="74"/>
      <c r="K88" s="74"/>
      <c r="L88" s="74"/>
      <c r="M88" s="295"/>
      <c r="N88" s="298"/>
      <c r="O88" s="232"/>
      <c r="P88" s="232"/>
      <c r="Q88" s="232"/>
      <c r="R88" s="232"/>
      <c r="S88" s="232"/>
      <c r="T88" s="232"/>
      <c r="U88" s="232"/>
      <c r="V88" s="232"/>
      <c r="W88" s="232"/>
      <c r="X88" s="232"/>
      <c r="Y88" s="232"/>
      <c r="Z88" s="232"/>
      <c r="AA88" s="232"/>
      <c r="AB88" s="232"/>
      <c r="AC88" s="232"/>
      <c r="AD88" s="232"/>
      <c r="AE88" s="232"/>
    </row>
    <row r="89" spans="1:31"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15</v>
      </c>
      <c r="H89" s="251"/>
      <c r="I89" s="74"/>
      <c r="J89" s="74"/>
      <c r="K89" s="74"/>
      <c r="L89" s="74"/>
      <c r="M89" s="295"/>
      <c r="N89" s="298"/>
      <c r="O89" s="232"/>
      <c r="P89" s="232"/>
      <c r="Q89" s="232"/>
      <c r="R89" s="232"/>
      <c r="S89" s="232"/>
      <c r="T89" s="232"/>
      <c r="U89" s="232"/>
      <c r="V89" s="232"/>
      <c r="W89" s="232"/>
      <c r="X89" s="232"/>
      <c r="Y89" s="232"/>
      <c r="Z89" s="232"/>
      <c r="AA89" s="232"/>
      <c r="AB89" s="232"/>
      <c r="AC89" s="232"/>
      <c r="AD89" s="232"/>
      <c r="AE89" s="232"/>
    </row>
    <row r="90" spans="1:31"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15</v>
      </c>
      <c r="H90" s="251"/>
      <c r="I90" s="74"/>
      <c r="J90" s="74"/>
      <c r="K90" s="74"/>
      <c r="L90" s="74"/>
      <c r="M90" s="294"/>
      <c r="N90" s="298"/>
      <c r="O90" s="232"/>
      <c r="P90" s="232"/>
      <c r="Q90" s="232"/>
      <c r="R90" s="232"/>
      <c r="S90" s="232"/>
      <c r="T90" s="232"/>
      <c r="U90" s="232"/>
      <c r="V90" s="232"/>
      <c r="W90" s="232"/>
      <c r="X90" s="232"/>
      <c r="Y90" s="232"/>
      <c r="Z90" s="232"/>
      <c r="AA90" s="232"/>
      <c r="AB90" s="232"/>
      <c r="AC90" s="232"/>
      <c r="AD90" s="232"/>
      <c r="AE90" s="232"/>
    </row>
    <row r="91" spans="1:31"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15</v>
      </c>
      <c r="H91" s="251"/>
      <c r="I91" s="74"/>
      <c r="J91" s="74"/>
      <c r="K91" s="74"/>
      <c r="L91" s="74"/>
      <c r="M91" s="295"/>
      <c r="N91" s="298"/>
      <c r="O91" s="232"/>
      <c r="P91" s="232"/>
      <c r="Q91" s="232"/>
      <c r="R91" s="232"/>
      <c r="S91" s="232"/>
      <c r="T91" s="232"/>
      <c r="U91" s="232"/>
      <c r="V91" s="232"/>
      <c r="W91" s="232"/>
      <c r="X91" s="232"/>
      <c r="Y91" s="232"/>
      <c r="Z91" s="232"/>
      <c r="AA91" s="232"/>
      <c r="AB91" s="232"/>
      <c r="AC91" s="232"/>
      <c r="AD91" s="232"/>
      <c r="AE91" s="232"/>
    </row>
    <row r="92" spans="1:31"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15</v>
      </c>
      <c r="H92" s="251"/>
      <c r="I92" s="74"/>
      <c r="J92" s="74"/>
      <c r="K92" s="74"/>
      <c r="L92" s="74"/>
      <c r="M92" s="295"/>
      <c r="N92" s="298"/>
      <c r="O92" s="232"/>
      <c r="P92" s="232"/>
      <c r="Q92" s="232"/>
      <c r="R92" s="232"/>
      <c r="S92" s="232"/>
      <c r="T92" s="232"/>
      <c r="U92" s="232"/>
      <c r="V92" s="232"/>
      <c r="W92" s="232"/>
      <c r="X92" s="232"/>
      <c r="Y92" s="232"/>
      <c r="Z92" s="232"/>
      <c r="AA92" s="232"/>
      <c r="AB92" s="232"/>
      <c r="AC92" s="232"/>
      <c r="AD92" s="232"/>
      <c r="AE92" s="232"/>
    </row>
    <row r="93" spans="1:31"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15</v>
      </c>
      <c r="H93" s="251"/>
      <c r="I93" s="74"/>
      <c r="J93" s="74"/>
      <c r="K93" s="74"/>
      <c r="L93" s="74"/>
      <c r="M93" s="295"/>
      <c r="N93" s="298"/>
      <c r="O93" s="232"/>
      <c r="P93" s="232"/>
      <c r="Q93" s="232"/>
      <c r="R93" s="232"/>
      <c r="S93" s="232"/>
      <c r="T93" s="232"/>
      <c r="U93" s="232"/>
      <c r="V93" s="232"/>
      <c r="W93" s="232"/>
      <c r="X93" s="232"/>
      <c r="Y93" s="232"/>
      <c r="Z93" s="232"/>
      <c r="AA93" s="232"/>
      <c r="AB93" s="232"/>
      <c r="AC93" s="232"/>
      <c r="AD93" s="232"/>
      <c r="AE93" s="232"/>
    </row>
    <row r="94" spans="1:31"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15</v>
      </c>
      <c r="H94" s="251"/>
      <c r="I94" s="74"/>
      <c r="J94" s="74"/>
      <c r="K94" s="74"/>
      <c r="L94" s="74"/>
      <c r="M94" s="295"/>
      <c r="N94" s="298"/>
      <c r="O94" s="232"/>
      <c r="P94" s="232"/>
      <c r="Q94" s="232"/>
      <c r="R94" s="232"/>
      <c r="S94" s="232"/>
      <c r="T94" s="232"/>
      <c r="U94" s="232"/>
      <c r="V94" s="232"/>
      <c r="W94" s="232"/>
      <c r="X94" s="232"/>
      <c r="Y94" s="232"/>
      <c r="Z94" s="232"/>
      <c r="AA94" s="232"/>
      <c r="AB94" s="232"/>
      <c r="AC94" s="232"/>
      <c r="AD94" s="232"/>
      <c r="AE94" s="232"/>
    </row>
    <row r="95" spans="1:31"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15</v>
      </c>
      <c r="H95" s="251"/>
      <c r="I95" s="74"/>
      <c r="J95" s="74"/>
      <c r="K95" s="291"/>
      <c r="L95" s="291"/>
      <c r="M95" s="295"/>
      <c r="N95" s="298"/>
      <c r="O95" s="232"/>
      <c r="P95" s="232"/>
      <c r="Q95" s="232"/>
      <c r="R95" s="232"/>
      <c r="S95" s="232"/>
      <c r="T95" s="232"/>
      <c r="U95" s="232"/>
      <c r="V95" s="232"/>
      <c r="W95" s="232"/>
      <c r="X95" s="232"/>
      <c r="Y95" s="232"/>
      <c r="Z95" s="232"/>
      <c r="AA95" s="232"/>
      <c r="AB95" s="232"/>
      <c r="AC95" s="232"/>
      <c r="AD95" s="232"/>
      <c r="AE95" s="232"/>
    </row>
    <row r="96" spans="1:31"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15</v>
      </c>
      <c r="H96" s="251"/>
      <c r="I96" s="74"/>
      <c r="J96" s="74"/>
      <c r="K96" s="74"/>
      <c r="L96" s="74"/>
      <c r="M96" s="295"/>
      <c r="N96" s="298"/>
      <c r="O96" s="232"/>
      <c r="P96" s="232"/>
      <c r="Q96" s="232"/>
      <c r="R96" s="232"/>
      <c r="S96" s="232"/>
      <c r="T96" s="232"/>
      <c r="U96" s="232"/>
      <c r="V96" s="232"/>
      <c r="W96" s="232"/>
      <c r="X96" s="232"/>
      <c r="Y96" s="232"/>
      <c r="Z96" s="232"/>
      <c r="AA96" s="232"/>
      <c r="AB96" s="232"/>
      <c r="AC96" s="232"/>
      <c r="AD96" s="232"/>
      <c r="AE96" s="232"/>
    </row>
    <row r="97" spans="1:31"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15</v>
      </c>
      <c r="H97" s="251"/>
      <c r="I97" s="74"/>
      <c r="J97" s="74"/>
      <c r="K97" s="74"/>
      <c r="L97" s="74"/>
      <c r="M97" s="295"/>
      <c r="N97" s="298"/>
      <c r="O97" s="232"/>
      <c r="P97" s="232"/>
      <c r="Q97" s="232"/>
      <c r="R97" s="232"/>
      <c r="S97" s="232"/>
      <c r="T97" s="232"/>
      <c r="U97" s="232"/>
      <c r="V97" s="232"/>
      <c r="W97" s="232"/>
      <c r="X97" s="232"/>
      <c r="Y97" s="232"/>
      <c r="Z97" s="232"/>
      <c r="AA97" s="232"/>
      <c r="AB97" s="232"/>
      <c r="AC97" s="232"/>
      <c r="AD97" s="232"/>
      <c r="AE97" s="232"/>
    </row>
    <row r="98" spans="1:31"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15</v>
      </c>
      <c r="H98" s="251"/>
      <c r="I98" s="74"/>
      <c r="J98" s="74"/>
      <c r="K98" s="74"/>
      <c r="L98" s="74"/>
      <c r="M98" s="295"/>
      <c r="N98" s="298"/>
      <c r="O98" s="232"/>
      <c r="P98" s="232"/>
      <c r="Q98" s="232"/>
      <c r="R98" s="232"/>
      <c r="S98" s="232"/>
      <c r="T98" s="232"/>
      <c r="U98" s="232"/>
      <c r="V98" s="232"/>
      <c r="W98" s="232"/>
      <c r="X98" s="232"/>
      <c r="Y98" s="232"/>
      <c r="Z98" s="232"/>
      <c r="AA98" s="232"/>
      <c r="AB98" s="232"/>
      <c r="AC98" s="232"/>
      <c r="AD98" s="232"/>
      <c r="AE98" s="232"/>
    </row>
    <row r="99" spans="1:31"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15</v>
      </c>
      <c r="H99" s="251"/>
      <c r="I99" s="74"/>
      <c r="J99" s="74"/>
      <c r="K99" s="74"/>
      <c r="L99" s="74"/>
      <c r="M99" s="295"/>
      <c r="N99" s="298"/>
      <c r="O99" s="232"/>
      <c r="P99" s="232"/>
      <c r="Q99" s="232"/>
      <c r="R99" s="232"/>
      <c r="S99" s="232"/>
      <c r="T99" s="232"/>
      <c r="U99" s="232"/>
      <c r="V99" s="232"/>
      <c r="W99" s="232"/>
      <c r="X99" s="232"/>
      <c r="Y99" s="232"/>
      <c r="Z99" s="232"/>
      <c r="AA99" s="232"/>
      <c r="AB99" s="232"/>
      <c r="AC99" s="232"/>
      <c r="AD99" s="232"/>
      <c r="AE99" s="232"/>
    </row>
    <row r="100" spans="1:31"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15</v>
      </c>
      <c r="H100" s="251"/>
      <c r="I100" s="74"/>
      <c r="J100" s="74"/>
      <c r="K100" s="74"/>
      <c r="L100" s="74"/>
      <c r="M100" s="295"/>
      <c r="N100" s="298"/>
      <c r="O100" s="232"/>
      <c r="P100" s="232"/>
      <c r="Q100" s="232"/>
      <c r="R100" s="232"/>
      <c r="S100" s="232"/>
      <c r="T100" s="232"/>
      <c r="U100" s="232"/>
      <c r="V100" s="232"/>
      <c r="W100" s="232"/>
      <c r="X100" s="232"/>
      <c r="Y100" s="232"/>
      <c r="Z100" s="232"/>
      <c r="AA100" s="232"/>
      <c r="AB100" s="232"/>
      <c r="AC100" s="232"/>
      <c r="AD100" s="232"/>
      <c r="AE100" s="232"/>
    </row>
    <row r="101" spans="1:31"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15</v>
      </c>
      <c r="H101" s="251"/>
      <c r="I101" s="74"/>
      <c r="J101" s="74"/>
      <c r="K101" s="74"/>
      <c r="L101" s="74"/>
      <c r="M101" s="295"/>
      <c r="N101" s="298"/>
      <c r="O101" s="232"/>
      <c r="P101" s="232"/>
      <c r="Q101" s="232"/>
      <c r="R101" s="232"/>
      <c r="S101" s="232"/>
      <c r="T101" s="232"/>
      <c r="U101" s="232"/>
      <c r="V101" s="232"/>
      <c r="W101" s="232"/>
      <c r="X101" s="232"/>
      <c r="Y101" s="232"/>
      <c r="Z101" s="232"/>
      <c r="AA101" s="232"/>
      <c r="AB101" s="232"/>
      <c r="AC101" s="232"/>
      <c r="AD101" s="232"/>
      <c r="AE101" s="232"/>
    </row>
    <row r="102" spans="1:31"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15</v>
      </c>
      <c r="H102" s="251"/>
      <c r="I102" s="74"/>
      <c r="J102" s="74"/>
      <c r="K102" s="291"/>
      <c r="L102" s="74"/>
      <c r="M102" s="294" t="s">
        <v>569</v>
      </c>
      <c r="N102" s="297"/>
      <c r="O102" s="232"/>
      <c r="P102" s="232"/>
      <c r="Q102" s="232"/>
      <c r="R102" s="232"/>
      <c r="S102" s="232"/>
      <c r="T102" s="232"/>
      <c r="U102" s="232"/>
      <c r="V102" s="232"/>
      <c r="W102" s="232"/>
      <c r="X102" s="232"/>
      <c r="Y102" s="232"/>
      <c r="Z102" s="232"/>
      <c r="AA102" s="232"/>
      <c r="AB102" s="232"/>
      <c r="AC102" s="232"/>
      <c r="AD102" s="232"/>
      <c r="AE102" s="232"/>
    </row>
    <row r="103" spans="1:31"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15</v>
      </c>
      <c r="H103" s="251"/>
      <c r="I103" s="74"/>
      <c r="J103" s="74"/>
      <c r="K103" s="291"/>
      <c r="L103" s="291"/>
      <c r="M103" s="295"/>
      <c r="N103" s="298"/>
      <c r="O103" s="232"/>
      <c r="P103" s="232"/>
      <c r="Q103" s="232"/>
      <c r="R103" s="232"/>
      <c r="S103" s="232"/>
      <c r="T103" s="232"/>
      <c r="U103" s="232"/>
      <c r="V103" s="232"/>
      <c r="W103" s="232"/>
      <c r="X103" s="232"/>
      <c r="Y103" s="232"/>
      <c r="Z103" s="232"/>
      <c r="AA103" s="232"/>
      <c r="AB103" s="232"/>
      <c r="AC103" s="232"/>
      <c r="AD103" s="232"/>
      <c r="AE103" s="232"/>
    </row>
    <row r="104" spans="1:31"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15</v>
      </c>
      <c r="H104" s="251"/>
      <c r="I104" s="74"/>
      <c r="J104" s="74"/>
      <c r="K104" s="74"/>
      <c r="L104" s="74"/>
      <c r="M104" s="295"/>
      <c r="N104" s="298"/>
      <c r="O104" s="232"/>
      <c r="P104" s="232"/>
      <c r="Q104" s="232"/>
      <c r="R104" s="232"/>
      <c r="S104" s="232"/>
      <c r="T104" s="232"/>
      <c r="U104" s="232"/>
      <c r="V104" s="232"/>
      <c r="W104" s="232"/>
      <c r="X104" s="232"/>
      <c r="Y104" s="232"/>
      <c r="Z104" s="232"/>
      <c r="AA104" s="232"/>
      <c r="AB104" s="232"/>
      <c r="AC104" s="232"/>
      <c r="AD104" s="232"/>
      <c r="AE104" s="232"/>
    </row>
    <row r="105" spans="1:31"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15</v>
      </c>
      <c r="H105" s="251"/>
      <c r="I105" s="74"/>
      <c r="J105" s="74"/>
      <c r="K105" s="74"/>
      <c r="L105" s="74"/>
      <c r="M105" s="295"/>
      <c r="N105" s="298"/>
      <c r="O105" s="232"/>
      <c r="P105" s="232"/>
      <c r="Q105" s="232"/>
      <c r="R105" s="232"/>
      <c r="S105" s="232"/>
      <c r="T105" s="232"/>
      <c r="U105" s="232"/>
      <c r="V105" s="232"/>
      <c r="W105" s="232"/>
      <c r="X105" s="232"/>
      <c r="Y105" s="232"/>
      <c r="Z105" s="232"/>
      <c r="AA105" s="232"/>
      <c r="AB105" s="232"/>
      <c r="AC105" s="232"/>
      <c r="AD105" s="232"/>
      <c r="AE105" s="232"/>
    </row>
    <row r="106" spans="1:31"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15</v>
      </c>
      <c r="H106" s="251"/>
      <c r="I106" s="74"/>
      <c r="J106" s="74"/>
      <c r="K106" s="74"/>
      <c r="L106" s="74"/>
      <c r="M106" s="295"/>
      <c r="N106" s="298"/>
      <c r="O106" s="232"/>
      <c r="P106" s="232"/>
      <c r="Q106" s="232"/>
      <c r="R106" s="232"/>
      <c r="S106" s="232"/>
      <c r="T106" s="232"/>
      <c r="U106" s="232"/>
      <c r="V106" s="232"/>
      <c r="W106" s="232"/>
      <c r="X106" s="232"/>
      <c r="Y106" s="232"/>
      <c r="Z106" s="232"/>
      <c r="AA106" s="232"/>
      <c r="AB106" s="232"/>
      <c r="AC106" s="232"/>
      <c r="AD106" s="232"/>
      <c r="AE106" s="232"/>
    </row>
    <row r="107" spans="1:31"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15</v>
      </c>
      <c r="H107" s="251"/>
      <c r="I107" s="74"/>
      <c r="J107" s="74"/>
      <c r="K107" s="74"/>
      <c r="L107" s="74"/>
      <c r="M107" s="295"/>
      <c r="N107" s="298"/>
      <c r="O107" s="232"/>
      <c r="P107" s="232"/>
      <c r="Q107" s="232"/>
      <c r="R107" s="232"/>
      <c r="S107" s="232"/>
      <c r="T107" s="232"/>
      <c r="U107" s="232"/>
      <c r="V107" s="232"/>
      <c r="W107" s="232"/>
      <c r="X107" s="232"/>
      <c r="Y107" s="232"/>
      <c r="Z107" s="232"/>
      <c r="AA107" s="232"/>
      <c r="AB107" s="232"/>
      <c r="AC107" s="232"/>
      <c r="AD107" s="232"/>
      <c r="AE107" s="232"/>
    </row>
    <row r="108" spans="1:31"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15</v>
      </c>
      <c r="H108" s="251"/>
      <c r="I108" s="74"/>
      <c r="J108" s="74"/>
      <c r="K108" s="74"/>
      <c r="L108" s="74"/>
      <c r="M108" s="295"/>
      <c r="N108" s="298"/>
      <c r="O108" s="232"/>
      <c r="P108" s="232"/>
      <c r="Q108" s="232"/>
      <c r="R108" s="232"/>
      <c r="S108" s="232"/>
      <c r="T108" s="232"/>
      <c r="U108" s="232"/>
      <c r="V108" s="232"/>
      <c r="W108" s="232"/>
      <c r="X108" s="232"/>
      <c r="Y108" s="232"/>
      <c r="Z108" s="232"/>
      <c r="AA108" s="232"/>
      <c r="AB108" s="232"/>
      <c r="AC108" s="232"/>
      <c r="AD108" s="232"/>
      <c r="AE108" s="232"/>
    </row>
    <row r="109" spans="1:31"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15</v>
      </c>
      <c r="H109" s="251"/>
      <c r="I109" s="74"/>
      <c r="J109" s="74"/>
      <c r="K109" s="74"/>
      <c r="L109" s="74"/>
      <c r="M109" s="295"/>
      <c r="N109" s="298"/>
      <c r="O109" s="232"/>
      <c r="P109" s="232"/>
      <c r="Q109" s="232"/>
      <c r="R109" s="232"/>
      <c r="S109" s="232"/>
      <c r="T109" s="232"/>
      <c r="U109" s="232"/>
      <c r="V109" s="232"/>
      <c r="W109" s="232"/>
      <c r="X109" s="232"/>
      <c r="Y109" s="232"/>
      <c r="Z109" s="232"/>
      <c r="AA109" s="232"/>
      <c r="AB109" s="232"/>
      <c r="AC109" s="232"/>
      <c r="AD109" s="232"/>
      <c r="AE109" s="232"/>
    </row>
    <row r="110" spans="1:31"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15</v>
      </c>
      <c r="H110" s="251"/>
      <c r="I110" s="74"/>
      <c r="J110" s="74"/>
      <c r="K110" s="74"/>
      <c r="L110" s="74"/>
      <c r="M110" s="295"/>
      <c r="N110" s="298"/>
      <c r="O110" s="232"/>
      <c r="P110" s="232"/>
      <c r="Q110" s="232"/>
      <c r="R110" s="232"/>
      <c r="S110" s="232"/>
      <c r="T110" s="232"/>
      <c r="U110" s="232"/>
      <c r="V110" s="232"/>
      <c r="W110" s="232"/>
      <c r="X110" s="232"/>
      <c r="Y110" s="232"/>
      <c r="Z110" s="232"/>
      <c r="AA110" s="232"/>
      <c r="AB110" s="232"/>
      <c r="AC110" s="232"/>
      <c r="AD110" s="232"/>
      <c r="AE110" s="232"/>
    </row>
    <row r="111" spans="1:31"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15</v>
      </c>
      <c r="H111" s="251"/>
      <c r="I111" s="74"/>
      <c r="J111" s="74"/>
      <c r="K111" s="74"/>
      <c r="L111" s="74"/>
      <c r="M111" s="295"/>
      <c r="N111" s="298"/>
      <c r="O111" s="232"/>
      <c r="P111" s="232"/>
      <c r="Q111" s="232"/>
      <c r="R111" s="232"/>
      <c r="S111" s="232"/>
      <c r="T111" s="232"/>
      <c r="U111" s="232"/>
      <c r="V111" s="232"/>
      <c r="W111" s="232"/>
      <c r="X111" s="232"/>
      <c r="Y111" s="232"/>
      <c r="Z111" s="232"/>
      <c r="AA111" s="232"/>
      <c r="AB111" s="232"/>
      <c r="AC111" s="232"/>
      <c r="AD111" s="232"/>
      <c r="AE111" s="232"/>
    </row>
    <row r="112" spans="1:31"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15</v>
      </c>
      <c r="H112" s="251"/>
      <c r="I112" s="74"/>
      <c r="J112" s="74"/>
      <c r="K112" s="74"/>
      <c r="L112" s="74"/>
      <c r="M112" s="295"/>
      <c r="N112" s="298"/>
      <c r="O112" s="232"/>
      <c r="P112" s="232"/>
      <c r="Q112" s="232"/>
      <c r="R112" s="232"/>
      <c r="S112" s="232"/>
      <c r="T112" s="232"/>
      <c r="U112" s="232"/>
      <c r="V112" s="232"/>
      <c r="W112" s="232"/>
      <c r="X112" s="232"/>
      <c r="Y112" s="232"/>
      <c r="Z112" s="232"/>
      <c r="AA112" s="232"/>
      <c r="AB112" s="232"/>
      <c r="AC112" s="232"/>
      <c r="AD112" s="232"/>
      <c r="AE112" s="232"/>
    </row>
    <row r="113" spans="1:31"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15</v>
      </c>
      <c r="H113" s="251"/>
      <c r="I113" s="74"/>
      <c r="J113" s="74"/>
      <c r="K113" s="74"/>
      <c r="L113" s="74"/>
      <c r="M113" s="295"/>
      <c r="N113" s="298"/>
      <c r="O113" s="232"/>
      <c r="P113" s="232"/>
      <c r="Q113" s="232"/>
      <c r="R113" s="232"/>
      <c r="S113" s="232"/>
      <c r="T113" s="232"/>
      <c r="U113" s="232"/>
      <c r="V113" s="232"/>
      <c r="W113" s="232"/>
      <c r="X113" s="232"/>
      <c r="Y113" s="232"/>
      <c r="Z113" s="232"/>
      <c r="AA113" s="232"/>
      <c r="AB113" s="232"/>
      <c r="AC113" s="232"/>
      <c r="AD113" s="232"/>
      <c r="AE113" s="232"/>
    </row>
    <row r="114" spans="1:31"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15</v>
      </c>
      <c r="H114" s="251"/>
      <c r="I114" s="74"/>
      <c r="J114" s="74"/>
      <c r="K114" s="74"/>
      <c r="L114" s="74"/>
      <c r="M114" s="295"/>
      <c r="N114" s="298"/>
      <c r="O114" s="232"/>
      <c r="P114" s="232"/>
      <c r="Q114" s="232"/>
      <c r="R114" s="232"/>
      <c r="S114" s="232"/>
      <c r="T114" s="232"/>
      <c r="U114" s="232"/>
      <c r="V114" s="232"/>
      <c r="W114" s="232"/>
      <c r="X114" s="232"/>
      <c r="Y114" s="232"/>
      <c r="Z114" s="232"/>
      <c r="AA114" s="232"/>
      <c r="AB114" s="232"/>
      <c r="AC114" s="232"/>
      <c r="AD114" s="232"/>
      <c r="AE114" s="232"/>
    </row>
    <row r="115" spans="1:31"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15</v>
      </c>
      <c r="H115" s="251"/>
      <c r="I115" s="74"/>
      <c r="J115" s="74"/>
      <c r="K115" s="74"/>
      <c r="L115" s="74"/>
      <c r="M115" s="295"/>
      <c r="N115" s="298"/>
      <c r="O115" s="62"/>
      <c r="P115" s="62"/>
      <c r="Q115" s="62"/>
      <c r="R115" s="62"/>
      <c r="S115" s="62"/>
      <c r="T115" s="62"/>
      <c r="U115" s="62"/>
      <c r="V115" s="62"/>
      <c r="W115" s="62"/>
      <c r="X115" s="62"/>
      <c r="Y115" s="62"/>
      <c r="Z115" s="62"/>
      <c r="AA115" s="62"/>
      <c r="AB115" s="62"/>
      <c r="AC115" s="62"/>
      <c r="AD115" s="62"/>
      <c r="AE115" s="62"/>
    </row>
    <row r="116" spans="1:31"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15</v>
      </c>
      <c r="H116" s="251"/>
      <c r="I116" s="74"/>
      <c r="J116" s="74"/>
      <c r="K116" s="74"/>
      <c r="L116" s="74"/>
      <c r="M116" s="295"/>
      <c r="N116" s="298"/>
      <c r="O116" s="232"/>
      <c r="P116" s="232"/>
      <c r="Q116" s="232"/>
      <c r="R116" s="232"/>
      <c r="S116" s="232"/>
      <c r="T116" s="232"/>
      <c r="U116" s="232"/>
      <c r="V116" s="232"/>
      <c r="W116" s="232"/>
      <c r="X116" s="232"/>
      <c r="Y116" s="232"/>
      <c r="Z116" s="232"/>
      <c r="AA116" s="232"/>
      <c r="AB116" s="232"/>
      <c r="AC116" s="232"/>
      <c r="AD116" s="232"/>
      <c r="AE116" s="232"/>
    </row>
    <row r="117" spans="1:31"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15</v>
      </c>
      <c r="H117" s="251"/>
      <c r="I117" s="74"/>
      <c r="J117" s="74"/>
      <c r="K117" s="74"/>
      <c r="L117" s="74"/>
      <c r="M117" s="295"/>
      <c r="N117" s="298"/>
      <c r="O117" s="232"/>
      <c r="P117" s="232"/>
      <c r="Q117" s="232"/>
      <c r="R117" s="232"/>
      <c r="S117" s="232"/>
      <c r="T117" s="232"/>
      <c r="U117" s="232"/>
      <c r="V117" s="232"/>
      <c r="W117" s="232"/>
      <c r="X117" s="232"/>
      <c r="Y117" s="232"/>
      <c r="Z117" s="232"/>
      <c r="AA117" s="232"/>
      <c r="AB117" s="232"/>
      <c r="AC117" s="232"/>
      <c r="AD117" s="232"/>
      <c r="AE117" s="232"/>
    </row>
  </sheetData>
  <autoFilter ref="B11:M117" xr:uid="{00000000-0009-0000-0000-00001A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122" priority="20" operator="equal">
      <formula>"x"</formula>
    </cfRule>
  </conditionalFormatting>
  <conditionalFormatting sqref="G1:G2 C2 G4:G11">
    <cfRule type="cellIs" dxfId="121" priority="50" operator="equal">
      <formula>"na"</formula>
    </cfRule>
  </conditionalFormatting>
  <conditionalFormatting sqref="G4:G10">
    <cfRule type="cellIs" dxfId="120" priority="21" operator="equal">
      <formula>"na"</formula>
    </cfRule>
  </conditionalFormatting>
  <conditionalFormatting sqref="G11">
    <cfRule type="cellIs" dxfId="119" priority="47" operator="equal">
      <formula>"c"</formula>
    </cfRule>
    <cfRule type="cellIs" dxfId="118" priority="48" operator="equal">
      <formula>"nc"</formula>
    </cfRule>
  </conditionalFormatting>
  <conditionalFormatting sqref="G11:G117">
    <cfRule type="cellIs" dxfId="117" priority="8" operator="equal">
      <formula>"nt"</formula>
    </cfRule>
  </conditionalFormatting>
  <conditionalFormatting sqref="G12:G117">
    <cfRule type="cellIs" dxfId="116" priority="6" operator="equal">
      <formula>"c"</formula>
    </cfRule>
    <cfRule type="cellIs" dxfId="115" priority="7" operator="equal">
      <formula>"nc"</formula>
    </cfRule>
    <cfRule type="cellIs" dxfId="114" priority="9" operator="equal">
      <formula>"na"</formula>
    </cfRule>
  </conditionalFormatting>
  <conditionalFormatting sqref="H12:H117">
    <cfRule type="cellIs" dxfId="113" priority="5" operator="equal">
      <formula>"d"</formula>
    </cfRule>
  </conditionalFormatting>
  <conditionalFormatting sqref="K2">
    <cfRule type="cellIs" dxfId="112" priority="14" operator="equal">
      <formula>"na"</formula>
    </cfRule>
  </conditionalFormatting>
  <conditionalFormatting sqref="Q4:U4">
    <cfRule type="cellIs" dxfId="111" priority="23" operator="equal">
      <formula>"NT"</formula>
    </cfRule>
    <cfRule type="cellIs" dxfId="110" priority="43" operator="equal">
      <formula>"C"</formula>
    </cfRule>
    <cfRule type="cellIs" dxfId="109" priority="44" operator="equal">
      <formula>"NC"</formula>
    </cfRule>
    <cfRule type="cellIs" dxfId="108" priority="45" operator="equal">
      <formula>"NA"</formula>
    </cfRule>
    <cfRule type="cellIs" dxfId="107" priority="46" operator="equal">
      <formula>"NT"</formula>
    </cfRule>
  </conditionalFormatting>
  <dataValidations count="3">
    <dataValidation type="list" allowBlank="1" showErrorMessage="1" sqref="G12:G117" xr:uid="{355937C1-4E43-444F-A5A5-6A4FF7E15957}">
      <formula1>"nt,na,c,nc"</formula1>
    </dataValidation>
    <dataValidation type="list" allowBlank="1" sqref="H12:H117" xr:uid="{AD6B8082-6177-4316-9D98-414DD78CAC44}">
      <formula1>"d"</formula1>
    </dataValidation>
    <dataValidation type="list" allowBlank="1" showInputMessage="1" showErrorMessage="1" sqref="I12:I117" xr:uid="{888141FE-B9E5-4A07-A08F-798EA6AF860A}">
      <formula1>INDIRECT("Liste_" &amp; VLOOKUP(B12,Criticite_Min_Criteres,2,FALSE))</formula1>
    </dataValidation>
  </dataValidations>
  <hyperlinks>
    <hyperlink ref="M54" r:id="rId1" xr:uid="{F17B235E-33C7-4101-9FE2-46BFB4DD9824}"/>
    <hyperlink ref="M55" r:id="rId2" xr:uid="{903A187B-A80F-4F81-9356-74FC3443C6CC}"/>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A5A079DC-A2FB-4B4E-A1A9-62C603449987}">
          <x14:formula1>
            <xm:f>Paramètres!$D$2:$D$5</xm:f>
          </x14:formula1>
          <xm:sqref>J12:J117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tabColor rgb="FF666666"/>
    <outlinePr summaryBelow="0" summaryRight="0"/>
  </sheetPr>
  <dimension ref="A1:AE117"/>
  <sheetViews>
    <sheetView showGridLines="0" zoomScale="60" zoomScaleNormal="60" workbookViewId="0">
      <pane xSplit="7" ySplit="11" topLeftCell="H110" activePane="bottomRight" state="frozen"/>
      <selection pane="topRight" activeCell="G1" sqref="G1"/>
      <selection pane="bottomLeft" activeCell="A12" sqref="A12"/>
      <selection pane="bottomRight" activeCell="K112" sqref="K112"/>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31" width="16.28515625" customWidth="1"/>
  </cols>
  <sheetData>
    <row r="1" spans="1:31"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6.5" customHeight="1" x14ac:dyDescent="0.2">
      <c r="A2" s="234"/>
      <c r="B2" s="235" t="str">
        <f>G4</f>
        <v>P20</v>
      </c>
      <c r="C2" s="236">
        <f>Echantillon!C32</f>
        <v>0</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c r="X2" s="232"/>
      <c r="Y2" s="232"/>
      <c r="Z2" s="232"/>
      <c r="AA2" s="232"/>
      <c r="AB2" s="232"/>
      <c r="AC2" s="232"/>
      <c r="AD2" s="232"/>
      <c r="AE2" s="232"/>
    </row>
    <row r="3" spans="1:31" ht="18.75" customHeight="1" x14ac:dyDescent="0.2">
      <c r="A3" s="234"/>
      <c r="B3" s="235" t="s">
        <v>442</v>
      </c>
      <c r="C3" s="439" t="str">
        <f>HYPERLINK(Echantillon!D32)</f>
        <v>https://museemaritime.larochelle.fr/au-dela-de-la-visite/espaces-a-louer/salle-de-reception</v>
      </c>
      <c r="D3" s="385"/>
      <c r="E3" s="385"/>
      <c r="F3" s="385"/>
      <c r="G3" s="385"/>
      <c r="H3" s="242"/>
      <c r="I3" s="242"/>
      <c r="J3" s="242"/>
      <c r="K3" s="242"/>
      <c r="L3" s="242"/>
      <c r="M3" s="242"/>
      <c r="N3" s="242"/>
      <c r="O3" s="232"/>
      <c r="P3" s="232"/>
      <c r="Q3" s="232"/>
      <c r="R3" s="232"/>
      <c r="S3" s="232"/>
      <c r="T3" s="232"/>
      <c r="U3" s="232"/>
      <c r="V3" s="232"/>
      <c r="W3" s="232"/>
      <c r="X3" s="232"/>
      <c r="Y3" s="232"/>
      <c r="Z3" s="232"/>
      <c r="AA3" s="232"/>
      <c r="AB3" s="232"/>
      <c r="AC3" s="232"/>
      <c r="AD3" s="232"/>
      <c r="AE3" s="232"/>
    </row>
    <row r="4" spans="1:31" ht="16.5" customHeight="1" x14ac:dyDescent="0.2">
      <c r="A4" s="231"/>
      <c r="B4" s="428" t="s">
        <v>106</v>
      </c>
      <c r="C4" s="429" t="s">
        <v>443</v>
      </c>
      <c r="D4" s="429" t="s">
        <v>109</v>
      </c>
      <c r="E4" s="430" t="s">
        <v>477</v>
      </c>
      <c r="F4" s="243" t="s">
        <v>110</v>
      </c>
      <c r="G4" s="243" t="str">
        <f>Echantillon!B32</f>
        <v>P20</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c r="Y4" s="233"/>
      <c r="Z4" s="233"/>
      <c r="AA4" s="233"/>
      <c r="AB4" s="233"/>
      <c r="AC4" s="233"/>
      <c r="AD4" s="233"/>
      <c r="AE4" s="233"/>
    </row>
    <row r="5" spans="1:31" ht="16.5" customHeight="1" x14ac:dyDescent="0.2">
      <c r="A5" s="231"/>
      <c r="B5" s="380"/>
      <c r="C5" s="380"/>
      <c r="D5" s="380"/>
      <c r="E5" s="431"/>
      <c r="F5" s="243" t="s">
        <v>112</v>
      </c>
      <c r="G5" s="243">
        <f>COUNTIF($G$12:$G$117,"c")</f>
        <v>0</v>
      </c>
      <c r="H5" s="380"/>
      <c r="I5" s="380"/>
      <c r="J5" s="380"/>
      <c r="K5" s="380"/>
      <c r="L5" s="380"/>
      <c r="M5" s="380"/>
      <c r="N5" s="434"/>
      <c r="O5" s="232"/>
      <c r="P5" s="251" t="s">
        <v>9</v>
      </c>
      <c r="Q5" s="67">
        <f>COUNTIFS($C$12:$C$117,"A",$G$12:$G$117,"c")</f>
        <v>0</v>
      </c>
      <c r="R5" s="67">
        <f>COUNTIFS($C$12:$C$117,"A",$G$12:$G$117,"nc")</f>
        <v>0</v>
      </c>
      <c r="S5" s="67">
        <f>COUNTIFS($C$12:$C$117,"A",$G$12:$G$117,"na")</f>
        <v>0</v>
      </c>
      <c r="T5" s="67">
        <f>COUNTIFS($C$12:$C$117,"A",$G$12:$G$117,"nt")</f>
        <v>83</v>
      </c>
      <c r="U5" s="252">
        <f>Q5+R5</f>
        <v>0</v>
      </c>
      <c r="V5" s="253" t="str">
        <f>IF(U5&gt;0,Q5/U5,"-")</f>
        <v>-</v>
      </c>
      <c r="W5" s="254" t="str">
        <f>V5</f>
        <v>-</v>
      </c>
      <c r="X5" s="254" t="str">
        <f>W5</f>
        <v>-</v>
      </c>
      <c r="Y5" s="232"/>
      <c r="Z5" s="232"/>
      <c r="AA5" s="232"/>
      <c r="AB5" s="232"/>
      <c r="AC5" s="232"/>
      <c r="AD5" s="232"/>
      <c r="AE5" s="232"/>
    </row>
    <row r="6" spans="1:31"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0</v>
      </c>
      <c r="R6" s="67">
        <f>COUNTIFS($C$12:$C$117,"AA",$G$12:$G$117,"nc")</f>
        <v>0</v>
      </c>
      <c r="S6" s="67">
        <f>COUNTIFS($C$12:$C$117,"AA",$G$12:$G$117,"na")</f>
        <v>0</v>
      </c>
      <c r="T6" s="67">
        <f>COUNTIFS($C$12:$C$117,"AA",$G$12:$G$117,"nt")</f>
        <v>23</v>
      </c>
      <c r="U6" s="252">
        <f>Q6+R6</f>
        <v>0</v>
      </c>
      <c r="V6" s="253" t="str">
        <f>IF(U6&gt;0,Q6/U6,"-")</f>
        <v>-</v>
      </c>
      <c r="W6" s="41" t="str">
        <f>IF(U6&gt;0,SUM(Q5:Q6)/SUM(U5:U6),"-")</f>
        <v>-</v>
      </c>
      <c r="X6" s="41" t="e">
        <f>IF(V6&gt;0,SUM(R5:R6)/SUM(V5:V6),"-")</f>
        <v>#DIV/0!</v>
      </c>
      <c r="Y6" s="232"/>
      <c r="Z6" s="232"/>
      <c r="AA6" s="232"/>
      <c r="AB6" s="232"/>
      <c r="AC6" s="232"/>
      <c r="AD6" s="232"/>
      <c r="AE6" s="232"/>
    </row>
    <row r="7" spans="1:31" ht="16.5" customHeight="1" x14ac:dyDescent="0.2">
      <c r="A7" s="231"/>
      <c r="B7" s="380"/>
      <c r="C7" s="380"/>
      <c r="D7" s="380"/>
      <c r="E7" s="431"/>
      <c r="F7" s="243" t="s">
        <v>449</v>
      </c>
      <c r="G7" s="243">
        <f>COUNTIF(G12:G117,"na")</f>
        <v>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t="e">
        <f>IF(V7&gt;0,SUM(R5:R7)/SUM(V5:V7),"-")</f>
        <v>#DIV/0!</v>
      </c>
      <c r="Y7" s="232"/>
      <c r="Z7" s="232"/>
      <c r="AA7" s="232"/>
      <c r="AB7" s="232"/>
      <c r="AC7" s="232"/>
      <c r="AD7" s="232"/>
      <c r="AE7" s="232"/>
    </row>
    <row r="8" spans="1:31" ht="16.5" customHeight="1" x14ac:dyDescent="0.2">
      <c r="A8" s="231"/>
      <c r="B8" s="380"/>
      <c r="C8" s="380"/>
      <c r="D8" s="380"/>
      <c r="E8" s="431"/>
      <c r="F8" s="243" t="s">
        <v>115</v>
      </c>
      <c r="G8" s="243">
        <f>COUNTIF(G12:G117,"nt")</f>
        <v>106</v>
      </c>
      <c r="H8" s="380"/>
      <c r="I8" s="380"/>
      <c r="J8" s="380"/>
      <c r="K8" s="380"/>
      <c r="L8" s="380"/>
      <c r="M8" s="380"/>
      <c r="N8" s="434"/>
      <c r="O8" s="232"/>
      <c r="P8" s="255" t="s">
        <v>450</v>
      </c>
      <c r="Q8" s="256">
        <f>SUM(Q5:Q7)</f>
        <v>0</v>
      </c>
      <c r="R8" s="256">
        <f>SUM(R5:R7)</f>
        <v>0</v>
      </c>
      <c r="S8" s="256">
        <f>SUM(S5:S7)</f>
        <v>0</v>
      </c>
      <c r="T8" s="256">
        <f>SUM(T5:T7)</f>
        <v>106</v>
      </c>
      <c r="U8" s="257">
        <f>SUM(U5:U7)</f>
        <v>0</v>
      </c>
      <c r="V8" s="253"/>
      <c r="W8" s="251"/>
      <c r="X8" s="251"/>
      <c r="Y8" s="232"/>
      <c r="Z8" s="232"/>
      <c r="AA8" s="232"/>
      <c r="AB8" s="232"/>
      <c r="AC8" s="232"/>
      <c r="AD8" s="232"/>
      <c r="AE8" s="232"/>
    </row>
    <row r="9" spans="1:31" ht="16.5" customHeight="1" x14ac:dyDescent="0.2">
      <c r="A9" s="231"/>
      <c r="B9" s="380"/>
      <c r="C9" s="380"/>
      <c r="D9" s="380"/>
      <c r="E9" s="431"/>
      <c r="F9" s="243" t="s">
        <v>428</v>
      </c>
      <c r="G9" s="258" t="e">
        <f>G5/SUM(G5:G6)</f>
        <v>#DIV/0!</v>
      </c>
      <c r="H9" s="380"/>
      <c r="I9" s="380"/>
      <c r="J9" s="380"/>
      <c r="K9" s="380"/>
      <c r="L9" s="380"/>
      <c r="M9" s="380"/>
      <c r="N9" s="434"/>
      <c r="O9" s="232"/>
      <c r="P9" s="232"/>
      <c r="Q9" s="232"/>
      <c r="R9" s="232"/>
      <c r="S9" s="232"/>
      <c r="T9" s="232"/>
      <c r="U9" s="232"/>
      <c r="V9" s="232"/>
      <c r="W9" s="232"/>
      <c r="X9" s="232"/>
      <c r="Y9" s="232"/>
      <c r="Z9" s="232"/>
      <c r="AA9" s="232"/>
      <c r="AB9" s="232"/>
      <c r="AC9" s="232"/>
      <c r="AD9" s="232"/>
      <c r="AE9" s="232"/>
    </row>
    <row r="10" spans="1:31" ht="30" customHeight="1" x14ac:dyDescent="0.2">
      <c r="A10" s="231"/>
      <c r="B10" s="381"/>
      <c r="C10" s="381"/>
      <c r="D10" s="381"/>
      <c r="E10" s="432"/>
      <c r="F10" s="243" t="s">
        <v>429</v>
      </c>
      <c r="G10" s="258" t="e">
        <f>G6/SUM(G5:G6)</f>
        <v>#DIV/0!</v>
      </c>
      <c r="H10" s="381"/>
      <c r="I10" s="381"/>
      <c r="J10" s="381"/>
      <c r="K10" s="381"/>
      <c r="L10" s="381"/>
      <c r="M10" s="381"/>
      <c r="N10" s="435"/>
      <c r="O10" s="232"/>
      <c r="P10" s="232"/>
      <c r="Q10" s="232"/>
      <c r="R10" s="232"/>
      <c r="S10" s="232"/>
      <c r="T10" s="232"/>
      <c r="U10" s="232"/>
      <c r="V10" s="232"/>
      <c r="W10" s="232"/>
      <c r="X10" s="232"/>
      <c r="Y10" s="232"/>
      <c r="Z10" s="232"/>
      <c r="AA10" s="232"/>
      <c r="AB10" s="232"/>
      <c r="AC10" s="232"/>
      <c r="AD10" s="232"/>
      <c r="AE10" s="232"/>
    </row>
    <row r="11" spans="1:31"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c r="X11" s="232"/>
      <c r="Y11" s="232"/>
      <c r="Z11" s="232"/>
      <c r="AA11" s="232"/>
      <c r="AB11" s="232"/>
      <c r="AC11" s="232"/>
      <c r="AD11" s="232"/>
      <c r="AE11" s="232"/>
    </row>
    <row r="12" spans="1:31"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15</v>
      </c>
      <c r="H12" s="251"/>
      <c r="I12" s="74"/>
      <c r="J12" s="74"/>
      <c r="K12" s="74"/>
      <c r="L12" s="74"/>
      <c r="M12" s="295"/>
      <c r="N12" s="298"/>
      <c r="O12" s="232"/>
      <c r="P12" s="232"/>
      <c r="Q12" s="232"/>
      <c r="R12" s="232"/>
      <c r="S12" s="232"/>
      <c r="T12" s="232"/>
      <c r="U12" s="232"/>
      <c r="V12" s="232"/>
      <c r="W12" s="232"/>
      <c r="X12" s="232"/>
      <c r="Y12" s="232"/>
      <c r="Z12" s="232"/>
      <c r="AA12" s="232"/>
      <c r="AB12" s="232"/>
      <c r="AC12" s="232"/>
      <c r="AD12" s="232"/>
      <c r="AE12" s="232"/>
    </row>
    <row r="13" spans="1:31"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15</v>
      </c>
      <c r="H13" s="251"/>
      <c r="I13" s="74"/>
      <c r="J13" s="74"/>
      <c r="K13" s="291"/>
      <c r="L13" s="291"/>
      <c r="M13" s="294"/>
      <c r="N13" s="298"/>
      <c r="O13" s="232"/>
      <c r="P13" s="232"/>
      <c r="Q13" s="232"/>
      <c r="R13" s="232"/>
      <c r="S13" s="232"/>
      <c r="T13" s="232"/>
      <c r="U13" s="232"/>
      <c r="V13" s="232"/>
      <c r="W13" s="232"/>
      <c r="X13" s="232"/>
      <c r="Y13" s="232"/>
      <c r="Z13" s="232"/>
      <c r="AA13" s="232"/>
      <c r="AB13" s="232"/>
      <c r="AC13" s="232"/>
      <c r="AD13" s="232"/>
      <c r="AE13" s="232"/>
    </row>
    <row r="14" spans="1:31"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15</v>
      </c>
      <c r="H14" s="251"/>
      <c r="I14" s="74"/>
      <c r="J14" s="74"/>
      <c r="K14" s="291"/>
      <c r="L14" s="291"/>
      <c r="M14" s="294"/>
      <c r="N14" s="297"/>
      <c r="O14" s="232"/>
      <c r="P14" s="232"/>
      <c r="Q14" s="232"/>
      <c r="R14" s="232"/>
      <c r="S14" s="232"/>
      <c r="T14" s="232"/>
      <c r="U14" s="232"/>
      <c r="V14" s="232"/>
      <c r="W14" s="232"/>
      <c r="X14" s="232"/>
      <c r="Y14" s="232"/>
      <c r="Z14" s="232"/>
      <c r="AA14" s="232"/>
      <c r="AB14" s="232"/>
      <c r="AC14" s="232"/>
      <c r="AD14" s="232"/>
      <c r="AE14" s="232"/>
    </row>
    <row r="15" spans="1:31"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15</v>
      </c>
      <c r="H15" s="251"/>
      <c r="I15" s="74"/>
      <c r="J15" s="74"/>
      <c r="K15" s="74"/>
      <c r="L15" s="74"/>
      <c r="M15" s="295"/>
      <c r="N15" s="298"/>
      <c r="O15" s="232"/>
      <c r="P15" s="232"/>
      <c r="Q15" s="232"/>
      <c r="R15" s="232"/>
      <c r="S15" s="232"/>
      <c r="T15" s="232"/>
      <c r="U15" s="232"/>
      <c r="V15" s="232"/>
      <c r="W15" s="232"/>
      <c r="X15" s="232"/>
      <c r="Y15" s="232"/>
      <c r="Z15" s="232"/>
      <c r="AA15" s="232"/>
      <c r="AB15" s="232"/>
      <c r="AC15" s="232"/>
      <c r="AD15" s="232"/>
      <c r="AE15" s="232"/>
    </row>
    <row r="16" spans="1:31"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15</v>
      </c>
      <c r="H16" s="251"/>
      <c r="I16" s="74"/>
      <c r="J16" s="74"/>
      <c r="K16" s="74"/>
      <c r="L16" s="74"/>
      <c r="M16" s="295"/>
      <c r="N16" s="298"/>
      <c r="O16" s="232"/>
      <c r="P16" s="232"/>
      <c r="Q16" s="232"/>
      <c r="R16" s="232"/>
      <c r="S16" s="232"/>
      <c r="T16" s="232"/>
      <c r="U16" s="232"/>
      <c r="V16" s="232"/>
      <c r="W16" s="232"/>
      <c r="X16" s="232"/>
      <c r="Y16" s="232"/>
      <c r="Z16" s="232"/>
      <c r="AA16" s="232"/>
      <c r="AB16" s="232"/>
      <c r="AC16" s="232"/>
      <c r="AD16" s="232"/>
      <c r="AE16" s="232"/>
    </row>
    <row r="17" spans="1:31"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15</v>
      </c>
      <c r="H17" s="251"/>
      <c r="I17" s="74"/>
      <c r="J17" s="74"/>
      <c r="K17" s="74"/>
      <c r="L17" s="74"/>
      <c r="M17" s="295"/>
      <c r="N17" s="298"/>
      <c r="O17" s="232"/>
      <c r="P17" s="232"/>
      <c r="Q17" s="232"/>
      <c r="R17" s="232"/>
      <c r="S17" s="232"/>
      <c r="T17" s="232"/>
      <c r="U17" s="232"/>
      <c r="V17" s="232"/>
      <c r="W17" s="232"/>
      <c r="X17" s="232"/>
      <c r="Y17" s="232"/>
      <c r="Z17" s="232"/>
      <c r="AA17" s="232"/>
      <c r="AB17" s="232"/>
      <c r="AC17" s="232"/>
      <c r="AD17" s="232"/>
      <c r="AE17" s="232"/>
    </row>
    <row r="18" spans="1:31"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15</v>
      </c>
      <c r="H18" s="251"/>
      <c r="I18" s="74"/>
      <c r="J18" s="74"/>
      <c r="K18" s="74"/>
      <c r="L18" s="74"/>
      <c r="M18" s="295"/>
      <c r="N18" s="298"/>
      <c r="O18" s="267"/>
      <c r="P18" s="267"/>
      <c r="Q18" s="267"/>
      <c r="R18" s="267"/>
      <c r="S18" s="267"/>
      <c r="T18" s="267"/>
      <c r="U18" s="267"/>
      <c r="V18" s="267"/>
      <c r="W18" s="267"/>
      <c r="X18" s="278"/>
      <c r="Y18" s="278"/>
      <c r="Z18" s="278"/>
      <c r="AA18" s="278"/>
      <c r="AB18" s="278"/>
      <c r="AC18" s="278"/>
      <c r="AD18" s="278"/>
      <c r="AE18" s="278"/>
    </row>
    <row r="19" spans="1:31"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15</v>
      </c>
      <c r="H19" s="251"/>
      <c r="I19" s="74"/>
      <c r="J19" s="74"/>
      <c r="K19" s="74"/>
      <c r="L19" s="74"/>
      <c r="M19" s="295"/>
      <c r="N19" s="298"/>
      <c r="O19" s="231"/>
      <c r="P19" s="231"/>
      <c r="Q19" s="231"/>
      <c r="R19" s="231"/>
      <c r="S19" s="231"/>
      <c r="T19" s="231"/>
      <c r="U19" s="268"/>
      <c r="V19" s="232"/>
      <c r="W19" s="232"/>
      <c r="X19" s="232"/>
      <c r="Y19" s="232"/>
      <c r="Z19" s="232"/>
      <c r="AA19" s="232"/>
      <c r="AB19" s="232"/>
      <c r="AC19" s="232"/>
      <c r="AD19" s="232"/>
      <c r="AE19" s="232"/>
    </row>
    <row r="20" spans="1:31"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15</v>
      </c>
      <c r="H20" s="251"/>
      <c r="I20" s="74"/>
      <c r="J20" s="74"/>
      <c r="K20" s="74"/>
      <c r="L20" s="74"/>
      <c r="M20" s="295"/>
      <c r="N20" s="298"/>
      <c r="O20" s="232"/>
      <c r="P20" s="232"/>
      <c r="Q20" s="232"/>
      <c r="R20" s="232"/>
      <c r="S20" s="232"/>
      <c r="T20" s="232"/>
      <c r="U20" s="232"/>
      <c r="V20" s="232"/>
      <c r="W20" s="232"/>
      <c r="X20" s="232"/>
      <c r="Y20" s="232"/>
      <c r="Z20" s="232"/>
      <c r="AA20" s="232"/>
      <c r="AB20" s="232"/>
      <c r="AC20" s="232"/>
      <c r="AD20" s="232"/>
      <c r="AE20" s="232"/>
    </row>
    <row r="21" spans="1:31"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15</v>
      </c>
      <c r="H21" s="251"/>
      <c r="I21" s="74"/>
      <c r="J21" s="74"/>
      <c r="K21" s="74"/>
      <c r="L21" s="74"/>
      <c r="M21" s="295"/>
      <c r="N21" s="298"/>
      <c r="O21" s="232"/>
      <c r="P21" s="232"/>
      <c r="Q21" s="232"/>
      <c r="R21" s="232"/>
      <c r="S21" s="232"/>
      <c r="T21" s="232"/>
      <c r="U21" s="232"/>
      <c r="V21" s="232"/>
      <c r="W21" s="232"/>
      <c r="X21" s="232"/>
      <c r="Y21" s="232"/>
      <c r="Z21" s="232"/>
      <c r="AA21" s="232"/>
      <c r="AB21" s="232"/>
      <c r="AC21" s="232"/>
      <c r="AD21" s="232"/>
      <c r="AE21" s="232"/>
    </row>
    <row r="22" spans="1:31"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15</v>
      </c>
      <c r="H22" s="251"/>
      <c r="I22" s="74"/>
      <c r="J22" s="74"/>
      <c r="K22" s="74"/>
      <c r="L22" s="74"/>
      <c r="M22" s="295"/>
      <c r="N22" s="298"/>
      <c r="O22" s="232"/>
      <c r="P22" s="232"/>
      <c r="Q22" s="232"/>
      <c r="R22" s="232"/>
      <c r="S22" s="232"/>
      <c r="T22" s="232"/>
      <c r="U22" s="232"/>
      <c r="V22" s="232"/>
      <c r="W22" s="232"/>
      <c r="X22" s="232"/>
      <c r="Y22" s="232"/>
      <c r="Z22" s="232"/>
      <c r="AA22" s="232"/>
      <c r="AB22" s="232"/>
      <c r="AC22" s="232"/>
      <c r="AD22" s="232"/>
      <c r="AE22" s="232"/>
    </row>
    <row r="23" spans="1:31"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15</v>
      </c>
      <c r="H23" s="251"/>
      <c r="I23" s="74"/>
      <c r="J23" s="74"/>
      <c r="K23" s="74"/>
      <c r="L23" s="74"/>
      <c r="M23" s="295"/>
      <c r="N23" s="298"/>
      <c r="O23" s="232"/>
      <c r="P23" s="232"/>
      <c r="Q23" s="232"/>
      <c r="R23" s="232"/>
      <c r="S23" s="232"/>
      <c r="T23" s="232"/>
      <c r="U23" s="232"/>
      <c r="V23" s="232"/>
      <c r="W23" s="232"/>
      <c r="X23" s="232"/>
      <c r="Y23" s="232"/>
      <c r="Z23" s="232"/>
      <c r="AA23" s="232"/>
      <c r="AB23" s="232"/>
      <c r="AC23" s="232"/>
      <c r="AD23" s="232"/>
      <c r="AE23" s="232"/>
    </row>
    <row r="24" spans="1:31"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15</v>
      </c>
      <c r="H24" s="251"/>
      <c r="I24" s="74"/>
      <c r="J24" s="74"/>
      <c r="K24" s="291"/>
      <c r="L24" s="291"/>
      <c r="M24" s="294"/>
      <c r="N24" s="315"/>
      <c r="O24" s="232"/>
      <c r="P24" s="232"/>
      <c r="Q24" s="232"/>
      <c r="R24" s="232"/>
      <c r="S24" s="232"/>
      <c r="T24" s="232"/>
      <c r="U24" s="232"/>
      <c r="V24" s="232"/>
      <c r="W24" s="232"/>
      <c r="X24" s="232"/>
      <c r="Y24" s="232"/>
      <c r="Z24" s="232"/>
      <c r="AA24" s="232"/>
      <c r="AB24" s="232"/>
      <c r="AC24" s="232"/>
      <c r="AD24" s="232"/>
      <c r="AE24" s="232"/>
    </row>
    <row r="25" spans="1:31"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15</v>
      </c>
      <c r="H25" s="251"/>
      <c r="I25" s="74"/>
      <c r="J25" s="74"/>
      <c r="K25" s="74"/>
      <c r="L25" s="74"/>
      <c r="M25" s="295"/>
      <c r="N25" s="298"/>
      <c r="O25" s="232"/>
      <c r="P25" s="232"/>
      <c r="Q25" s="232"/>
      <c r="R25" s="232"/>
      <c r="S25" s="232"/>
      <c r="T25" s="232"/>
      <c r="U25" s="232"/>
      <c r="V25" s="232"/>
      <c r="W25" s="232"/>
      <c r="X25" s="232"/>
      <c r="Y25" s="232"/>
      <c r="Z25" s="232"/>
      <c r="AA25" s="232"/>
      <c r="AB25" s="232"/>
      <c r="AC25" s="232"/>
      <c r="AD25" s="232"/>
      <c r="AE25" s="232"/>
    </row>
    <row r="26" spans="1:31"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15</v>
      </c>
      <c r="H26" s="251"/>
      <c r="I26" s="74"/>
      <c r="J26" s="74"/>
      <c r="K26" s="74"/>
      <c r="L26" s="74"/>
      <c r="M26" s="295"/>
      <c r="N26" s="298"/>
      <c r="O26" s="232"/>
      <c r="P26" s="232"/>
      <c r="Q26" s="232"/>
      <c r="R26" s="232"/>
      <c r="S26" s="232"/>
      <c r="T26" s="232"/>
      <c r="U26" s="232"/>
      <c r="V26" s="232"/>
      <c r="W26" s="232"/>
      <c r="X26" s="232"/>
      <c r="Y26" s="232"/>
      <c r="Z26" s="232"/>
      <c r="AA26" s="232"/>
      <c r="AB26" s="232"/>
      <c r="AC26" s="232"/>
      <c r="AD26" s="232"/>
      <c r="AE26" s="232"/>
    </row>
    <row r="27" spans="1:31"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15</v>
      </c>
      <c r="H27" s="251"/>
      <c r="I27" s="74"/>
      <c r="J27" s="74"/>
      <c r="K27" s="74"/>
      <c r="L27" s="74"/>
      <c r="M27" s="295"/>
      <c r="N27" s="298"/>
      <c r="O27" s="232"/>
      <c r="P27" s="232"/>
      <c r="Q27" s="232"/>
      <c r="R27" s="232"/>
      <c r="S27" s="232"/>
      <c r="T27" s="232"/>
      <c r="U27" s="232"/>
      <c r="V27" s="232"/>
      <c r="W27" s="232"/>
      <c r="X27" s="232"/>
      <c r="Y27" s="232"/>
      <c r="Z27" s="232"/>
      <c r="AA27" s="232"/>
      <c r="AB27" s="232"/>
      <c r="AC27" s="232"/>
      <c r="AD27" s="232"/>
      <c r="AE27" s="232"/>
    </row>
    <row r="28" spans="1:31"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15</v>
      </c>
      <c r="H28" s="251"/>
      <c r="I28" s="74"/>
      <c r="J28" s="74"/>
      <c r="K28" s="74"/>
      <c r="L28" s="74"/>
      <c r="M28" s="295"/>
      <c r="N28" s="298"/>
      <c r="O28" s="232"/>
      <c r="P28" s="232"/>
      <c r="Q28" s="232"/>
      <c r="R28" s="232"/>
      <c r="S28" s="232"/>
      <c r="T28" s="232"/>
      <c r="U28" s="232"/>
      <c r="V28" s="232"/>
      <c r="W28" s="232"/>
      <c r="X28" s="232"/>
      <c r="Y28" s="232"/>
      <c r="Z28" s="232"/>
      <c r="AA28" s="232"/>
      <c r="AB28" s="232"/>
      <c r="AC28" s="232"/>
      <c r="AD28" s="232"/>
      <c r="AE28" s="232"/>
    </row>
    <row r="29" spans="1:31"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15</v>
      </c>
      <c r="H29" s="251"/>
      <c r="I29" s="74"/>
      <c r="J29" s="74"/>
      <c r="K29" s="74"/>
      <c r="L29" s="74"/>
      <c r="M29" s="295"/>
      <c r="N29" s="298"/>
      <c r="O29" s="232"/>
      <c r="P29" s="232"/>
      <c r="Q29" s="232"/>
      <c r="R29" s="232"/>
      <c r="S29" s="232"/>
      <c r="T29" s="232"/>
      <c r="U29" s="232"/>
      <c r="V29" s="232"/>
      <c r="W29" s="232"/>
      <c r="X29" s="232"/>
      <c r="Y29" s="232"/>
      <c r="Z29" s="232"/>
      <c r="AA29" s="232"/>
      <c r="AB29" s="232"/>
      <c r="AC29" s="232"/>
      <c r="AD29" s="232"/>
      <c r="AE29" s="232"/>
    </row>
    <row r="30" spans="1:31"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15</v>
      </c>
      <c r="H30" s="251"/>
      <c r="I30" s="74"/>
      <c r="J30" s="74"/>
      <c r="K30" s="74"/>
      <c r="L30" s="74"/>
      <c r="M30" s="295"/>
      <c r="N30" s="298"/>
      <c r="O30" s="232"/>
      <c r="P30" s="232"/>
      <c r="Q30" s="232"/>
      <c r="R30" s="232"/>
      <c r="S30" s="232"/>
      <c r="T30" s="232"/>
      <c r="U30" s="232"/>
      <c r="V30" s="232"/>
      <c r="W30" s="232"/>
      <c r="X30" s="232"/>
      <c r="Y30" s="232"/>
      <c r="Z30" s="232"/>
      <c r="AA30" s="232"/>
      <c r="AB30" s="232"/>
      <c r="AC30" s="232"/>
      <c r="AD30" s="232"/>
      <c r="AE30" s="232"/>
    </row>
    <row r="31" spans="1:31"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15</v>
      </c>
      <c r="H31" s="251"/>
      <c r="I31" s="74"/>
      <c r="J31" s="74"/>
      <c r="K31" s="74"/>
      <c r="L31" s="74"/>
      <c r="M31" s="295"/>
      <c r="N31" s="298"/>
      <c r="O31" s="232"/>
      <c r="P31" s="232"/>
      <c r="Q31" s="232"/>
      <c r="R31" s="232"/>
      <c r="S31" s="232"/>
      <c r="T31" s="232"/>
      <c r="U31" s="232"/>
      <c r="V31" s="232"/>
      <c r="W31" s="232"/>
      <c r="X31" s="232"/>
      <c r="Y31" s="232"/>
      <c r="Z31" s="232"/>
      <c r="AA31" s="232"/>
      <c r="AB31" s="232"/>
      <c r="AC31" s="232"/>
      <c r="AD31" s="232"/>
      <c r="AE31" s="232"/>
    </row>
    <row r="32" spans="1:31"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15</v>
      </c>
      <c r="H32" s="251"/>
      <c r="I32" s="74"/>
      <c r="J32" s="74"/>
      <c r="K32" s="74"/>
      <c r="L32" s="74"/>
      <c r="M32" s="295"/>
      <c r="N32" s="298"/>
      <c r="O32" s="232"/>
      <c r="P32" s="232"/>
      <c r="Q32" s="232"/>
      <c r="R32" s="232"/>
      <c r="S32" s="232"/>
      <c r="T32" s="232"/>
      <c r="U32" s="232"/>
      <c r="V32" s="232"/>
      <c r="W32" s="232"/>
      <c r="X32" s="232"/>
      <c r="Y32" s="232"/>
      <c r="Z32" s="232"/>
      <c r="AA32" s="232"/>
      <c r="AB32" s="232"/>
      <c r="AC32" s="232"/>
      <c r="AD32" s="232"/>
      <c r="AE32" s="232"/>
    </row>
    <row r="33" spans="1:31"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15</v>
      </c>
      <c r="H33" s="251"/>
      <c r="I33" s="74"/>
      <c r="J33" s="74"/>
      <c r="K33" s="74"/>
      <c r="L33" s="74"/>
      <c r="M33" s="295"/>
      <c r="N33" s="298"/>
      <c r="O33" s="232"/>
      <c r="P33" s="232"/>
      <c r="Q33" s="232"/>
      <c r="R33" s="232"/>
      <c r="S33" s="232"/>
      <c r="T33" s="232"/>
      <c r="U33" s="232"/>
      <c r="V33" s="232"/>
      <c r="W33" s="232"/>
      <c r="X33" s="232"/>
      <c r="Y33" s="232"/>
      <c r="Z33" s="232"/>
      <c r="AA33" s="232"/>
      <c r="AB33" s="232"/>
      <c r="AC33" s="232"/>
      <c r="AD33" s="232"/>
      <c r="AE33" s="232"/>
    </row>
    <row r="34" spans="1:31"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15</v>
      </c>
      <c r="H34" s="251"/>
      <c r="I34" s="74"/>
      <c r="J34" s="74"/>
      <c r="K34" s="74"/>
      <c r="L34" s="74"/>
      <c r="M34" s="295"/>
      <c r="N34" s="298"/>
      <c r="O34" s="232"/>
      <c r="P34" s="232"/>
      <c r="Q34" s="232"/>
      <c r="R34" s="232"/>
      <c r="S34" s="232"/>
      <c r="T34" s="232"/>
      <c r="U34" s="232"/>
      <c r="V34" s="232"/>
      <c r="W34" s="232"/>
      <c r="X34" s="232"/>
      <c r="Y34" s="232"/>
      <c r="Z34" s="232"/>
      <c r="AA34" s="232"/>
      <c r="AB34" s="232"/>
      <c r="AC34" s="232"/>
      <c r="AD34" s="232"/>
      <c r="AE34" s="232"/>
    </row>
    <row r="35" spans="1:31"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15</v>
      </c>
      <c r="H35" s="251"/>
      <c r="I35" s="74"/>
      <c r="J35" s="74"/>
      <c r="K35" s="74"/>
      <c r="L35" s="74"/>
      <c r="M35" s="295"/>
      <c r="N35" s="298"/>
      <c r="O35" s="232"/>
      <c r="P35" s="232"/>
      <c r="Q35" s="232"/>
      <c r="R35" s="232"/>
      <c r="S35" s="232"/>
      <c r="T35" s="232"/>
      <c r="U35" s="232"/>
      <c r="V35" s="232"/>
      <c r="W35" s="232"/>
      <c r="X35" s="232"/>
      <c r="Y35" s="232"/>
      <c r="Z35" s="232"/>
      <c r="AA35" s="232"/>
      <c r="AB35" s="232"/>
      <c r="AC35" s="232"/>
      <c r="AD35" s="232"/>
      <c r="AE35" s="232"/>
    </row>
    <row r="36" spans="1:31"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15</v>
      </c>
      <c r="H36" s="251"/>
      <c r="I36" s="74"/>
      <c r="J36" s="74"/>
      <c r="K36" s="74"/>
      <c r="L36" s="74"/>
      <c r="M36" s="295"/>
      <c r="N36" s="298"/>
      <c r="O36" s="232"/>
      <c r="P36" s="232"/>
      <c r="Q36" s="232"/>
      <c r="R36" s="232"/>
      <c r="S36" s="232"/>
      <c r="T36" s="232"/>
      <c r="U36" s="232"/>
      <c r="V36" s="232"/>
      <c r="W36" s="232"/>
      <c r="X36" s="232"/>
      <c r="Y36" s="232"/>
      <c r="Z36" s="232"/>
      <c r="AA36" s="232"/>
      <c r="AB36" s="232"/>
      <c r="AC36" s="232"/>
      <c r="AD36" s="232"/>
      <c r="AE36" s="232"/>
    </row>
    <row r="37" spans="1:31"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15</v>
      </c>
      <c r="H37" s="251"/>
      <c r="I37" s="74"/>
      <c r="J37" s="74"/>
      <c r="K37" s="74"/>
      <c r="L37" s="74"/>
      <c r="M37" s="295"/>
      <c r="N37" s="298"/>
      <c r="O37" s="232"/>
      <c r="P37" s="232"/>
      <c r="Q37" s="232"/>
      <c r="R37" s="232"/>
      <c r="S37" s="232"/>
      <c r="T37" s="232"/>
      <c r="U37" s="232"/>
      <c r="V37" s="232"/>
      <c r="W37" s="232"/>
      <c r="X37" s="232"/>
      <c r="Y37" s="232"/>
      <c r="Z37" s="232"/>
      <c r="AA37" s="232"/>
      <c r="AB37" s="232"/>
      <c r="AC37" s="232"/>
      <c r="AD37" s="232"/>
      <c r="AE37" s="232"/>
    </row>
    <row r="38" spans="1:31"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15</v>
      </c>
      <c r="H38" s="251"/>
      <c r="I38" s="74"/>
      <c r="J38" s="74"/>
      <c r="K38" s="74"/>
      <c r="L38" s="74"/>
      <c r="M38" s="295"/>
      <c r="N38" s="298"/>
      <c r="O38" s="232"/>
      <c r="P38" s="232"/>
      <c r="Q38" s="232"/>
      <c r="R38" s="232"/>
      <c r="S38" s="232"/>
      <c r="T38" s="232"/>
      <c r="U38" s="232"/>
      <c r="V38" s="232"/>
      <c r="W38" s="232"/>
      <c r="X38" s="232"/>
      <c r="Y38" s="232"/>
      <c r="Z38" s="232"/>
      <c r="AA38" s="232"/>
      <c r="AB38" s="232"/>
      <c r="AC38" s="232"/>
      <c r="AD38" s="232"/>
      <c r="AE38" s="232"/>
    </row>
    <row r="39" spans="1:31"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15</v>
      </c>
      <c r="H39" s="251"/>
      <c r="I39" s="74"/>
      <c r="J39" s="74"/>
      <c r="K39" s="74"/>
      <c r="L39" s="74"/>
      <c r="M39" s="295"/>
      <c r="N39" s="298"/>
      <c r="O39" s="232"/>
      <c r="P39" s="232"/>
      <c r="Q39" s="232"/>
      <c r="R39" s="232"/>
      <c r="S39" s="232"/>
      <c r="T39" s="232"/>
      <c r="U39" s="232"/>
      <c r="V39" s="232"/>
      <c r="W39" s="232"/>
      <c r="X39" s="232"/>
      <c r="Y39" s="232"/>
      <c r="Z39" s="232"/>
      <c r="AA39" s="232"/>
      <c r="AB39" s="232"/>
      <c r="AC39" s="232"/>
      <c r="AD39" s="232"/>
      <c r="AE39" s="232"/>
    </row>
    <row r="40" spans="1:31"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15</v>
      </c>
      <c r="H40" s="251"/>
      <c r="I40" s="74"/>
      <c r="J40" s="74"/>
      <c r="K40" s="74"/>
      <c r="L40" s="74"/>
      <c r="M40" s="295"/>
      <c r="N40" s="298"/>
      <c r="O40" s="232"/>
      <c r="P40" s="232"/>
      <c r="Q40" s="232"/>
      <c r="R40" s="232"/>
      <c r="S40" s="232"/>
      <c r="T40" s="232"/>
      <c r="U40" s="232"/>
      <c r="V40" s="232"/>
      <c r="W40" s="232"/>
      <c r="X40" s="232"/>
      <c r="Y40" s="232"/>
      <c r="Z40" s="232"/>
      <c r="AA40" s="232"/>
      <c r="AB40" s="232"/>
      <c r="AC40" s="232"/>
      <c r="AD40" s="232"/>
      <c r="AE40" s="232"/>
    </row>
    <row r="41" spans="1:31"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15</v>
      </c>
      <c r="H41" s="251"/>
      <c r="I41" s="74"/>
      <c r="J41" s="74"/>
      <c r="K41" s="74"/>
      <c r="L41" s="74"/>
      <c r="M41" s="295"/>
      <c r="N41" s="298"/>
      <c r="O41" s="232"/>
      <c r="P41" s="232"/>
      <c r="Q41" s="232"/>
      <c r="R41" s="232"/>
      <c r="S41" s="232"/>
      <c r="T41" s="232"/>
      <c r="U41" s="232"/>
      <c r="V41" s="232"/>
      <c r="W41" s="232"/>
      <c r="X41" s="232"/>
      <c r="Y41" s="232"/>
      <c r="Z41" s="232"/>
      <c r="AA41" s="232"/>
      <c r="AB41" s="232"/>
      <c r="AC41" s="232"/>
      <c r="AD41" s="232"/>
      <c r="AE41" s="232"/>
    </row>
    <row r="42" spans="1:31"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15</v>
      </c>
      <c r="H42" s="251"/>
      <c r="I42" s="74"/>
      <c r="J42" s="74"/>
      <c r="K42" s="74"/>
      <c r="L42" s="74"/>
      <c r="M42" s="295"/>
      <c r="N42" s="298"/>
      <c r="O42" s="232"/>
      <c r="P42" s="232"/>
      <c r="Q42" s="232"/>
      <c r="R42" s="232"/>
      <c r="S42" s="232"/>
      <c r="T42" s="232"/>
      <c r="U42" s="232"/>
      <c r="V42" s="232"/>
      <c r="W42" s="232"/>
      <c r="X42" s="232"/>
      <c r="Y42" s="232"/>
      <c r="Z42" s="232"/>
      <c r="AA42" s="232"/>
      <c r="AB42" s="232"/>
      <c r="AC42" s="232"/>
      <c r="AD42" s="232"/>
      <c r="AE42" s="232"/>
    </row>
    <row r="43" spans="1:31"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15</v>
      </c>
      <c r="H43" s="251"/>
      <c r="I43" s="74"/>
      <c r="J43" s="74"/>
      <c r="K43" s="74"/>
      <c r="L43" s="74"/>
      <c r="M43" s="295"/>
      <c r="N43" s="298"/>
      <c r="O43" s="232"/>
      <c r="P43" s="232"/>
      <c r="Q43" s="232"/>
      <c r="R43" s="232"/>
      <c r="S43" s="232"/>
      <c r="T43" s="232"/>
      <c r="U43" s="232"/>
      <c r="V43" s="232"/>
      <c r="W43" s="232"/>
      <c r="X43" s="232"/>
      <c r="Y43" s="232"/>
      <c r="Z43" s="232"/>
      <c r="AA43" s="232"/>
      <c r="AB43" s="232"/>
      <c r="AC43" s="232"/>
      <c r="AD43" s="232"/>
      <c r="AE43" s="232"/>
    </row>
    <row r="44" spans="1:31"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15</v>
      </c>
      <c r="H44" s="251"/>
      <c r="I44" s="74"/>
      <c r="J44" s="74"/>
      <c r="K44" s="74"/>
      <c r="L44" s="74"/>
      <c r="M44" s="295"/>
      <c r="N44" s="298"/>
      <c r="O44" s="232"/>
      <c r="P44" s="232"/>
      <c r="Q44" s="232"/>
      <c r="R44" s="232"/>
      <c r="S44" s="232"/>
      <c r="T44" s="232"/>
      <c r="U44" s="232"/>
      <c r="V44" s="232"/>
      <c r="W44" s="232"/>
      <c r="X44" s="232"/>
      <c r="Y44" s="232"/>
      <c r="Z44" s="232"/>
      <c r="AA44" s="232"/>
      <c r="AB44" s="232"/>
      <c r="AC44" s="232"/>
      <c r="AD44" s="232"/>
      <c r="AE44" s="232"/>
    </row>
    <row r="45" spans="1:31"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15</v>
      </c>
      <c r="H45" s="251"/>
      <c r="I45" s="74"/>
      <c r="J45" s="74"/>
      <c r="K45" s="74"/>
      <c r="L45" s="74"/>
      <c r="M45" s="295"/>
      <c r="N45" s="298"/>
      <c r="O45" s="232"/>
      <c r="P45" s="232"/>
      <c r="Q45" s="232"/>
      <c r="R45" s="232"/>
      <c r="S45" s="232"/>
      <c r="T45" s="232"/>
      <c r="U45" s="232"/>
      <c r="V45" s="232"/>
      <c r="W45" s="232"/>
      <c r="X45" s="232"/>
      <c r="Y45" s="232"/>
      <c r="Z45" s="232"/>
      <c r="AA45" s="232"/>
      <c r="AB45" s="232"/>
      <c r="AC45" s="232"/>
      <c r="AD45" s="232"/>
      <c r="AE45" s="232"/>
    </row>
    <row r="46" spans="1:31"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15</v>
      </c>
      <c r="H46" s="251"/>
      <c r="I46" s="74"/>
      <c r="J46" s="74"/>
      <c r="K46" s="74"/>
      <c r="L46" s="74"/>
      <c r="M46" s="295"/>
      <c r="N46" s="298"/>
      <c r="O46" s="232"/>
      <c r="P46" s="232"/>
      <c r="Q46" s="232"/>
      <c r="R46" s="232"/>
      <c r="S46" s="232"/>
      <c r="T46" s="232"/>
      <c r="U46" s="232"/>
      <c r="V46" s="232"/>
      <c r="W46" s="232"/>
      <c r="X46" s="232"/>
      <c r="Y46" s="232"/>
      <c r="Z46" s="232"/>
      <c r="AA46" s="232"/>
      <c r="AB46" s="232"/>
      <c r="AC46" s="232"/>
      <c r="AD46" s="232"/>
      <c r="AE46" s="232"/>
    </row>
    <row r="47" spans="1:31"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15</v>
      </c>
      <c r="H47" s="251"/>
      <c r="I47" s="291"/>
      <c r="J47" s="74"/>
      <c r="K47" s="291"/>
      <c r="L47" s="291"/>
      <c r="M47" s="294"/>
      <c r="N47" s="298"/>
      <c r="O47" s="232"/>
      <c r="P47" s="232"/>
      <c r="Q47" s="232"/>
      <c r="R47" s="232"/>
      <c r="S47" s="232"/>
      <c r="T47" s="232"/>
      <c r="U47" s="232"/>
      <c r="V47" s="232"/>
      <c r="W47" s="232"/>
      <c r="X47" s="232"/>
      <c r="Y47" s="232"/>
      <c r="Z47" s="232"/>
      <c r="AA47" s="232"/>
      <c r="AB47" s="232"/>
      <c r="AC47" s="232"/>
      <c r="AD47" s="232"/>
      <c r="AE47" s="232"/>
    </row>
    <row r="48" spans="1:31"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15</v>
      </c>
      <c r="H48" s="251"/>
      <c r="I48" s="74"/>
      <c r="J48" s="74"/>
      <c r="K48" s="291"/>
      <c r="L48" s="291"/>
      <c r="M48" s="294"/>
      <c r="N48" s="298"/>
      <c r="O48" s="232"/>
      <c r="P48" s="232"/>
      <c r="Q48" s="232"/>
      <c r="R48" s="232"/>
      <c r="S48" s="232"/>
      <c r="T48" s="232"/>
      <c r="U48" s="232"/>
      <c r="V48" s="232"/>
      <c r="W48" s="232"/>
      <c r="X48" s="232"/>
      <c r="Y48" s="232"/>
      <c r="Z48" s="232"/>
      <c r="AA48" s="232"/>
      <c r="AB48" s="232"/>
      <c r="AC48" s="232"/>
      <c r="AD48" s="232"/>
      <c r="AE48" s="232"/>
    </row>
    <row r="49" spans="1:31" ht="176.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15</v>
      </c>
      <c r="H49" s="251"/>
      <c r="I49" s="74"/>
      <c r="J49" s="74"/>
      <c r="K49" s="291"/>
      <c r="L49" s="291"/>
      <c r="M49" s="294" t="s">
        <v>569</v>
      </c>
      <c r="N49" s="298"/>
      <c r="O49" s="232"/>
      <c r="P49" s="232"/>
      <c r="Q49" s="232"/>
      <c r="R49" s="232"/>
      <c r="S49" s="232"/>
      <c r="T49" s="232"/>
      <c r="U49" s="232"/>
      <c r="V49" s="232"/>
      <c r="W49" s="232"/>
      <c r="X49" s="232"/>
      <c r="Y49" s="232"/>
      <c r="Z49" s="232"/>
      <c r="AA49" s="232"/>
      <c r="AB49" s="232"/>
      <c r="AC49" s="232"/>
      <c r="AD49" s="232"/>
      <c r="AE49" s="232"/>
    </row>
    <row r="50" spans="1:31"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15</v>
      </c>
      <c r="H50" s="251"/>
      <c r="I50" s="74"/>
      <c r="J50" s="74"/>
      <c r="K50" s="74"/>
      <c r="L50" s="74"/>
      <c r="M50" s="294"/>
      <c r="N50" s="297"/>
      <c r="O50" s="232"/>
      <c r="P50" s="232"/>
      <c r="Q50" s="232"/>
      <c r="R50" s="232"/>
      <c r="S50" s="232"/>
      <c r="T50" s="232"/>
      <c r="U50" s="232"/>
      <c r="V50" s="232"/>
      <c r="W50" s="232"/>
      <c r="X50" s="232"/>
      <c r="Y50" s="232"/>
      <c r="Z50" s="232"/>
      <c r="AA50" s="232"/>
      <c r="AB50" s="232"/>
      <c r="AC50" s="232"/>
      <c r="AD50" s="232"/>
      <c r="AE50" s="232"/>
    </row>
    <row r="51" spans="1:31"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15</v>
      </c>
      <c r="H51" s="251"/>
      <c r="I51" s="74"/>
      <c r="J51" s="74"/>
      <c r="K51" s="74"/>
      <c r="L51" s="74"/>
      <c r="M51" s="295" t="s">
        <v>569</v>
      </c>
      <c r="N51" s="298"/>
      <c r="O51" s="232"/>
      <c r="P51" s="232"/>
      <c r="Q51" s="232"/>
      <c r="R51" s="232"/>
      <c r="S51" s="232"/>
      <c r="T51" s="232"/>
      <c r="U51" s="232"/>
      <c r="V51" s="232"/>
      <c r="W51" s="232"/>
      <c r="X51" s="232"/>
      <c r="Y51" s="232"/>
      <c r="Z51" s="232"/>
      <c r="AA51" s="232"/>
      <c r="AB51" s="232"/>
      <c r="AC51" s="232"/>
      <c r="AD51" s="232"/>
      <c r="AE51" s="232"/>
    </row>
    <row r="52" spans="1:31"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15</v>
      </c>
      <c r="H52" s="251"/>
      <c r="I52" s="74"/>
      <c r="J52" s="74"/>
      <c r="K52" s="74"/>
      <c r="L52" s="74"/>
      <c r="M52" s="295"/>
      <c r="N52" s="298"/>
      <c r="O52" s="232"/>
      <c r="P52" s="232"/>
      <c r="Q52" s="232"/>
      <c r="R52" s="232"/>
      <c r="S52" s="232"/>
      <c r="T52" s="232"/>
      <c r="U52" s="232"/>
      <c r="V52" s="232"/>
      <c r="W52" s="232"/>
      <c r="X52" s="232"/>
      <c r="Y52" s="232"/>
      <c r="Z52" s="232"/>
      <c r="AA52" s="232"/>
      <c r="AB52" s="232"/>
      <c r="AC52" s="232"/>
      <c r="AD52" s="232"/>
      <c r="AE52" s="232"/>
    </row>
    <row r="53" spans="1:31"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15</v>
      </c>
      <c r="H53" s="251"/>
      <c r="I53" s="74"/>
      <c r="J53" s="74"/>
      <c r="K53" s="74"/>
      <c r="L53" s="74"/>
      <c r="M53" s="295"/>
      <c r="N53" s="298"/>
      <c r="O53" s="232"/>
      <c r="P53" s="232"/>
      <c r="Q53" s="232"/>
      <c r="R53" s="232"/>
      <c r="S53" s="232"/>
      <c r="T53" s="232"/>
      <c r="U53" s="232"/>
      <c r="V53" s="232"/>
      <c r="W53" s="232"/>
      <c r="X53" s="232"/>
      <c r="Y53" s="232"/>
      <c r="Z53" s="232"/>
      <c r="AA53" s="232"/>
      <c r="AB53" s="232"/>
      <c r="AC53" s="232"/>
      <c r="AD53" s="232"/>
      <c r="AE53" s="232"/>
    </row>
    <row r="54" spans="1:31"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15</v>
      </c>
      <c r="H54" s="251"/>
      <c r="I54" s="74"/>
      <c r="J54" s="74"/>
      <c r="K54" s="74"/>
      <c r="L54" s="74"/>
      <c r="M54" s="303" t="s">
        <v>489</v>
      </c>
      <c r="N54" s="304"/>
      <c r="O54" s="232"/>
      <c r="P54" s="232"/>
      <c r="Q54" s="232"/>
      <c r="R54" s="232"/>
      <c r="S54" s="232"/>
      <c r="T54" s="232"/>
      <c r="U54" s="232"/>
      <c r="V54" s="232"/>
      <c r="W54" s="232"/>
      <c r="X54" s="232"/>
      <c r="Y54" s="232"/>
      <c r="Z54" s="232"/>
      <c r="AA54" s="232"/>
      <c r="AB54" s="232"/>
      <c r="AC54" s="232"/>
      <c r="AD54" s="232"/>
      <c r="AE54" s="232"/>
    </row>
    <row r="55" spans="1:31"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15</v>
      </c>
      <c r="H55" s="251"/>
      <c r="I55" s="74"/>
      <c r="J55" s="74"/>
      <c r="K55" s="74"/>
      <c r="L55" s="74"/>
      <c r="M55" s="303" t="s">
        <v>489</v>
      </c>
      <c r="N55" s="304"/>
      <c r="O55" s="232"/>
      <c r="P55" s="232"/>
      <c r="Q55" s="232"/>
      <c r="R55" s="232"/>
      <c r="S55" s="232"/>
      <c r="T55" s="232"/>
      <c r="U55" s="232"/>
      <c r="V55" s="232"/>
      <c r="W55" s="232"/>
      <c r="X55" s="232"/>
      <c r="Y55" s="232"/>
      <c r="Z55" s="232"/>
      <c r="AA55" s="232"/>
      <c r="AB55" s="232"/>
      <c r="AC55" s="232"/>
      <c r="AD55" s="232"/>
      <c r="AE55" s="232"/>
    </row>
    <row r="56" spans="1:31"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15</v>
      </c>
      <c r="H56" s="251"/>
      <c r="I56" s="74"/>
      <c r="J56" s="74"/>
      <c r="K56" s="74"/>
      <c r="L56" s="74"/>
      <c r="M56" s="295"/>
      <c r="N56" s="298"/>
      <c r="O56" s="232"/>
      <c r="P56" s="232"/>
      <c r="Q56" s="232"/>
      <c r="R56" s="232"/>
      <c r="S56" s="232"/>
      <c r="T56" s="232"/>
      <c r="U56" s="232"/>
      <c r="V56" s="232"/>
      <c r="W56" s="232"/>
      <c r="X56" s="232"/>
      <c r="Y56" s="232"/>
      <c r="Z56" s="232"/>
      <c r="AA56" s="232"/>
      <c r="AB56" s="232"/>
      <c r="AC56" s="232"/>
      <c r="AD56" s="232"/>
      <c r="AE56" s="232"/>
    </row>
    <row r="57" spans="1:31"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15</v>
      </c>
      <c r="H57" s="251"/>
      <c r="I57" s="74"/>
      <c r="J57" s="74"/>
      <c r="K57" s="74"/>
      <c r="L57" s="74"/>
      <c r="M57" s="295"/>
      <c r="N57" s="298"/>
      <c r="O57" s="232"/>
      <c r="P57" s="232"/>
      <c r="Q57" s="232"/>
      <c r="R57" s="232"/>
      <c r="S57" s="232"/>
      <c r="T57" s="232"/>
      <c r="U57" s="232"/>
      <c r="V57" s="232"/>
      <c r="W57" s="232"/>
      <c r="X57" s="232"/>
      <c r="Y57" s="232"/>
      <c r="Z57" s="232"/>
      <c r="AA57" s="232"/>
      <c r="AB57" s="232"/>
      <c r="AC57" s="232"/>
      <c r="AD57" s="232"/>
      <c r="AE57" s="232"/>
    </row>
    <row r="58" spans="1:31"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15</v>
      </c>
      <c r="H58" s="251"/>
      <c r="I58" s="74"/>
      <c r="J58" s="74"/>
      <c r="K58" s="74"/>
      <c r="L58" s="74"/>
      <c r="M58" s="295"/>
      <c r="N58" s="298"/>
      <c r="O58" s="232"/>
      <c r="P58" s="232"/>
      <c r="Q58" s="232"/>
      <c r="R58" s="232"/>
      <c r="S58" s="232"/>
      <c r="T58" s="232"/>
      <c r="U58" s="232"/>
      <c r="V58" s="232"/>
      <c r="W58" s="232"/>
      <c r="X58" s="232"/>
      <c r="Y58" s="232"/>
      <c r="Z58" s="232"/>
      <c r="AA58" s="232"/>
      <c r="AB58" s="232"/>
      <c r="AC58" s="232"/>
      <c r="AD58" s="232"/>
      <c r="AE58" s="232"/>
    </row>
    <row r="59" spans="1:31"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15</v>
      </c>
      <c r="H59" s="251"/>
      <c r="I59" s="74"/>
      <c r="J59" s="74"/>
      <c r="K59" s="291"/>
      <c r="L59" s="291"/>
      <c r="M59" s="295" t="s">
        <v>570</v>
      </c>
      <c r="N59" s="298"/>
      <c r="O59" s="232"/>
      <c r="P59" s="232"/>
      <c r="Q59" s="232"/>
      <c r="R59" s="232"/>
      <c r="S59" s="232"/>
      <c r="T59" s="232"/>
      <c r="U59" s="232"/>
      <c r="V59" s="232"/>
      <c r="W59" s="232"/>
      <c r="X59" s="232"/>
      <c r="Y59" s="232"/>
      <c r="Z59" s="232"/>
      <c r="AA59" s="232"/>
      <c r="AB59" s="232"/>
      <c r="AC59" s="232"/>
      <c r="AD59" s="232"/>
      <c r="AE59" s="232"/>
    </row>
    <row r="60" spans="1:31"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15</v>
      </c>
      <c r="H60" s="251"/>
      <c r="I60" s="74"/>
      <c r="J60" s="74"/>
      <c r="K60" s="74"/>
      <c r="L60" s="74"/>
      <c r="M60" s="295"/>
      <c r="N60" s="298"/>
      <c r="O60" s="232"/>
      <c r="P60" s="232"/>
      <c r="Q60" s="232"/>
      <c r="R60" s="232"/>
      <c r="S60" s="232"/>
      <c r="T60" s="232"/>
      <c r="U60" s="232"/>
      <c r="V60" s="232"/>
      <c r="W60" s="232"/>
      <c r="X60" s="232"/>
      <c r="Y60" s="232"/>
      <c r="Z60" s="232"/>
      <c r="AA60" s="232"/>
      <c r="AB60" s="232"/>
      <c r="AC60" s="232"/>
      <c r="AD60" s="232"/>
      <c r="AE60" s="232"/>
    </row>
    <row r="61" spans="1:31"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15</v>
      </c>
      <c r="H61" s="251"/>
      <c r="I61" s="74"/>
      <c r="J61" s="74"/>
      <c r="K61" s="74"/>
      <c r="L61" s="74"/>
      <c r="M61" s="295"/>
      <c r="N61" s="298"/>
      <c r="O61" s="232"/>
      <c r="P61" s="232"/>
      <c r="Q61" s="232"/>
      <c r="R61" s="232"/>
      <c r="S61" s="232"/>
      <c r="T61" s="232"/>
      <c r="U61" s="232"/>
      <c r="V61" s="232"/>
      <c r="W61" s="232"/>
      <c r="X61" s="232"/>
      <c r="Y61" s="232"/>
      <c r="Z61" s="232"/>
      <c r="AA61" s="232"/>
      <c r="AB61" s="232"/>
      <c r="AC61" s="232"/>
      <c r="AD61" s="232"/>
      <c r="AE61" s="232"/>
    </row>
    <row r="62" spans="1:31"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15</v>
      </c>
      <c r="H62" s="251"/>
      <c r="I62" s="74"/>
      <c r="J62" s="74"/>
      <c r="K62" s="291"/>
      <c r="L62" s="291"/>
      <c r="M62" s="294" t="s">
        <v>569</v>
      </c>
      <c r="N62" s="298"/>
      <c r="O62" s="232"/>
      <c r="P62" s="232"/>
      <c r="Q62" s="232"/>
      <c r="R62" s="232"/>
      <c r="S62" s="232"/>
      <c r="T62" s="232"/>
      <c r="U62" s="232"/>
      <c r="V62" s="232"/>
      <c r="W62" s="232"/>
      <c r="X62" s="232"/>
      <c r="Y62" s="232"/>
      <c r="Z62" s="232"/>
      <c r="AA62" s="232"/>
      <c r="AB62" s="232"/>
      <c r="AC62" s="232"/>
      <c r="AD62" s="232"/>
      <c r="AE62" s="232"/>
    </row>
    <row r="63" spans="1:31"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15</v>
      </c>
      <c r="H63" s="251"/>
      <c r="I63" s="74"/>
      <c r="J63" s="74"/>
      <c r="K63" s="74"/>
      <c r="L63" s="74"/>
      <c r="M63" s="295"/>
      <c r="N63" s="298"/>
      <c r="O63" s="232"/>
      <c r="P63" s="232"/>
      <c r="Q63" s="232"/>
      <c r="R63" s="232"/>
      <c r="S63" s="232"/>
      <c r="T63" s="232"/>
      <c r="U63" s="232"/>
      <c r="V63" s="232"/>
      <c r="W63" s="232"/>
      <c r="X63" s="232"/>
      <c r="Y63" s="232"/>
      <c r="Z63" s="232"/>
      <c r="AA63" s="232"/>
      <c r="AB63" s="232"/>
      <c r="AC63" s="232"/>
      <c r="AD63" s="232"/>
      <c r="AE63" s="232"/>
    </row>
    <row r="64" spans="1:31"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15</v>
      </c>
      <c r="H64" s="251"/>
      <c r="I64" s="74"/>
      <c r="J64" s="74"/>
      <c r="K64" s="291"/>
      <c r="L64" s="74"/>
      <c r="M64" s="294" t="s">
        <v>569</v>
      </c>
      <c r="N64" s="298"/>
      <c r="O64" s="232"/>
      <c r="P64" s="232"/>
      <c r="Q64" s="232"/>
      <c r="R64" s="232"/>
      <c r="S64" s="232"/>
      <c r="T64" s="232"/>
      <c r="U64" s="232"/>
      <c r="V64" s="232"/>
      <c r="W64" s="232"/>
      <c r="X64" s="232"/>
      <c r="Y64" s="232"/>
      <c r="Z64" s="232"/>
      <c r="AA64" s="232"/>
      <c r="AB64" s="232"/>
      <c r="AC64" s="232"/>
      <c r="AD64" s="232"/>
      <c r="AE64" s="232"/>
    </row>
    <row r="65" spans="1:31"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15</v>
      </c>
      <c r="H65" s="251"/>
      <c r="I65" s="74"/>
      <c r="J65" s="74"/>
      <c r="K65" s="74"/>
      <c r="L65" s="74"/>
      <c r="M65" s="294" t="s">
        <v>569</v>
      </c>
      <c r="N65" s="298"/>
      <c r="O65" s="232"/>
      <c r="P65" s="232"/>
      <c r="Q65" s="232"/>
      <c r="R65" s="232"/>
      <c r="S65" s="232"/>
      <c r="T65" s="232"/>
      <c r="U65" s="232"/>
      <c r="V65" s="232"/>
      <c r="W65" s="232"/>
      <c r="X65" s="232"/>
      <c r="Y65" s="232"/>
      <c r="Z65" s="232"/>
      <c r="AA65" s="232"/>
      <c r="AB65" s="232"/>
      <c r="AC65" s="232"/>
      <c r="AD65" s="232"/>
      <c r="AE65" s="232"/>
    </row>
    <row r="66" spans="1:31"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15</v>
      </c>
      <c r="H66" s="251"/>
      <c r="I66" s="74"/>
      <c r="J66" s="74"/>
      <c r="K66" s="291"/>
      <c r="L66" s="291"/>
      <c r="M66" s="294" t="s">
        <v>569</v>
      </c>
      <c r="N66" s="298"/>
      <c r="O66" s="232"/>
      <c r="P66" s="232"/>
      <c r="Q66" s="232"/>
      <c r="R66" s="232"/>
      <c r="S66" s="232"/>
      <c r="T66" s="232"/>
      <c r="U66" s="232"/>
      <c r="V66" s="232"/>
      <c r="W66" s="232"/>
      <c r="X66" s="232"/>
      <c r="Y66" s="232"/>
      <c r="Z66" s="232"/>
      <c r="AA66" s="232"/>
      <c r="AB66" s="232"/>
      <c r="AC66" s="232"/>
      <c r="AD66" s="232"/>
      <c r="AE66" s="232"/>
    </row>
    <row r="67" spans="1:31"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15</v>
      </c>
      <c r="H67" s="251"/>
      <c r="I67" s="74"/>
      <c r="J67" s="74"/>
      <c r="K67" s="74"/>
      <c r="L67" s="74"/>
      <c r="M67" s="295"/>
      <c r="N67" s="298"/>
      <c r="O67" s="232"/>
      <c r="P67" s="232"/>
      <c r="Q67" s="232"/>
      <c r="R67" s="232"/>
      <c r="S67" s="232"/>
      <c r="T67" s="232"/>
      <c r="U67" s="232"/>
      <c r="V67" s="232"/>
      <c r="W67" s="232"/>
      <c r="X67" s="232"/>
      <c r="Y67" s="232"/>
      <c r="Z67" s="232"/>
      <c r="AA67" s="232"/>
      <c r="AB67" s="232"/>
      <c r="AC67" s="232"/>
      <c r="AD67" s="232"/>
      <c r="AE67" s="232"/>
    </row>
    <row r="68" spans="1:31"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15</v>
      </c>
      <c r="H68" s="251"/>
      <c r="I68" s="74"/>
      <c r="J68" s="74"/>
      <c r="K68" s="74"/>
      <c r="L68" s="74"/>
      <c r="M68" s="295"/>
      <c r="N68" s="298"/>
      <c r="O68" s="232"/>
      <c r="P68" s="232"/>
      <c r="Q68" s="232"/>
      <c r="R68" s="232"/>
      <c r="S68" s="232"/>
      <c r="T68" s="232"/>
      <c r="U68" s="232"/>
      <c r="V68" s="232"/>
      <c r="W68" s="232"/>
      <c r="X68" s="232"/>
      <c r="Y68" s="232"/>
      <c r="Z68" s="232"/>
      <c r="AA68" s="232"/>
      <c r="AB68" s="232"/>
      <c r="AC68" s="232"/>
      <c r="AD68" s="232"/>
      <c r="AE68" s="232"/>
    </row>
    <row r="69" spans="1:31"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15</v>
      </c>
      <c r="H69" s="251"/>
      <c r="I69" s="74"/>
      <c r="J69" s="74"/>
      <c r="K69" s="291"/>
      <c r="L69" s="74"/>
      <c r="M69" s="294" t="s">
        <v>569</v>
      </c>
      <c r="N69" s="298"/>
      <c r="O69" s="232"/>
      <c r="P69" s="232"/>
      <c r="Q69" s="232"/>
      <c r="R69" s="232"/>
      <c r="S69" s="232"/>
      <c r="T69" s="232"/>
      <c r="U69" s="232"/>
      <c r="V69" s="232"/>
      <c r="W69" s="232"/>
      <c r="X69" s="232"/>
      <c r="Y69" s="232"/>
      <c r="Z69" s="232"/>
      <c r="AA69" s="232"/>
      <c r="AB69" s="232"/>
      <c r="AC69" s="232"/>
      <c r="AD69" s="232"/>
      <c r="AE69" s="232"/>
    </row>
    <row r="70" spans="1:31"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15</v>
      </c>
      <c r="H70" s="251"/>
      <c r="I70" s="74"/>
      <c r="J70" s="74"/>
      <c r="K70" s="74"/>
      <c r="L70" s="74"/>
      <c r="M70" s="294"/>
      <c r="N70" s="297"/>
      <c r="O70" s="232"/>
      <c r="P70" s="232"/>
      <c r="Q70" s="232"/>
      <c r="R70" s="232"/>
      <c r="S70" s="232"/>
      <c r="T70" s="232"/>
      <c r="U70" s="232"/>
      <c r="V70" s="232"/>
      <c r="W70" s="232"/>
      <c r="X70" s="232"/>
      <c r="Y70" s="232"/>
      <c r="Z70" s="232"/>
      <c r="AA70" s="232"/>
      <c r="AB70" s="232"/>
      <c r="AC70" s="232"/>
      <c r="AD70" s="232"/>
      <c r="AE70" s="232"/>
    </row>
    <row r="71" spans="1:31"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15</v>
      </c>
      <c r="H71" s="251"/>
      <c r="I71" s="74"/>
      <c r="J71" s="74"/>
      <c r="K71" s="74"/>
      <c r="L71" s="74"/>
      <c r="M71" s="295"/>
      <c r="N71" s="298"/>
      <c r="O71" s="232"/>
      <c r="P71" s="232"/>
      <c r="Q71" s="232"/>
      <c r="R71" s="232"/>
      <c r="S71" s="232"/>
      <c r="T71" s="232"/>
      <c r="U71" s="232"/>
      <c r="V71" s="232"/>
      <c r="W71" s="232"/>
      <c r="X71" s="232"/>
      <c r="Y71" s="232"/>
      <c r="Z71" s="232"/>
      <c r="AA71" s="232"/>
      <c r="AB71" s="232"/>
      <c r="AC71" s="232"/>
      <c r="AD71" s="232"/>
      <c r="AE71" s="232"/>
    </row>
    <row r="72" spans="1:31"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15</v>
      </c>
      <c r="H72" s="251"/>
      <c r="I72" s="74"/>
      <c r="J72" s="74"/>
      <c r="K72" s="74"/>
      <c r="L72" s="74"/>
      <c r="M72" s="295"/>
      <c r="N72" s="298"/>
      <c r="O72" s="232"/>
      <c r="P72" s="232"/>
      <c r="Q72" s="232"/>
      <c r="R72" s="232"/>
      <c r="S72" s="232"/>
      <c r="T72" s="232"/>
      <c r="U72" s="232"/>
      <c r="V72" s="232"/>
      <c r="W72" s="232"/>
      <c r="X72" s="232"/>
      <c r="Y72" s="232"/>
      <c r="Z72" s="232"/>
      <c r="AA72" s="232"/>
      <c r="AB72" s="232"/>
      <c r="AC72" s="232"/>
      <c r="AD72" s="232"/>
      <c r="AE72" s="232"/>
    </row>
    <row r="73" spans="1:31"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15</v>
      </c>
      <c r="H73" s="251"/>
      <c r="I73" s="74"/>
      <c r="J73" s="74"/>
      <c r="K73" s="74"/>
      <c r="L73" s="74"/>
      <c r="M73" s="295"/>
      <c r="N73" s="298"/>
      <c r="O73" s="232"/>
      <c r="P73" s="232"/>
      <c r="Q73" s="232"/>
      <c r="R73" s="232"/>
      <c r="S73" s="232"/>
      <c r="T73" s="232"/>
      <c r="U73" s="232"/>
      <c r="V73" s="232"/>
      <c r="W73" s="232"/>
      <c r="X73" s="232"/>
      <c r="Y73" s="232"/>
      <c r="Z73" s="232"/>
      <c r="AA73" s="232"/>
      <c r="AB73" s="232"/>
      <c r="AC73" s="232"/>
      <c r="AD73" s="232"/>
      <c r="AE73" s="232"/>
    </row>
    <row r="74" spans="1:31"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15</v>
      </c>
      <c r="H74" s="251"/>
      <c r="I74" s="74"/>
      <c r="J74" s="74"/>
      <c r="K74" s="291"/>
      <c r="L74" s="291"/>
      <c r="M74" s="294" t="s">
        <v>569</v>
      </c>
      <c r="N74" s="298"/>
      <c r="O74" s="232"/>
      <c r="P74" s="232"/>
      <c r="Q74" s="232"/>
      <c r="R74" s="232"/>
      <c r="S74" s="232"/>
      <c r="T74" s="232"/>
      <c r="U74" s="232"/>
      <c r="V74" s="232"/>
      <c r="W74" s="232"/>
      <c r="X74" s="232"/>
      <c r="Y74" s="232"/>
      <c r="Z74" s="232"/>
      <c r="AA74" s="232"/>
      <c r="AB74" s="232"/>
      <c r="AC74" s="232"/>
      <c r="AD74" s="232"/>
      <c r="AE74" s="232"/>
    </row>
    <row r="75" spans="1:31"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15</v>
      </c>
      <c r="H75" s="251"/>
      <c r="I75" s="74"/>
      <c r="J75" s="74"/>
      <c r="K75" s="74"/>
      <c r="L75" s="74"/>
      <c r="M75" s="295"/>
      <c r="N75" s="298"/>
      <c r="O75" s="232"/>
      <c r="P75" s="232"/>
      <c r="Q75" s="232"/>
      <c r="R75" s="232"/>
      <c r="S75" s="232"/>
      <c r="T75" s="232"/>
      <c r="U75" s="232"/>
      <c r="V75" s="232"/>
      <c r="W75" s="232"/>
      <c r="X75" s="232"/>
      <c r="Y75" s="232"/>
      <c r="Z75" s="232"/>
      <c r="AA75" s="232"/>
      <c r="AB75" s="232"/>
      <c r="AC75" s="232"/>
      <c r="AD75" s="232"/>
      <c r="AE75" s="232"/>
    </row>
    <row r="76" spans="1:31"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15</v>
      </c>
      <c r="H76" s="251"/>
      <c r="I76" s="74"/>
      <c r="J76" s="74"/>
      <c r="K76" s="74"/>
      <c r="L76" s="74"/>
      <c r="M76" s="295"/>
      <c r="N76" s="298"/>
      <c r="O76" s="232"/>
      <c r="P76" s="232"/>
      <c r="Q76" s="232"/>
      <c r="R76" s="232"/>
      <c r="S76" s="232"/>
      <c r="T76" s="232"/>
      <c r="U76" s="232"/>
      <c r="V76" s="232"/>
      <c r="W76" s="232"/>
      <c r="X76" s="232"/>
      <c r="Y76" s="232"/>
      <c r="Z76" s="232"/>
      <c r="AA76" s="232"/>
      <c r="AB76" s="232"/>
      <c r="AC76" s="232"/>
      <c r="AD76" s="232"/>
      <c r="AE76" s="232"/>
    </row>
    <row r="77" spans="1:31"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15</v>
      </c>
      <c r="H77" s="251"/>
      <c r="I77" s="74"/>
      <c r="J77" s="74"/>
      <c r="K77" s="74"/>
      <c r="L77" s="74"/>
      <c r="M77" s="295"/>
      <c r="N77" s="298"/>
      <c r="O77" s="232"/>
      <c r="P77" s="232"/>
      <c r="Q77" s="232"/>
      <c r="R77" s="232"/>
      <c r="S77" s="232"/>
      <c r="T77" s="232"/>
      <c r="U77" s="232"/>
      <c r="V77" s="232"/>
      <c r="W77" s="232"/>
      <c r="X77" s="232"/>
      <c r="Y77" s="232"/>
      <c r="Z77" s="232"/>
      <c r="AA77" s="232"/>
      <c r="AB77" s="232"/>
      <c r="AC77" s="232"/>
      <c r="AD77" s="232"/>
      <c r="AE77" s="232"/>
    </row>
    <row r="78" spans="1:31"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15</v>
      </c>
      <c r="H78" s="251"/>
      <c r="I78" s="74"/>
      <c r="J78" s="74"/>
      <c r="K78" s="74"/>
      <c r="L78" s="74"/>
      <c r="M78" s="294" t="s">
        <v>569</v>
      </c>
      <c r="N78" s="298"/>
      <c r="O78" s="232"/>
      <c r="P78" s="232"/>
      <c r="Q78" s="232"/>
      <c r="R78" s="232"/>
      <c r="S78" s="232"/>
      <c r="T78" s="232"/>
      <c r="U78" s="232"/>
      <c r="V78" s="232"/>
      <c r="W78" s="232"/>
      <c r="X78" s="232"/>
      <c r="Y78" s="232"/>
      <c r="Z78" s="232"/>
      <c r="AA78" s="232"/>
      <c r="AB78" s="232"/>
      <c r="AC78" s="232"/>
      <c r="AD78" s="232"/>
      <c r="AE78" s="232"/>
    </row>
    <row r="79" spans="1:31"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15</v>
      </c>
      <c r="H79" s="251"/>
      <c r="I79" s="74"/>
      <c r="J79" s="74"/>
      <c r="K79" s="74"/>
      <c r="L79" s="74"/>
      <c r="M79" s="294" t="s">
        <v>582</v>
      </c>
      <c r="N79" s="298"/>
      <c r="O79" s="232"/>
      <c r="P79" s="232"/>
      <c r="Q79" s="232"/>
      <c r="R79" s="232"/>
      <c r="S79" s="232"/>
      <c r="T79" s="232"/>
      <c r="U79" s="232"/>
      <c r="V79" s="232"/>
      <c r="W79" s="232"/>
      <c r="X79" s="232"/>
      <c r="Y79" s="232"/>
      <c r="Z79" s="232"/>
      <c r="AA79" s="232"/>
      <c r="AB79" s="232"/>
      <c r="AC79" s="232"/>
      <c r="AD79" s="232"/>
      <c r="AE79" s="232"/>
    </row>
    <row r="80" spans="1:31"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15</v>
      </c>
      <c r="H80" s="251"/>
      <c r="I80" s="74"/>
      <c r="J80" s="74"/>
      <c r="K80" s="74"/>
      <c r="L80" s="74"/>
      <c r="M80" s="295"/>
      <c r="N80" s="298"/>
      <c r="O80" s="232"/>
      <c r="P80" s="232"/>
      <c r="Q80" s="232"/>
      <c r="R80" s="232"/>
      <c r="S80" s="232"/>
      <c r="T80" s="232"/>
      <c r="U80" s="232"/>
      <c r="V80" s="232"/>
      <c r="W80" s="232"/>
      <c r="X80" s="232"/>
      <c r="Y80" s="232"/>
      <c r="Z80" s="232"/>
      <c r="AA80" s="232"/>
      <c r="AB80" s="232"/>
      <c r="AC80" s="232"/>
      <c r="AD80" s="232"/>
      <c r="AE80" s="232"/>
    </row>
    <row r="81" spans="1:31"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15</v>
      </c>
      <c r="H81" s="251"/>
      <c r="I81" s="74"/>
      <c r="J81" s="74"/>
      <c r="K81" s="74"/>
      <c r="L81" s="74"/>
      <c r="M81" s="295"/>
      <c r="N81" s="298"/>
      <c r="O81" s="232"/>
      <c r="P81" s="232"/>
      <c r="Q81" s="232"/>
      <c r="R81" s="232"/>
      <c r="S81" s="232"/>
      <c r="T81" s="232"/>
      <c r="U81" s="232"/>
      <c r="V81" s="232"/>
      <c r="W81" s="232"/>
      <c r="X81" s="232"/>
      <c r="Y81" s="232"/>
      <c r="Z81" s="232"/>
      <c r="AA81" s="232"/>
      <c r="AB81" s="232"/>
      <c r="AC81" s="232"/>
      <c r="AD81" s="232"/>
      <c r="AE81" s="232"/>
    </row>
    <row r="82" spans="1:31"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15</v>
      </c>
      <c r="H82" s="251"/>
      <c r="I82" s="74"/>
      <c r="J82" s="74"/>
      <c r="K82" s="294"/>
      <c r="L82" s="291"/>
      <c r="M82" s="294"/>
      <c r="N82" s="297"/>
      <c r="O82" s="232"/>
      <c r="P82" s="232"/>
      <c r="Q82" s="232"/>
      <c r="R82" s="232"/>
      <c r="S82" s="232"/>
      <c r="T82" s="232"/>
      <c r="U82" s="232"/>
      <c r="V82" s="232"/>
      <c r="W82" s="232"/>
      <c r="X82" s="232"/>
      <c r="Y82" s="232"/>
      <c r="Z82" s="232"/>
      <c r="AA82" s="232"/>
      <c r="AB82" s="232"/>
      <c r="AC82" s="232"/>
      <c r="AD82" s="232"/>
      <c r="AE82" s="232"/>
    </row>
    <row r="83" spans="1:31"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15</v>
      </c>
      <c r="H83" s="251"/>
      <c r="I83" s="74"/>
      <c r="J83" s="74"/>
      <c r="K83" s="291"/>
      <c r="L83" s="291"/>
      <c r="M83" s="294"/>
      <c r="N83" s="298"/>
      <c r="O83" s="232"/>
      <c r="P83" s="232"/>
      <c r="Q83" s="232"/>
      <c r="R83" s="232"/>
      <c r="S83" s="232"/>
      <c r="T83" s="232"/>
      <c r="U83" s="232"/>
      <c r="V83" s="232"/>
      <c r="W83" s="232"/>
      <c r="X83" s="232"/>
      <c r="Y83" s="232"/>
      <c r="Z83" s="232"/>
      <c r="AA83" s="232"/>
      <c r="AB83" s="232"/>
      <c r="AC83" s="232"/>
      <c r="AD83" s="232"/>
      <c r="AE83" s="232"/>
    </row>
    <row r="84" spans="1:31"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15</v>
      </c>
      <c r="H84" s="251"/>
      <c r="I84" s="74"/>
      <c r="J84" s="74"/>
      <c r="K84" s="74"/>
      <c r="L84" s="74"/>
      <c r="M84" s="295"/>
      <c r="N84" s="298"/>
      <c r="O84" s="232"/>
      <c r="P84" s="232"/>
      <c r="Q84" s="232"/>
      <c r="R84" s="232"/>
      <c r="S84" s="232"/>
      <c r="T84" s="232"/>
      <c r="U84" s="232"/>
      <c r="V84" s="232"/>
      <c r="W84" s="232"/>
      <c r="X84" s="232"/>
      <c r="Y84" s="232"/>
      <c r="Z84" s="232"/>
      <c r="AA84" s="232"/>
      <c r="AB84" s="232"/>
      <c r="AC84" s="232"/>
      <c r="AD84" s="232"/>
      <c r="AE84" s="232"/>
    </row>
    <row r="85" spans="1:31"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15</v>
      </c>
      <c r="H85" s="251"/>
      <c r="I85" s="74"/>
      <c r="J85" s="74"/>
      <c r="K85" s="291"/>
      <c r="L85" s="291"/>
      <c r="M85" s="295"/>
      <c r="N85" s="298"/>
      <c r="O85" s="232"/>
      <c r="P85" s="232"/>
      <c r="Q85" s="232"/>
      <c r="R85" s="232"/>
      <c r="S85" s="232"/>
      <c r="T85" s="232"/>
      <c r="U85" s="232"/>
      <c r="V85" s="232"/>
      <c r="W85" s="232"/>
      <c r="X85" s="232"/>
      <c r="Y85" s="232"/>
      <c r="Z85" s="232"/>
      <c r="AA85" s="232"/>
      <c r="AB85" s="232"/>
      <c r="AC85" s="232"/>
      <c r="AD85" s="232"/>
      <c r="AE85" s="232"/>
    </row>
    <row r="86" spans="1:31"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15</v>
      </c>
      <c r="H86" s="251"/>
      <c r="I86" s="74"/>
      <c r="J86" s="74"/>
      <c r="K86" s="74"/>
      <c r="L86" s="74"/>
      <c r="M86" s="295"/>
      <c r="N86" s="298"/>
      <c r="O86" s="232"/>
      <c r="P86" s="232"/>
      <c r="Q86" s="232"/>
      <c r="R86" s="232"/>
      <c r="S86" s="232"/>
      <c r="T86" s="232"/>
      <c r="U86" s="232"/>
      <c r="V86" s="232"/>
      <c r="W86" s="232"/>
      <c r="X86" s="232"/>
      <c r="Y86" s="232"/>
      <c r="Z86" s="232"/>
      <c r="AA86" s="232"/>
      <c r="AB86" s="232"/>
      <c r="AC86" s="232"/>
      <c r="AD86" s="232"/>
      <c r="AE86" s="232"/>
    </row>
    <row r="87" spans="1:31"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15</v>
      </c>
      <c r="H87" s="251"/>
      <c r="I87" s="74"/>
      <c r="J87" s="74"/>
      <c r="K87" s="74"/>
      <c r="L87" s="74"/>
      <c r="M87" s="295"/>
      <c r="N87" s="298"/>
      <c r="O87" s="232"/>
      <c r="P87" s="232"/>
      <c r="Q87" s="232"/>
      <c r="R87" s="232"/>
      <c r="S87" s="232"/>
      <c r="T87" s="232"/>
      <c r="U87" s="232"/>
      <c r="V87" s="232"/>
      <c r="W87" s="232"/>
      <c r="X87" s="232"/>
      <c r="Y87" s="232"/>
      <c r="Z87" s="232"/>
      <c r="AA87" s="232"/>
      <c r="AB87" s="232"/>
      <c r="AC87" s="232"/>
      <c r="AD87" s="232"/>
      <c r="AE87" s="232"/>
    </row>
    <row r="88" spans="1:31"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15</v>
      </c>
      <c r="H88" s="251"/>
      <c r="I88" s="74"/>
      <c r="J88" s="74"/>
      <c r="K88" s="74"/>
      <c r="L88" s="74"/>
      <c r="M88" s="295"/>
      <c r="N88" s="298"/>
      <c r="O88" s="232"/>
      <c r="P88" s="232"/>
      <c r="Q88" s="232"/>
      <c r="R88" s="232"/>
      <c r="S88" s="232"/>
      <c r="T88" s="232"/>
      <c r="U88" s="232"/>
      <c r="V88" s="232"/>
      <c r="W88" s="232"/>
      <c r="X88" s="232"/>
      <c r="Y88" s="232"/>
      <c r="Z88" s="232"/>
      <c r="AA88" s="232"/>
      <c r="AB88" s="232"/>
      <c r="AC88" s="232"/>
      <c r="AD88" s="232"/>
      <c r="AE88" s="232"/>
    </row>
    <row r="89" spans="1:31"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15</v>
      </c>
      <c r="H89" s="251"/>
      <c r="I89" s="74"/>
      <c r="J89" s="74"/>
      <c r="K89" s="74"/>
      <c r="L89" s="74"/>
      <c r="M89" s="295"/>
      <c r="N89" s="298"/>
      <c r="O89" s="232"/>
      <c r="P89" s="232"/>
      <c r="Q89" s="232"/>
      <c r="R89" s="232"/>
      <c r="S89" s="232"/>
      <c r="T89" s="232"/>
      <c r="U89" s="232"/>
      <c r="V89" s="232"/>
      <c r="W89" s="232"/>
      <c r="X89" s="232"/>
      <c r="Y89" s="232"/>
      <c r="Z89" s="232"/>
      <c r="AA89" s="232"/>
      <c r="AB89" s="232"/>
      <c r="AC89" s="232"/>
      <c r="AD89" s="232"/>
      <c r="AE89" s="232"/>
    </row>
    <row r="90" spans="1:31"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15</v>
      </c>
      <c r="H90" s="251"/>
      <c r="I90" s="74"/>
      <c r="J90" s="74"/>
      <c r="K90" s="74"/>
      <c r="L90" s="74"/>
      <c r="M90" s="294"/>
      <c r="N90" s="298"/>
      <c r="O90" s="232"/>
      <c r="P90" s="232"/>
      <c r="Q90" s="232"/>
      <c r="R90" s="232"/>
      <c r="S90" s="232"/>
      <c r="T90" s="232"/>
      <c r="U90" s="232"/>
      <c r="V90" s="232"/>
      <c r="W90" s="232"/>
      <c r="X90" s="232"/>
      <c r="Y90" s="232"/>
      <c r="Z90" s="232"/>
      <c r="AA90" s="232"/>
      <c r="AB90" s="232"/>
      <c r="AC90" s="232"/>
      <c r="AD90" s="232"/>
      <c r="AE90" s="232"/>
    </row>
    <row r="91" spans="1:31"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15</v>
      </c>
      <c r="H91" s="251"/>
      <c r="I91" s="74"/>
      <c r="J91" s="74"/>
      <c r="K91" s="74"/>
      <c r="L91" s="74"/>
      <c r="M91" s="295"/>
      <c r="N91" s="298"/>
      <c r="O91" s="232"/>
      <c r="P91" s="232"/>
      <c r="Q91" s="232"/>
      <c r="R91" s="232"/>
      <c r="S91" s="232"/>
      <c r="T91" s="232"/>
      <c r="U91" s="232"/>
      <c r="V91" s="232"/>
      <c r="W91" s="232"/>
      <c r="X91" s="232"/>
      <c r="Y91" s="232"/>
      <c r="Z91" s="232"/>
      <c r="AA91" s="232"/>
      <c r="AB91" s="232"/>
      <c r="AC91" s="232"/>
      <c r="AD91" s="232"/>
      <c r="AE91" s="232"/>
    </row>
    <row r="92" spans="1:31"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15</v>
      </c>
      <c r="H92" s="251"/>
      <c r="I92" s="74"/>
      <c r="J92" s="74"/>
      <c r="K92" s="74"/>
      <c r="L92" s="74"/>
      <c r="M92" s="295"/>
      <c r="N92" s="298"/>
      <c r="O92" s="232"/>
      <c r="P92" s="232"/>
      <c r="Q92" s="232"/>
      <c r="R92" s="232"/>
      <c r="S92" s="232"/>
      <c r="T92" s="232"/>
      <c r="U92" s="232"/>
      <c r="V92" s="232"/>
      <c r="W92" s="232"/>
      <c r="X92" s="232"/>
      <c r="Y92" s="232"/>
      <c r="Z92" s="232"/>
      <c r="AA92" s="232"/>
      <c r="AB92" s="232"/>
      <c r="AC92" s="232"/>
      <c r="AD92" s="232"/>
      <c r="AE92" s="232"/>
    </row>
    <row r="93" spans="1:31"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15</v>
      </c>
      <c r="H93" s="251"/>
      <c r="I93" s="74"/>
      <c r="J93" s="74"/>
      <c r="K93" s="74"/>
      <c r="L93" s="74"/>
      <c r="M93" s="295"/>
      <c r="N93" s="298"/>
      <c r="O93" s="232"/>
      <c r="P93" s="232"/>
      <c r="Q93" s="232"/>
      <c r="R93" s="232"/>
      <c r="S93" s="232"/>
      <c r="T93" s="232"/>
      <c r="U93" s="232"/>
      <c r="V93" s="232"/>
      <c r="W93" s="232"/>
      <c r="X93" s="232"/>
      <c r="Y93" s="232"/>
      <c r="Z93" s="232"/>
      <c r="AA93" s="232"/>
      <c r="AB93" s="232"/>
      <c r="AC93" s="232"/>
      <c r="AD93" s="232"/>
      <c r="AE93" s="232"/>
    </row>
    <row r="94" spans="1:31"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15</v>
      </c>
      <c r="H94" s="251"/>
      <c r="I94" s="74"/>
      <c r="J94" s="74"/>
      <c r="K94" s="74"/>
      <c r="L94" s="74"/>
      <c r="M94" s="295"/>
      <c r="N94" s="298"/>
      <c r="O94" s="232"/>
      <c r="P94" s="232"/>
      <c r="Q94" s="232"/>
      <c r="R94" s="232"/>
      <c r="S94" s="232"/>
      <c r="T94" s="232"/>
      <c r="U94" s="232"/>
      <c r="V94" s="232"/>
      <c r="W94" s="232"/>
      <c r="X94" s="232"/>
      <c r="Y94" s="232"/>
      <c r="Z94" s="232"/>
      <c r="AA94" s="232"/>
      <c r="AB94" s="232"/>
      <c r="AC94" s="232"/>
      <c r="AD94" s="232"/>
      <c r="AE94" s="232"/>
    </row>
    <row r="95" spans="1:31"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15</v>
      </c>
      <c r="H95" s="251"/>
      <c r="I95" s="74"/>
      <c r="J95" s="74"/>
      <c r="K95" s="291"/>
      <c r="L95" s="291"/>
      <c r="M95" s="295"/>
      <c r="N95" s="298"/>
      <c r="O95" s="232"/>
      <c r="P95" s="232"/>
      <c r="Q95" s="232"/>
      <c r="R95" s="232"/>
      <c r="S95" s="232"/>
      <c r="T95" s="232"/>
      <c r="U95" s="232"/>
      <c r="V95" s="232"/>
      <c r="W95" s="232"/>
      <c r="X95" s="232"/>
      <c r="Y95" s="232"/>
      <c r="Z95" s="232"/>
      <c r="AA95" s="232"/>
      <c r="AB95" s="232"/>
      <c r="AC95" s="232"/>
      <c r="AD95" s="232"/>
      <c r="AE95" s="232"/>
    </row>
    <row r="96" spans="1:31"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15</v>
      </c>
      <c r="H96" s="251"/>
      <c r="I96" s="74"/>
      <c r="J96" s="74"/>
      <c r="K96" s="74"/>
      <c r="L96" s="74"/>
      <c r="M96" s="295"/>
      <c r="N96" s="298"/>
      <c r="O96" s="232"/>
      <c r="P96" s="232"/>
      <c r="Q96" s="232"/>
      <c r="R96" s="232"/>
      <c r="S96" s="232"/>
      <c r="T96" s="232"/>
      <c r="U96" s="232"/>
      <c r="V96" s="232"/>
      <c r="W96" s="232"/>
      <c r="X96" s="232"/>
      <c r="Y96" s="232"/>
      <c r="Z96" s="232"/>
      <c r="AA96" s="232"/>
      <c r="AB96" s="232"/>
      <c r="AC96" s="232"/>
      <c r="AD96" s="232"/>
      <c r="AE96" s="232"/>
    </row>
    <row r="97" spans="1:31"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15</v>
      </c>
      <c r="H97" s="251"/>
      <c r="I97" s="74"/>
      <c r="J97" s="74"/>
      <c r="K97" s="74"/>
      <c r="L97" s="74"/>
      <c r="M97" s="295"/>
      <c r="N97" s="298"/>
      <c r="O97" s="232"/>
      <c r="P97" s="232"/>
      <c r="Q97" s="232"/>
      <c r="R97" s="232"/>
      <c r="S97" s="232"/>
      <c r="T97" s="232"/>
      <c r="U97" s="232"/>
      <c r="V97" s="232"/>
      <c r="W97" s="232"/>
      <c r="X97" s="232"/>
      <c r="Y97" s="232"/>
      <c r="Z97" s="232"/>
      <c r="AA97" s="232"/>
      <c r="AB97" s="232"/>
      <c r="AC97" s="232"/>
      <c r="AD97" s="232"/>
      <c r="AE97" s="232"/>
    </row>
    <row r="98" spans="1:31"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15</v>
      </c>
      <c r="H98" s="251"/>
      <c r="I98" s="74"/>
      <c r="J98" s="74"/>
      <c r="K98" s="74"/>
      <c r="L98" s="74"/>
      <c r="M98" s="295"/>
      <c r="N98" s="298"/>
      <c r="O98" s="232"/>
      <c r="P98" s="232"/>
      <c r="Q98" s="232"/>
      <c r="R98" s="232"/>
      <c r="S98" s="232"/>
      <c r="T98" s="232"/>
      <c r="U98" s="232"/>
      <c r="V98" s="232"/>
      <c r="W98" s="232"/>
      <c r="X98" s="232"/>
      <c r="Y98" s="232"/>
      <c r="Z98" s="232"/>
      <c r="AA98" s="232"/>
      <c r="AB98" s="232"/>
      <c r="AC98" s="232"/>
      <c r="AD98" s="232"/>
      <c r="AE98" s="232"/>
    </row>
    <row r="99" spans="1:31"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15</v>
      </c>
      <c r="H99" s="251"/>
      <c r="I99" s="74"/>
      <c r="J99" s="74"/>
      <c r="K99" s="74"/>
      <c r="L99" s="74"/>
      <c r="M99" s="295"/>
      <c r="N99" s="298"/>
      <c r="O99" s="232"/>
      <c r="P99" s="232"/>
      <c r="Q99" s="232"/>
      <c r="R99" s="232"/>
      <c r="S99" s="232"/>
      <c r="T99" s="232"/>
      <c r="U99" s="232"/>
      <c r="V99" s="232"/>
      <c r="W99" s="232"/>
      <c r="X99" s="232"/>
      <c r="Y99" s="232"/>
      <c r="Z99" s="232"/>
      <c r="AA99" s="232"/>
      <c r="AB99" s="232"/>
      <c r="AC99" s="232"/>
      <c r="AD99" s="232"/>
      <c r="AE99" s="232"/>
    </row>
    <row r="100" spans="1:31"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15</v>
      </c>
      <c r="H100" s="251"/>
      <c r="I100" s="74"/>
      <c r="J100" s="74"/>
      <c r="K100" s="74"/>
      <c r="L100" s="74"/>
      <c r="M100" s="295"/>
      <c r="N100" s="298"/>
      <c r="O100" s="232"/>
      <c r="P100" s="232"/>
      <c r="Q100" s="232"/>
      <c r="R100" s="232"/>
      <c r="S100" s="232"/>
      <c r="T100" s="232"/>
      <c r="U100" s="232"/>
      <c r="V100" s="232"/>
      <c r="W100" s="232"/>
      <c r="X100" s="232"/>
      <c r="Y100" s="232"/>
      <c r="Z100" s="232"/>
      <c r="AA100" s="232"/>
      <c r="AB100" s="232"/>
      <c r="AC100" s="232"/>
      <c r="AD100" s="232"/>
      <c r="AE100" s="232"/>
    </row>
    <row r="101" spans="1:31"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15</v>
      </c>
      <c r="H101" s="251"/>
      <c r="I101" s="74"/>
      <c r="J101" s="74"/>
      <c r="K101" s="74"/>
      <c r="L101" s="74"/>
      <c r="M101" s="295"/>
      <c r="N101" s="298"/>
      <c r="O101" s="232"/>
      <c r="P101" s="232"/>
      <c r="Q101" s="232"/>
      <c r="R101" s="232"/>
      <c r="S101" s="232"/>
      <c r="T101" s="232"/>
      <c r="U101" s="232"/>
      <c r="V101" s="232"/>
      <c r="W101" s="232"/>
      <c r="X101" s="232"/>
      <c r="Y101" s="232"/>
      <c r="Z101" s="232"/>
      <c r="AA101" s="232"/>
      <c r="AB101" s="232"/>
      <c r="AC101" s="232"/>
      <c r="AD101" s="232"/>
      <c r="AE101" s="232"/>
    </row>
    <row r="102" spans="1:31"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15</v>
      </c>
      <c r="H102" s="251"/>
      <c r="I102" s="74"/>
      <c r="J102" s="74"/>
      <c r="K102" s="291"/>
      <c r="L102" s="74"/>
      <c r="M102" s="294" t="s">
        <v>569</v>
      </c>
      <c r="N102" s="297"/>
      <c r="O102" s="232"/>
      <c r="P102" s="232"/>
      <c r="Q102" s="232"/>
      <c r="R102" s="232"/>
      <c r="S102" s="232"/>
      <c r="T102" s="232"/>
      <c r="U102" s="232"/>
      <c r="V102" s="232"/>
      <c r="W102" s="232"/>
      <c r="X102" s="232"/>
      <c r="Y102" s="232"/>
      <c r="Z102" s="232"/>
      <c r="AA102" s="232"/>
      <c r="AB102" s="232"/>
      <c r="AC102" s="232"/>
      <c r="AD102" s="232"/>
      <c r="AE102" s="232"/>
    </row>
    <row r="103" spans="1:31"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15</v>
      </c>
      <c r="H103" s="251"/>
      <c r="I103" s="74"/>
      <c r="J103" s="74"/>
      <c r="K103" s="291"/>
      <c r="L103" s="291"/>
      <c r="M103" s="295"/>
      <c r="N103" s="298"/>
      <c r="O103" s="232"/>
      <c r="P103" s="232"/>
      <c r="Q103" s="232"/>
      <c r="R103" s="232"/>
      <c r="S103" s="232"/>
      <c r="T103" s="232"/>
      <c r="U103" s="232"/>
      <c r="V103" s="232"/>
      <c r="W103" s="232"/>
      <c r="X103" s="232"/>
      <c r="Y103" s="232"/>
      <c r="Z103" s="232"/>
      <c r="AA103" s="232"/>
      <c r="AB103" s="232"/>
      <c r="AC103" s="232"/>
      <c r="AD103" s="232"/>
      <c r="AE103" s="232"/>
    </row>
    <row r="104" spans="1:31"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15</v>
      </c>
      <c r="H104" s="251"/>
      <c r="I104" s="74"/>
      <c r="J104" s="74"/>
      <c r="K104" s="74"/>
      <c r="L104" s="74"/>
      <c r="M104" s="295"/>
      <c r="N104" s="298"/>
      <c r="O104" s="232"/>
      <c r="P104" s="232"/>
      <c r="Q104" s="232"/>
      <c r="R104" s="232"/>
      <c r="S104" s="232"/>
      <c r="T104" s="232"/>
      <c r="U104" s="232"/>
      <c r="V104" s="232"/>
      <c r="W104" s="232"/>
      <c r="X104" s="232"/>
      <c r="Y104" s="232"/>
      <c r="Z104" s="232"/>
      <c r="AA104" s="232"/>
      <c r="AB104" s="232"/>
      <c r="AC104" s="232"/>
      <c r="AD104" s="232"/>
      <c r="AE104" s="232"/>
    </row>
    <row r="105" spans="1:31"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15</v>
      </c>
      <c r="H105" s="251"/>
      <c r="I105" s="74"/>
      <c r="J105" s="74"/>
      <c r="K105" s="74"/>
      <c r="L105" s="74"/>
      <c r="M105" s="295"/>
      <c r="N105" s="298"/>
      <c r="O105" s="232"/>
      <c r="P105" s="232"/>
      <c r="Q105" s="232"/>
      <c r="R105" s="232"/>
      <c r="S105" s="232"/>
      <c r="T105" s="232"/>
      <c r="U105" s="232"/>
      <c r="V105" s="232"/>
      <c r="W105" s="232"/>
      <c r="X105" s="232"/>
      <c r="Y105" s="232"/>
      <c r="Z105" s="232"/>
      <c r="AA105" s="232"/>
      <c r="AB105" s="232"/>
      <c r="AC105" s="232"/>
      <c r="AD105" s="232"/>
      <c r="AE105" s="232"/>
    </row>
    <row r="106" spans="1:31"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15</v>
      </c>
      <c r="H106" s="251"/>
      <c r="I106" s="74"/>
      <c r="J106" s="74"/>
      <c r="K106" s="74"/>
      <c r="L106" s="74"/>
      <c r="M106" s="295"/>
      <c r="N106" s="298"/>
      <c r="O106" s="232"/>
      <c r="P106" s="232"/>
      <c r="Q106" s="232"/>
      <c r="R106" s="232"/>
      <c r="S106" s="232"/>
      <c r="T106" s="232"/>
      <c r="U106" s="232"/>
      <c r="V106" s="232"/>
      <c r="W106" s="232"/>
      <c r="X106" s="232"/>
      <c r="Y106" s="232"/>
      <c r="Z106" s="232"/>
      <c r="AA106" s="232"/>
      <c r="AB106" s="232"/>
      <c r="AC106" s="232"/>
      <c r="AD106" s="232"/>
      <c r="AE106" s="232"/>
    </row>
    <row r="107" spans="1:31"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15</v>
      </c>
      <c r="H107" s="251"/>
      <c r="I107" s="74"/>
      <c r="J107" s="74"/>
      <c r="K107" s="74"/>
      <c r="L107" s="74"/>
      <c r="M107" s="295"/>
      <c r="N107" s="298"/>
      <c r="O107" s="232"/>
      <c r="P107" s="232"/>
      <c r="Q107" s="232"/>
      <c r="R107" s="232"/>
      <c r="S107" s="232"/>
      <c r="T107" s="232"/>
      <c r="U107" s="232"/>
      <c r="V107" s="232"/>
      <c r="W107" s="232"/>
      <c r="X107" s="232"/>
      <c r="Y107" s="232"/>
      <c r="Z107" s="232"/>
      <c r="AA107" s="232"/>
      <c r="AB107" s="232"/>
      <c r="AC107" s="232"/>
      <c r="AD107" s="232"/>
      <c r="AE107" s="232"/>
    </row>
    <row r="108" spans="1:31" ht="150.7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15</v>
      </c>
      <c r="H108" s="251"/>
      <c r="I108" s="74"/>
      <c r="J108" s="74"/>
      <c r="K108" s="74"/>
      <c r="L108" s="74"/>
      <c r="M108" s="295"/>
      <c r="N108" s="298"/>
      <c r="O108" s="232"/>
      <c r="P108" s="232"/>
      <c r="Q108" s="232"/>
      <c r="R108" s="232"/>
      <c r="S108" s="232"/>
      <c r="T108" s="232"/>
      <c r="U108" s="232"/>
      <c r="V108" s="232"/>
      <c r="W108" s="232"/>
      <c r="X108" s="232"/>
      <c r="Y108" s="232"/>
      <c r="Z108" s="232"/>
      <c r="AA108" s="232"/>
      <c r="AB108" s="232"/>
      <c r="AC108" s="232"/>
      <c r="AD108" s="232"/>
      <c r="AE108" s="232"/>
    </row>
    <row r="109" spans="1:31"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15</v>
      </c>
      <c r="H109" s="251"/>
      <c r="I109" s="74"/>
      <c r="J109" s="74"/>
      <c r="K109" s="74"/>
      <c r="L109" s="74"/>
      <c r="M109" s="295"/>
      <c r="N109" s="298"/>
      <c r="O109" s="232"/>
      <c r="P109" s="232"/>
      <c r="Q109" s="232"/>
      <c r="R109" s="232"/>
      <c r="S109" s="232"/>
      <c r="T109" s="232"/>
      <c r="U109" s="232"/>
      <c r="V109" s="232"/>
      <c r="W109" s="232"/>
      <c r="X109" s="232"/>
      <c r="Y109" s="232"/>
      <c r="Z109" s="232"/>
      <c r="AA109" s="232"/>
      <c r="AB109" s="232"/>
      <c r="AC109" s="232"/>
      <c r="AD109" s="232"/>
      <c r="AE109" s="232"/>
    </row>
    <row r="110" spans="1:31"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15</v>
      </c>
      <c r="H110" s="251"/>
      <c r="I110" s="74"/>
      <c r="J110" s="74"/>
      <c r="K110" s="74"/>
      <c r="L110" s="74"/>
      <c r="M110" s="295"/>
      <c r="N110" s="298"/>
      <c r="O110" s="232"/>
      <c r="P110" s="232"/>
      <c r="Q110" s="232"/>
      <c r="R110" s="232"/>
      <c r="S110" s="232"/>
      <c r="T110" s="232"/>
      <c r="U110" s="232"/>
      <c r="V110" s="232"/>
      <c r="W110" s="232"/>
      <c r="X110" s="232"/>
      <c r="Y110" s="232"/>
      <c r="Z110" s="232"/>
      <c r="AA110" s="232"/>
      <c r="AB110" s="232"/>
      <c r="AC110" s="232"/>
      <c r="AD110" s="232"/>
      <c r="AE110" s="232"/>
    </row>
    <row r="111" spans="1:31"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15</v>
      </c>
      <c r="H111" s="251"/>
      <c r="I111" s="74"/>
      <c r="J111" s="74"/>
      <c r="K111" s="74"/>
      <c r="L111" s="74"/>
      <c r="M111" s="295"/>
      <c r="N111" s="298"/>
      <c r="O111" s="232"/>
      <c r="P111" s="232"/>
      <c r="Q111" s="232"/>
      <c r="R111" s="232"/>
      <c r="S111" s="232"/>
      <c r="T111" s="232"/>
      <c r="U111" s="232"/>
      <c r="V111" s="232"/>
      <c r="W111" s="232"/>
      <c r="X111" s="232"/>
      <c r="Y111" s="232"/>
      <c r="Z111" s="232"/>
      <c r="AA111" s="232"/>
      <c r="AB111" s="232"/>
      <c r="AC111" s="232"/>
      <c r="AD111" s="232"/>
      <c r="AE111" s="232"/>
    </row>
    <row r="112" spans="1:31"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15</v>
      </c>
      <c r="H112" s="251"/>
      <c r="I112" s="74"/>
      <c r="J112" s="74"/>
      <c r="K112" s="74"/>
      <c r="L112" s="74"/>
      <c r="M112" s="295"/>
      <c r="N112" s="298"/>
      <c r="O112" s="232"/>
      <c r="P112" s="232"/>
      <c r="Q112" s="232"/>
      <c r="R112" s="232"/>
      <c r="S112" s="232"/>
      <c r="T112" s="232"/>
      <c r="U112" s="232"/>
      <c r="V112" s="232"/>
      <c r="W112" s="232"/>
      <c r="X112" s="232"/>
      <c r="Y112" s="232"/>
      <c r="Z112" s="232"/>
      <c r="AA112" s="232"/>
      <c r="AB112" s="232"/>
      <c r="AC112" s="232"/>
      <c r="AD112" s="232"/>
      <c r="AE112" s="232"/>
    </row>
    <row r="113" spans="1:31"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15</v>
      </c>
      <c r="H113" s="251"/>
      <c r="I113" s="74"/>
      <c r="J113" s="74"/>
      <c r="K113" s="74"/>
      <c r="L113" s="74"/>
      <c r="M113" s="295"/>
      <c r="N113" s="298"/>
      <c r="O113" s="232"/>
      <c r="P113" s="232"/>
      <c r="Q113" s="232"/>
      <c r="R113" s="232"/>
      <c r="S113" s="232"/>
      <c r="T113" s="232"/>
      <c r="U113" s="232"/>
      <c r="V113" s="232"/>
      <c r="W113" s="232"/>
      <c r="X113" s="232"/>
      <c r="Y113" s="232"/>
      <c r="Z113" s="232"/>
      <c r="AA113" s="232"/>
      <c r="AB113" s="232"/>
      <c r="AC113" s="232"/>
      <c r="AD113" s="232"/>
      <c r="AE113" s="232"/>
    </row>
    <row r="114" spans="1:31"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15</v>
      </c>
      <c r="H114" s="251"/>
      <c r="I114" s="74"/>
      <c r="J114" s="74"/>
      <c r="K114" s="74"/>
      <c r="L114" s="74"/>
      <c r="M114" s="295"/>
      <c r="N114" s="298"/>
      <c r="O114" s="232"/>
      <c r="P114" s="232"/>
      <c r="Q114" s="232"/>
      <c r="R114" s="232"/>
      <c r="S114" s="232"/>
      <c r="T114" s="232"/>
      <c r="U114" s="232"/>
      <c r="V114" s="232"/>
      <c r="W114" s="232"/>
      <c r="X114" s="232"/>
      <c r="Y114" s="232"/>
      <c r="Z114" s="232"/>
      <c r="AA114" s="232"/>
      <c r="AB114" s="232"/>
      <c r="AC114" s="232"/>
      <c r="AD114" s="232"/>
      <c r="AE114" s="232"/>
    </row>
    <row r="115" spans="1:31"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15</v>
      </c>
      <c r="H115" s="251"/>
      <c r="I115" s="74"/>
      <c r="J115" s="74"/>
      <c r="K115" s="74"/>
      <c r="L115" s="74"/>
      <c r="M115" s="295"/>
      <c r="N115" s="298"/>
      <c r="O115" s="62"/>
      <c r="P115" s="62"/>
      <c r="Q115" s="62"/>
      <c r="R115" s="62"/>
      <c r="S115" s="62"/>
      <c r="T115" s="62"/>
      <c r="U115" s="62"/>
      <c r="V115" s="62"/>
      <c r="W115" s="62"/>
      <c r="X115" s="62"/>
      <c r="Y115" s="62"/>
      <c r="Z115" s="62"/>
      <c r="AA115" s="62"/>
      <c r="AB115" s="62"/>
      <c r="AC115" s="62"/>
      <c r="AD115" s="62"/>
      <c r="AE115" s="62"/>
    </row>
    <row r="116" spans="1:31"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15</v>
      </c>
      <c r="H116" s="251"/>
      <c r="I116" s="74"/>
      <c r="J116" s="74"/>
      <c r="K116" s="74"/>
      <c r="L116" s="74"/>
      <c r="M116" s="295"/>
      <c r="N116" s="298"/>
      <c r="O116" s="232"/>
      <c r="P116" s="232"/>
      <c r="Q116" s="232"/>
      <c r="R116" s="232"/>
      <c r="S116" s="232"/>
      <c r="T116" s="232"/>
      <c r="U116" s="232"/>
      <c r="V116" s="232"/>
      <c r="W116" s="232"/>
      <c r="X116" s="232"/>
      <c r="Y116" s="232"/>
      <c r="Z116" s="232"/>
      <c r="AA116" s="232"/>
      <c r="AB116" s="232"/>
      <c r="AC116" s="232"/>
      <c r="AD116" s="232"/>
      <c r="AE116" s="232"/>
    </row>
    <row r="117" spans="1:31" ht="36" customHeight="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15</v>
      </c>
      <c r="H117" s="251"/>
      <c r="I117" s="74"/>
      <c r="J117" s="74"/>
      <c r="K117" s="74"/>
      <c r="L117" s="74"/>
      <c r="M117" s="295"/>
      <c r="N117" s="298"/>
      <c r="O117" s="232"/>
      <c r="P117" s="232"/>
      <c r="Q117" s="232"/>
      <c r="R117" s="232"/>
      <c r="S117" s="232"/>
      <c r="T117" s="232"/>
      <c r="U117" s="232"/>
      <c r="V117" s="232"/>
      <c r="W117" s="232"/>
      <c r="X117" s="232"/>
      <c r="Y117" s="232"/>
      <c r="Z117" s="232"/>
      <c r="AA117" s="232"/>
      <c r="AB117" s="232"/>
      <c r="AC117" s="232"/>
      <c r="AD117" s="232"/>
      <c r="AE117" s="232"/>
    </row>
  </sheetData>
  <autoFilter ref="B11:M117" xr:uid="{00000000-0009-0000-0000-00001B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106" priority="20" operator="equal">
      <formula>"x"</formula>
    </cfRule>
  </conditionalFormatting>
  <conditionalFormatting sqref="G1:G2 C2">
    <cfRule type="cellIs" dxfId="105" priority="42" operator="equal">
      <formula>"na"</formula>
    </cfRule>
  </conditionalFormatting>
  <conditionalFormatting sqref="G4:G10">
    <cfRule type="cellIs" dxfId="104" priority="31" operator="equal">
      <formula>"na"</formula>
    </cfRule>
  </conditionalFormatting>
  <conditionalFormatting sqref="G4:G11">
    <cfRule type="cellIs" dxfId="103" priority="25" operator="equal">
      <formula>"na"</formula>
    </cfRule>
  </conditionalFormatting>
  <conditionalFormatting sqref="G11">
    <cfRule type="cellIs" dxfId="102" priority="22" operator="equal">
      <formula>"c"</formula>
    </cfRule>
    <cfRule type="cellIs" dxfId="101" priority="23" operator="equal">
      <formula>"nc"</formula>
    </cfRule>
  </conditionalFormatting>
  <conditionalFormatting sqref="G11:G117">
    <cfRule type="cellIs" dxfId="100" priority="8" operator="equal">
      <formula>"nt"</formula>
    </cfRule>
  </conditionalFormatting>
  <conditionalFormatting sqref="G12:G117">
    <cfRule type="cellIs" dxfId="99" priority="6" operator="equal">
      <formula>"c"</formula>
    </cfRule>
    <cfRule type="cellIs" dxfId="98" priority="7" operator="equal">
      <formula>"nc"</formula>
    </cfRule>
    <cfRule type="cellIs" dxfId="97" priority="9" operator="equal">
      <formula>"na"</formula>
    </cfRule>
  </conditionalFormatting>
  <conditionalFormatting sqref="H12:H117">
    <cfRule type="cellIs" dxfId="96" priority="5" operator="equal">
      <formula>"d"</formula>
    </cfRule>
  </conditionalFormatting>
  <conditionalFormatting sqref="K2">
    <cfRule type="cellIs" dxfId="95" priority="14" operator="equal">
      <formula>"na"</formula>
    </cfRule>
  </conditionalFormatting>
  <conditionalFormatting sqref="Q4:U4">
    <cfRule type="cellIs" dxfId="94" priority="33" operator="equal">
      <formula>"NT"</formula>
    </cfRule>
    <cfRule type="cellIs" dxfId="93" priority="35" operator="equal">
      <formula>"C"</formula>
    </cfRule>
    <cfRule type="cellIs" dxfId="92" priority="36" operator="equal">
      <formula>"NC"</formula>
    </cfRule>
    <cfRule type="cellIs" dxfId="91" priority="37" operator="equal">
      <formula>"NA"</formula>
    </cfRule>
    <cfRule type="cellIs" dxfId="90" priority="38" operator="equal">
      <formula>"NT"</formula>
    </cfRule>
  </conditionalFormatting>
  <dataValidations count="3">
    <dataValidation type="list" allowBlank="1" showErrorMessage="1" sqref="G12:G117" xr:uid="{E8FA9443-A985-46A9-BAAD-7E7C5D288041}">
      <formula1>"nt,na,c,nc"</formula1>
    </dataValidation>
    <dataValidation type="list" allowBlank="1" sqref="H12:H117" xr:uid="{C18E29A3-294C-42B0-8BFB-D559BFFE96CB}">
      <formula1>"d"</formula1>
    </dataValidation>
    <dataValidation type="list" allowBlank="1" showInputMessage="1" showErrorMessage="1" sqref="I12:I117" xr:uid="{C98EA80E-CDEC-4E10-8280-7AD615D2715D}">
      <formula1>INDIRECT("Liste_" &amp; VLOOKUP(B12,Criticite_Min_Criteres,2,FALSE))</formula1>
    </dataValidation>
  </dataValidations>
  <hyperlinks>
    <hyperlink ref="M54" r:id="rId1" xr:uid="{F4EFAF95-146C-4B53-A27F-928D9B8196CC}"/>
    <hyperlink ref="M55" r:id="rId2" xr:uid="{66BB850E-9498-48D6-92AA-7E332EA6451F}"/>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336546AF-1EB6-48B5-A8FB-C9406EB6DFB9}">
          <x14:formula1>
            <xm:f>Paramètres!$D$2:$D$5</xm:f>
          </x14:formula1>
          <xm:sqref>J12:J117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tabColor rgb="FF666666"/>
    <outlinePr summaryBelow="0" summaryRight="0"/>
  </sheetPr>
  <dimension ref="A1:AE117"/>
  <sheetViews>
    <sheetView showGridLines="0" zoomScale="80" zoomScaleNormal="80" workbookViewId="0">
      <pane xSplit="7" ySplit="11" topLeftCell="H12" activePane="bottomRight" state="frozen"/>
      <selection pane="topRight" activeCell="G1" sqref="G1"/>
      <selection pane="bottomLeft" activeCell="A12" sqref="A12"/>
      <selection pane="bottomRight" activeCell="G9" sqref="G9"/>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31" width="16.28515625" customWidth="1"/>
  </cols>
  <sheetData>
    <row r="1" spans="1:31" ht="0.75" customHeight="1" x14ac:dyDescent="0.2">
      <c r="A1" s="231"/>
      <c r="B1" s="269"/>
      <c r="C1" s="269"/>
      <c r="D1" s="269"/>
      <c r="E1" s="232"/>
      <c r="F1" s="269"/>
      <c r="G1" s="269"/>
      <c r="H1" s="269"/>
      <c r="I1" s="269"/>
      <c r="J1" s="269"/>
      <c r="K1" s="269"/>
      <c r="L1" s="269"/>
      <c r="M1" s="269"/>
      <c r="N1" s="232"/>
      <c r="O1" s="269"/>
      <c r="P1" s="269"/>
      <c r="Q1" s="269"/>
      <c r="R1" s="269"/>
      <c r="S1" s="269"/>
      <c r="T1" s="269"/>
      <c r="U1" s="269"/>
      <c r="V1" s="269"/>
      <c r="W1" s="269"/>
      <c r="X1" s="269"/>
      <c r="Y1" s="269"/>
      <c r="Z1" s="269"/>
      <c r="AA1" s="269"/>
      <c r="AB1" s="269"/>
      <c r="AC1" s="269"/>
      <c r="AD1" s="269"/>
      <c r="AE1" s="269"/>
    </row>
    <row r="2" spans="1:31" ht="16.5" customHeight="1" x14ac:dyDescent="0.2">
      <c r="A2" s="234"/>
      <c r="B2" s="235" t="str">
        <f>G4</f>
        <v>P21</v>
      </c>
      <c r="C2" s="242">
        <f>Echantillon!C33</f>
        <v>0</v>
      </c>
      <c r="D2" s="235"/>
      <c r="E2" s="237"/>
      <c r="F2" s="281"/>
      <c r="G2" s="282"/>
      <c r="H2" s="283"/>
      <c r="I2" s="283"/>
      <c r="J2" s="334" t="str">
        <f ca="1">IF(K2&lt;&gt;"","Gabarit : ","")</f>
        <v/>
      </c>
      <c r="K2" s="335" t="str" cm="1">
        <f t="array" aca="1" ref="K2" ca="1">_xlfn.LET(_xlpm.num,12+RIGHT(MID(CELL("nomfichier",A1),FIND("]",CELL("nomfichier",A1))+1,99),2),_xlpm.val,INDEX(Echantillon!E:E,_xlpm.num),IF(_xlpm.val="","",_xlpm.val))</f>
        <v/>
      </c>
      <c r="L2" s="336"/>
      <c r="M2" s="284"/>
      <c r="N2" s="292"/>
      <c r="O2" s="270"/>
      <c r="P2" s="270"/>
      <c r="Q2" s="269"/>
      <c r="R2" s="269"/>
      <c r="S2" s="269"/>
      <c r="T2" s="269"/>
      <c r="U2" s="269"/>
      <c r="V2" s="269"/>
      <c r="W2" s="269"/>
      <c r="X2" s="269"/>
      <c r="Y2" s="269"/>
      <c r="Z2" s="269"/>
      <c r="AA2" s="269"/>
      <c r="AB2" s="269"/>
      <c r="AC2" s="269"/>
      <c r="AD2" s="269"/>
      <c r="AE2" s="269"/>
    </row>
    <row r="3" spans="1:31" ht="18.75" customHeight="1" x14ac:dyDescent="0.2">
      <c r="A3" s="234"/>
      <c r="B3" s="235" t="s">
        <v>442</v>
      </c>
      <c r="C3" s="440" t="str">
        <f>HYPERLINK(Echantillon!D33)</f>
        <v/>
      </c>
      <c r="D3" s="440"/>
      <c r="E3" s="440"/>
      <c r="F3" s="440"/>
      <c r="G3" s="440"/>
      <c r="H3" s="285"/>
      <c r="I3" s="285"/>
      <c r="J3" s="285"/>
      <c r="K3" s="285"/>
      <c r="L3" s="285"/>
      <c r="M3" s="285"/>
      <c r="N3" s="242"/>
      <c r="O3" s="269"/>
      <c r="P3" s="269"/>
      <c r="Q3" s="269"/>
      <c r="R3" s="269"/>
      <c r="S3" s="269"/>
      <c r="T3" s="269"/>
      <c r="U3" s="269"/>
      <c r="V3" s="269"/>
      <c r="W3" s="269"/>
      <c r="X3" s="269"/>
      <c r="Y3" s="269"/>
      <c r="Z3" s="269"/>
      <c r="AA3" s="269"/>
      <c r="AB3" s="269"/>
      <c r="AC3" s="269"/>
      <c r="AD3" s="269"/>
      <c r="AE3" s="269"/>
    </row>
    <row r="4" spans="1:31" ht="16.5" customHeight="1" x14ac:dyDescent="0.2">
      <c r="A4" s="231"/>
      <c r="B4" s="428" t="s">
        <v>106</v>
      </c>
      <c r="C4" s="429" t="s">
        <v>443</v>
      </c>
      <c r="D4" s="429" t="s">
        <v>109</v>
      </c>
      <c r="E4" s="430" t="s">
        <v>477</v>
      </c>
      <c r="F4" s="243" t="s">
        <v>110</v>
      </c>
      <c r="G4" s="243" t="str">
        <f>Echantillon!B33</f>
        <v>P21</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c r="Y4" s="233"/>
      <c r="Z4" s="233"/>
      <c r="AA4" s="233"/>
      <c r="AB4" s="233"/>
      <c r="AC4" s="233"/>
      <c r="AD4" s="233"/>
      <c r="AE4" s="233"/>
    </row>
    <row r="5" spans="1:31" ht="16.5" customHeight="1" x14ac:dyDescent="0.2">
      <c r="A5" s="231"/>
      <c r="B5" s="380"/>
      <c r="C5" s="380"/>
      <c r="D5" s="380"/>
      <c r="E5" s="431"/>
      <c r="F5" s="243" t="s">
        <v>112</v>
      </c>
      <c r="G5" s="243">
        <f>COUNTIF($G$12:$G$117,"c")</f>
        <v>0</v>
      </c>
      <c r="H5" s="380"/>
      <c r="I5" s="380"/>
      <c r="J5" s="380"/>
      <c r="K5" s="380"/>
      <c r="L5" s="380"/>
      <c r="M5" s="380"/>
      <c r="N5" s="434"/>
      <c r="O5" s="232"/>
      <c r="P5" s="251" t="s">
        <v>9</v>
      </c>
      <c r="Q5" s="67">
        <f>COUNTIFS($C$12:$C$117,"A",$G$12:$G$117,"c")</f>
        <v>0</v>
      </c>
      <c r="R5" s="67">
        <f>COUNTIFS($C$12:$C$117,"A",$G$12:$G$117,"nc")</f>
        <v>0</v>
      </c>
      <c r="S5" s="67">
        <f>COUNTIFS($C$12:$C$117,"A",$G$12:$G$117,"na")</f>
        <v>9</v>
      </c>
      <c r="T5" s="67">
        <f>COUNTIFS($C$12:$C$117,"A",$G$12:$G$117,"nt")</f>
        <v>74</v>
      </c>
      <c r="U5" s="252">
        <f>Q5+R5</f>
        <v>0</v>
      </c>
      <c r="V5" s="253" t="str">
        <f>IF(U5&gt;0,Q5/U5,"-")</f>
        <v>-</v>
      </c>
      <c r="W5" s="254" t="str">
        <f>V5</f>
        <v>-</v>
      </c>
      <c r="X5" s="254" t="str">
        <f>W5</f>
        <v>-</v>
      </c>
      <c r="Y5" s="232"/>
      <c r="Z5" s="232"/>
      <c r="AA5" s="232"/>
      <c r="AB5" s="232"/>
      <c r="AC5" s="232"/>
      <c r="AD5" s="232"/>
      <c r="AE5" s="232"/>
    </row>
    <row r="6" spans="1:31"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0</v>
      </c>
      <c r="R6" s="67">
        <f>COUNTIFS($C$12:$C$117,"AA",$G$12:$G$117,"nc")</f>
        <v>0</v>
      </c>
      <c r="S6" s="67">
        <f>COUNTIFS($C$12:$C$117,"AA",$G$12:$G$117,"na")</f>
        <v>1</v>
      </c>
      <c r="T6" s="67">
        <f>COUNTIFS($C$12:$C$117,"AA",$G$12:$G$117,"nt")</f>
        <v>22</v>
      </c>
      <c r="U6" s="252">
        <f>Q6+R6</f>
        <v>0</v>
      </c>
      <c r="V6" s="253" t="str">
        <f>IF(U6&gt;0,Q6/U6,"-")</f>
        <v>-</v>
      </c>
      <c r="W6" s="41" t="str">
        <f>IF(U6&gt;0,SUM(Q5:Q6)/SUM(U5:U6),"-")</f>
        <v>-</v>
      </c>
      <c r="X6" s="41" t="e">
        <f>IF(V6&gt;0,SUM(R5:R6)/SUM(V5:V6),"-")</f>
        <v>#DIV/0!</v>
      </c>
      <c r="Y6" s="232"/>
      <c r="Z6" s="232"/>
      <c r="AA6" s="232"/>
      <c r="AB6" s="232"/>
      <c r="AC6" s="232"/>
      <c r="AD6" s="232"/>
      <c r="AE6" s="232"/>
    </row>
    <row r="7" spans="1:31" ht="16.5" customHeight="1" x14ac:dyDescent="0.2">
      <c r="A7" s="231"/>
      <c r="B7" s="380"/>
      <c r="C7" s="380"/>
      <c r="D7" s="380"/>
      <c r="E7" s="431"/>
      <c r="F7" s="243" t="s">
        <v>449</v>
      </c>
      <c r="G7" s="243">
        <f>COUNTIF(G12:G117,"na")</f>
        <v>10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t="e">
        <f>IF(V7&gt;0,SUM(R5:R7)/SUM(V5:V7),"-")</f>
        <v>#DIV/0!</v>
      </c>
      <c r="Y7" s="232"/>
      <c r="Z7" s="232"/>
      <c r="AA7" s="232"/>
      <c r="AB7" s="232"/>
      <c r="AC7" s="232"/>
      <c r="AD7" s="232"/>
      <c r="AE7" s="232"/>
    </row>
    <row r="8" spans="1:31" ht="16.5" customHeight="1" x14ac:dyDescent="0.2">
      <c r="A8" s="231"/>
      <c r="B8" s="380"/>
      <c r="C8" s="380"/>
      <c r="D8" s="380"/>
      <c r="E8" s="431"/>
      <c r="F8" s="243" t="s">
        <v>115</v>
      </c>
      <c r="G8" s="243">
        <f>COUNTIF(G12:G117,"nt")</f>
        <v>96</v>
      </c>
      <c r="H8" s="380"/>
      <c r="I8" s="380"/>
      <c r="J8" s="380"/>
      <c r="K8" s="380"/>
      <c r="L8" s="380"/>
      <c r="M8" s="380"/>
      <c r="N8" s="434"/>
      <c r="O8" s="232"/>
      <c r="P8" s="255" t="s">
        <v>450</v>
      </c>
      <c r="Q8" s="256">
        <f>SUM(Q5:Q7)</f>
        <v>0</v>
      </c>
      <c r="R8" s="256">
        <f>SUM(R5:R7)</f>
        <v>0</v>
      </c>
      <c r="S8" s="256">
        <f>SUM(S5:S7)</f>
        <v>10</v>
      </c>
      <c r="T8" s="256">
        <f>SUM(T5:T7)</f>
        <v>96</v>
      </c>
      <c r="U8" s="257">
        <f>SUM(U5:U7)</f>
        <v>0</v>
      </c>
      <c r="V8" s="253"/>
      <c r="W8" s="251"/>
      <c r="X8" s="251"/>
      <c r="Y8" s="232"/>
      <c r="Z8" s="232"/>
      <c r="AA8" s="232"/>
      <c r="AB8" s="232"/>
      <c r="AC8" s="232"/>
      <c r="AD8" s="232"/>
      <c r="AE8" s="232"/>
    </row>
    <row r="9" spans="1:31" ht="16.5" customHeight="1" x14ac:dyDescent="0.2">
      <c r="A9" s="231"/>
      <c r="B9" s="380"/>
      <c r="C9" s="380"/>
      <c r="D9" s="380"/>
      <c r="E9" s="431"/>
      <c r="F9" s="243" t="s">
        <v>428</v>
      </c>
      <c r="G9" s="258" t="e">
        <f>G5/SUM(G5:G6)</f>
        <v>#DIV/0!</v>
      </c>
      <c r="H9" s="380"/>
      <c r="I9" s="380"/>
      <c r="J9" s="380"/>
      <c r="K9" s="380"/>
      <c r="L9" s="380"/>
      <c r="M9" s="380"/>
      <c r="N9" s="434"/>
      <c r="O9" s="232"/>
      <c r="P9" s="232"/>
      <c r="Q9" s="232"/>
      <c r="R9" s="232"/>
      <c r="S9" s="232"/>
      <c r="T9" s="232"/>
      <c r="U9" s="232"/>
      <c r="V9" s="232"/>
      <c r="W9" s="232"/>
      <c r="X9" s="232"/>
      <c r="Y9" s="232"/>
      <c r="Z9" s="232"/>
      <c r="AA9" s="232"/>
      <c r="AB9" s="232"/>
      <c r="AC9" s="232"/>
      <c r="AD9" s="232"/>
      <c r="AE9" s="232"/>
    </row>
    <row r="10" spans="1:31" ht="30" customHeight="1" x14ac:dyDescent="0.2">
      <c r="A10" s="231"/>
      <c r="B10" s="381"/>
      <c r="C10" s="381"/>
      <c r="D10" s="381"/>
      <c r="E10" s="432"/>
      <c r="F10" s="243" t="s">
        <v>429</v>
      </c>
      <c r="G10" s="258" t="e">
        <f>G6/SUM(G5:G6)</f>
        <v>#DIV/0!</v>
      </c>
      <c r="H10" s="381"/>
      <c r="I10" s="381"/>
      <c r="J10" s="381"/>
      <c r="K10" s="381"/>
      <c r="L10" s="381"/>
      <c r="M10" s="381"/>
      <c r="N10" s="435"/>
      <c r="O10" s="232"/>
      <c r="P10" s="232"/>
      <c r="Q10" s="232"/>
      <c r="R10" s="232"/>
      <c r="S10" s="232"/>
      <c r="T10" s="232"/>
      <c r="U10" s="232"/>
      <c r="V10" s="232"/>
      <c r="W10" s="232"/>
      <c r="X10" s="232"/>
      <c r="Y10" s="232"/>
      <c r="Z10" s="232"/>
      <c r="AA10" s="232"/>
      <c r="AB10" s="232"/>
      <c r="AC10" s="232"/>
      <c r="AD10" s="232"/>
      <c r="AE10" s="232"/>
    </row>
    <row r="11" spans="1:31" ht="14.25" x14ac:dyDescent="0.2">
      <c r="A11" s="231"/>
      <c r="B11" s="286"/>
      <c r="C11" s="286"/>
      <c r="D11" s="286"/>
      <c r="E11" s="194"/>
      <c r="F11" s="287"/>
      <c r="G11" s="286"/>
      <c r="H11" s="286"/>
      <c r="I11" s="288"/>
      <c r="J11" s="288"/>
      <c r="K11" s="288"/>
      <c r="L11" s="288"/>
      <c r="M11" s="288"/>
      <c r="N11" s="296"/>
      <c r="O11" s="269"/>
      <c r="P11" s="269"/>
      <c r="Q11" s="269"/>
      <c r="R11" s="269"/>
      <c r="S11" s="269"/>
      <c r="T11" s="269"/>
      <c r="U11" s="269"/>
      <c r="V11" s="269"/>
      <c r="W11" s="269"/>
      <c r="X11" s="269"/>
      <c r="Y11" s="269"/>
      <c r="Z11" s="269"/>
      <c r="AA11" s="269"/>
      <c r="AB11" s="269"/>
      <c r="AC11" s="269"/>
      <c r="AD11" s="269"/>
      <c r="AE11" s="269"/>
    </row>
    <row r="12" spans="1:31" ht="62.25" customHeight="1" x14ac:dyDescent="0.2">
      <c r="A12" s="427" t="s">
        <v>403</v>
      </c>
      <c r="B12" s="318" t="str">
        <f>Résultats!B13</f>
        <v>1.1</v>
      </c>
      <c r="C12" s="314" t="str">
        <f>Résultats!C13</f>
        <v>A</v>
      </c>
      <c r="D12" s="314" t="str">
        <f>Résultats!E13</f>
        <v>x</v>
      </c>
      <c r="E12" s="251">
        <f>Résultats!F13</f>
        <v>0</v>
      </c>
      <c r="F12" s="319" t="str">
        <f>Résultats!G13</f>
        <v>Chaque image porteuse d’information a-t-elle une alternative textuelle ?</v>
      </c>
      <c r="G12" s="251" t="s">
        <v>15</v>
      </c>
      <c r="H12" s="251"/>
      <c r="I12" s="74"/>
      <c r="J12" s="74"/>
      <c r="K12" s="74"/>
      <c r="L12" s="74"/>
      <c r="M12" s="295"/>
      <c r="N12" s="298"/>
      <c r="O12" s="269"/>
      <c r="P12" s="269"/>
      <c r="Q12" s="269"/>
      <c r="R12" s="269"/>
      <c r="S12" s="269"/>
      <c r="T12" s="269"/>
      <c r="U12" s="269"/>
      <c r="V12" s="269"/>
      <c r="W12" s="269"/>
      <c r="X12" s="269"/>
      <c r="Y12" s="269"/>
      <c r="Z12" s="269"/>
      <c r="AA12" s="269"/>
      <c r="AB12" s="269"/>
      <c r="AC12" s="269"/>
      <c r="AD12" s="269"/>
      <c r="AE12" s="269"/>
    </row>
    <row r="13" spans="1:31" ht="62.25" customHeight="1" x14ac:dyDescent="0.2">
      <c r="A13" s="380"/>
      <c r="B13" s="318" t="str">
        <f>Résultats!B14</f>
        <v>1.2</v>
      </c>
      <c r="C13" s="314" t="str">
        <f>Résultats!C14</f>
        <v>A</v>
      </c>
      <c r="D13" s="314">
        <f>Résultats!E14</f>
        <v>0</v>
      </c>
      <c r="E13" s="251">
        <f>Résultats!F14</f>
        <v>0</v>
      </c>
      <c r="F13" s="319" t="str">
        <f>Résultats!G14</f>
        <v>Chaque image de décoration est-elle correctement ignorée par les technologies d’assistance ?</v>
      </c>
      <c r="G13" s="251" t="s">
        <v>15</v>
      </c>
      <c r="H13" s="251"/>
      <c r="I13" s="74"/>
      <c r="J13" s="74"/>
      <c r="K13" s="291"/>
      <c r="L13" s="291"/>
      <c r="M13" s="294"/>
      <c r="N13" s="298"/>
      <c r="O13" s="269"/>
      <c r="P13" s="269"/>
      <c r="Q13" s="269"/>
      <c r="R13" s="269"/>
      <c r="S13" s="269"/>
      <c r="T13" s="269"/>
      <c r="U13" s="269"/>
      <c r="V13" s="269"/>
      <c r="W13" s="269"/>
      <c r="X13" s="269"/>
      <c r="Y13" s="269"/>
      <c r="Z13" s="269"/>
      <c r="AA13" s="269"/>
      <c r="AB13" s="269"/>
      <c r="AC13" s="269"/>
      <c r="AD13" s="269"/>
      <c r="AE13" s="269"/>
    </row>
    <row r="14" spans="1:31" ht="62.25" customHeight="1" x14ac:dyDescent="0.2">
      <c r="A14" s="380"/>
      <c r="B14" s="318" t="str">
        <f>Résultats!B15</f>
        <v>1.3</v>
      </c>
      <c r="C14" s="314" t="str">
        <f>Résultats!C15</f>
        <v>A</v>
      </c>
      <c r="D14" s="314">
        <f>Résultats!E15</f>
        <v>0</v>
      </c>
      <c r="E14" s="251">
        <f>Résultats!F15</f>
        <v>0</v>
      </c>
      <c r="F14" s="319" t="str">
        <f>Résultats!G15</f>
        <v>Pour chaque image porteuse d’information ayant une alternative textuelle, cette alternative est-elle pertinente (hors cas particuliers) ?</v>
      </c>
      <c r="G14" s="251" t="s">
        <v>15</v>
      </c>
      <c r="H14" s="251"/>
      <c r="I14" s="74"/>
      <c r="J14" s="74"/>
      <c r="K14" s="291"/>
      <c r="L14" s="291"/>
      <c r="M14" s="294"/>
      <c r="N14" s="297"/>
      <c r="O14" s="269"/>
      <c r="P14" s="269"/>
      <c r="Q14" s="269"/>
      <c r="R14" s="269"/>
      <c r="S14" s="269"/>
      <c r="T14" s="269"/>
      <c r="U14" s="269"/>
      <c r="V14" s="269"/>
      <c r="W14" s="269"/>
      <c r="X14" s="269"/>
      <c r="Y14" s="269"/>
      <c r="Z14" s="269"/>
      <c r="AA14" s="269"/>
      <c r="AB14" s="269"/>
      <c r="AC14" s="269"/>
      <c r="AD14" s="269"/>
      <c r="AE14" s="269"/>
    </row>
    <row r="15" spans="1:31" ht="62.25" customHeight="1" x14ac:dyDescent="0.2">
      <c r="A15" s="380"/>
      <c r="B15" s="318" t="str">
        <f>Résultats!B16</f>
        <v>1.4</v>
      </c>
      <c r="C15" s="314" t="str">
        <f>Résultats!C16</f>
        <v>A</v>
      </c>
      <c r="D15" s="314">
        <f>Résultats!E16</f>
        <v>0</v>
      </c>
      <c r="E15" s="251">
        <f>Résultats!F16</f>
        <v>0</v>
      </c>
      <c r="F15" s="319" t="str">
        <f>Résultats!G16</f>
        <v>Pour chaque image utilisée comme CAPTCHA ou comme image-test, ayant une alternative textuelle, cette alternative permet-elle d’identifier la nature et la fonction de l’image ?</v>
      </c>
      <c r="G15" s="251" t="s">
        <v>15</v>
      </c>
      <c r="H15" s="251"/>
      <c r="I15" s="74"/>
      <c r="J15" s="74"/>
      <c r="K15" s="74"/>
      <c r="L15" s="74"/>
      <c r="M15" s="295"/>
      <c r="N15" s="298"/>
      <c r="O15" s="269"/>
      <c r="P15" s="269"/>
      <c r="Q15" s="269"/>
      <c r="R15" s="269"/>
      <c r="S15" s="269"/>
      <c r="T15" s="269"/>
      <c r="U15" s="269"/>
      <c r="V15" s="269"/>
      <c r="W15" s="269"/>
      <c r="X15" s="269"/>
      <c r="Y15" s="269"/>
      <c r="Z15" s="269"/>
      <c r="AA15" s="269"/>
      <c r="AB15" s="269"/>
      <c r="AC15" s="269"/>
      <c r="AD15" s="269"/>
      <c r="AE15" s="269"/>
    </row>
    <row r="16" spans="1:31" ht="62.25" customHeight="1" x14ac:dyDescent="0.2">
      <c r="A16" s="380"/>
      <c r="B16" s="318" t="str">
        <f>Résultats!B17</f>
        <v>1.5</v>
      </c>
      <c r="C16" s="314" t="str">
        <f>Résultats!C17</f>
        <v>A</v>
      </c>
      <c r="D16" s="314">
        <f>Résultats!E17</f>
        <v>0</v>
      </c>
      <c r="E16" s="251">
        <f>Résultats!F17</f>
        <v>0</v>
      </c>
      <c r="F16" s="319" t="str">
        <f>Résultats!G17</f>
        <v>Pour chaque image utilisée comme CAPTCHA, une solution d’accès alternatif au contenu ou à la fonction du CAPTCHA est-elle présente ?</v>
      </c>
      <c r="G16" s="251" t="s">
        <v>15</v>
      </c>
      <c r="H16" s="251"/>
      <c r="I16" s="74"/>
      <c r="J16" s="74"/>
      <c r="K16" s="74"/>
      <c r="L16" s="74"/>
      <c r="M16" s="295"/>
      <c r="N16" s="298"/>
      <c r="O16" s="269"/>
      <c r="P16" s="269"/>
      <c r="Q16" s="269"/>
      <c r="R16" s="269"/>
      <c r="S16" s="269"/>
      <c r="T16" s="269"/>
      <c r="U16" s="269"/>
      <c r="V16" s="269"/>
      <c r="W16" s="269"/>
      <c r="X16" s="269"/>
      <c r="Y16" s="269"/>
      <c r="Z16" s="269"/>
      <c r="AA16" s="269"/>
      <c r="AB16" s="269"/>
      <c r="AC16" s="269"/>
      <c r="AD16" s="269"/>
      <c r="AE16" s="269"/>
    </row>
    <row r="17" spans="1:31" ht="62.25" customHeight="1" x14ac:dyDescent="0.2">
      <c r="A17" s="380"/>
      <c r="B17" s="318" t="str">
        <f>Résultats!B18</f>
        <v>1.6</v>
      </c>
      <c r="C17" s="314" t="str">
        <f>Résultats!C18</f>
        <v>A</v>
      </c>
      <c r="D17" s="314">
        <f>Résultats!E18</f>
        <v>0</v>
      </c>
      <c r="E17" s="251">
        <f>Résultats!F18</f>
        <v>0</v>
      </c>
      <c r="F17" s="319" t="str">
        <f>Résultats!G18</f>
        <v>Chaque image porteuse d’information a-t-elle, si nécessaire, une description détaillée ?</v>
      </c>
      <c r="G17" s="251" t="s">
        <v>15</v>
      </c>
      <c r="H17" s="251"/>
      <c r="I17" s="74"/>
      <c r="J17" s="74"/>
      <c r="K17" s="74"/>
      <c r="L17" s="74"/>
      <c r="M17" s="295"/>
      <c r="N17" s="298"/>
      <c r="O17" s="269"/>
      <c r="P17" s="269"/>
      <c r="Q17" s="269"/>
      <c r="R17" s="269"/>
      <c r="S17" s="269"/>
      <c r="T17" s="269"/>
      <c r="U17" s="269"/>
      <c r="V17" s="269"/>
      <c r="W17" s="269"/>
      <c r="X17" s="269"/>
      <c r="Y17" s="269"/>
      <c r="Z17" s="269"/>
      <c r="AA17" s="269"/>
      <c r="AB17" s="269"/>
      <c r="AC17" s="269"/>
      <c r="AD17" s="269"/>
      <c r="AE17" s="269"/>
    </row>
    <row r="18" spans="1:31" ht="62.25" customHeight="1" x14ac:dyDescent="0.2">
      <c r="A18" s="380"/>
      <c r="B18" s="318" t="str">
        <f>Résultats!B19</f>
        <v>1.7</v>
      </c>
      <c r="C18" s="314" t="str">
        <f>Résultats!C19</f>
        <v>A</v>
      </c>
      <c r="D18" s="314">
        <f>Résultats!E19</f>
        <v>0</v>
      </c>
      <c r="E18" s="251">
        <f>Résultats!F19</f>
        <v>0</v>
      </c>
      <c r="F18" s="319" t="str">
        <f>Résultats!G19</f>
        <v>Pour chaque image porteuse d’information ayant une description détaillée, cette description est-elle pertinente ?</v>
      </c>
      <c r="G18" s="251" t="s">
        <v>15</v>
      </c>
      <c r="H18" s="251"/>
      <c r="I18" s="74"/>
      <c r="J18" s="74"/>
      <c r="K18" s="74"/>
      <c r="L18" s="74"/>
      <c r="M18" s="295"/>
      <c r="N18" s="298"/>
      <c r="O18" s="271"/>
      <c r="P18" s="271"/>
      <c r="Q18" s="271"/>
      <c r="R18" s="271"/>
      <c r="S18" s="271"/>
      <c r="T18" s="271"/>
      <c r="U18" s="271"/>
      <c r="V18" s="271"/>
      <c r="W18" s="271"/>
      <c r="X18" s="280"/>
      <c r="Y18" s="280"/>
      <c r="Z18" s="280"/>
      <c r="AA18" s="280"/>
      <c r="AB18" s="280"/>
      <c r="AC18" s="280"/>
      <c r="AD18" s="280"/>
      <c r="AE18" s="280"/>
    </row>
    <row r="19" spans="1:31" ht="62.25" customHeight="1" x14ac:dyDescent="0.2">
      <c r="A19" s="380"/>
      <c r="B19" s="318" t="str">
        <f>Résultats!B20</f>
        <v>1.8</v>
      </c>
      <c r="C19" s="314" t="str">
        <f>Résultats!C20</f>
        <v>AA</v>
      </c>
      <c r="D19" s="314">
        <f>Résultats!E20</f>
        <v>0</v>
      </c>
      <c r="E19" s="251">
        <f>Résultats!F20</f>
        <v>0</v>
      </c>
      <c r="F19" s="320" t="str">
        <f>Résultats!G20</f>
        <v>Chaque image texte porteuse d’information, en l’absence d’un mécanisme de remplacement, doit si possible être remplacée par du texte stylé. Cette règle est-elle respectée (hors cas particuliers) ?</v>
      </c>
      <c r="G19" s="251" t="s">
        <v>15</v>
      </c>
      <c r="H19" s="251"/>
      <c r="I19" s="74"/>
      <c r="J19" s="74"/>
      <c r="K19" s="74"/>
      <c r="L19" s="74"/>
      <c r="M19" s="295"/>
      <c r="N19" s="298"/>
      <c r="O19" s="272"/>
      <c r="P19" s="272"/>
      <c r="Q19" s="272"/>
      <c r="R19" s="272"/>
      <c r="S19" s="272"/>
      <c r="T19" s="272"/>
      <c r="U19" s="273"/>
      <c r="V19" s="269"/>
      <c r="W19" s="269"/>
      <c r="X19" s="269"/>
      <c r="Y19" s="269"/>
      <c r="Z19" s="269"/>
      <c r="AA19" s="269"/>
      <c r="AB19" s="269"/>
      <c r="AC19" s="269"/>
      <c r="AD19" s="269"/>
      <c r="AE19" s="269"/>
    </row>
    <row r="20" spans="1:31" ht="62.25" customHeight="1" x14ac:dyDescent="0.2">
      <c r="A20" s="381"/>
      <c r="B20" s="318" t="str">
        <f>Résultats!B21</f>
        <v>1.9</v>
      </c>
      <c r="C20" s="314" t="str">
        <f>Résultats!C21</f>
        <v>A</v>
      </c>
      <c r="D20" s="314">
        <f>Résultats!E21</f>
        <v>0</v>
      </c>
      <c r="E20" s="251">
        <f>Résultats!F21</f>
        <v>0</v>
      </c>
      <c r="F20" s="319" t="str">
        <f>Résultats!G21</f>
        <v>Chaque légende d’image est-elle, si nécessaire, correctement reliée à l’image correspondante ?</v>
      </c>
      <c r="G20" s="251" t="s">
        <v>15</v>
      </c>
      <c r="H20" s="251"/>
      <c r="I20" s="74"/>
      <c r="J20" s="74"/>
      <c r="K20" s="74"/>
      <c r="L20" s="74"/>
      <c r="M20" s="295"/>
      <c r="N20" s="298"/>
      <c r="O20" s="269"/>
      <c r="P20" s="269"/>
      <c r="Q20" s="269"/>
      <c r="R20" s="269"/>
      <c r="S20" s="269"/>
      <c r="T20" s="269"/>
      <c r="U20" s="269"/>
      <c r="V20" s="269"/>
      <c r="W20" s="269"/>
      <c r="X20" s="269"/>
      <c r="Y20" s="269"/>
      <c r="Z20" s="269"/>
      <c r="AA20" s="269"/>
      <c r="AB20" s="269"/>
      <c r="AC20" s="269"/>
      <c r="AD20" s="269"/>
      <c r="AE20" s="269"/>
    </row>
    <row r="21" spans="1:31" ht="62.25" customHeight="1" x14ac:dyDescent="0.2">
      <c r="A21" s="427" t="s">
        <v>406</v>
      </c>
      <c r="B21" s="318" t="str">
        <f>Résultats!B22</f>
        <v>2.1</v>
      </c>
      <c r="C21" s="314" t="str">
        <f>Résultats!C22</f>
        <v>A</v>
      </c>
      <c r="D21" s="314">
        <f>Résultats!E22</f>
        <v>0</v>
      </c>
      <c r="E21" s="251">
        <f>Résultats!F22</f>
        <v>0</v>
      </c>
      <c r="F21" s="319" t="str">
        <f>Résultats!G22</f>
        <v>Chaque cadre a-t-il un titre de cadre ?</v>
      </c>
      <c r="G21" s="251" t="s">
        <v>15</v>
      </c>
      <c r="H21" s="251"/>
      <c r="I21" s="74"/>
      <c r="J21" s="74"/>
      <c r="K21" s="74"/>
      <c r="L21" s="74"/>
      <c r="M21" s="295"/>
      <c r="N21" s="298"/>
      <c r="O21" s="269"/>
      <c r="P21" s="269"/>
      <c r="Q21" s="269"/>
      <c r="R21" s="269"/>
      <c r="S21" s="269"/>
      <c r="T21" s="269"/>
      <c r="U21" s="269"/>
      <c r="V21" s="269"/>
      <c r="W21" s="269"/>
      <c r="X21" s="269"/>
      <c r="Y21" s="269"/>
      <c r="Z21" s="269"/>
      <c r="AA21" s="269"/>
      <c r="AB21" s="269"/>
      <c r="AC21" s="269"/>
      <c r="AD21" s="269"/>
      <c r="AE21" s="269"/>
    </row>
    <row r="22" spans="1:31" ht="62.25" customHeight="1" x14ac:dyDescent="0.2">
      <c r="A22" s="381"/>
      <c r="B22" s="318" t="str">
        <f>Résultats!B23</f>
        <v>2.2</v>
      </c>
      <c r="C22" s="314" t="str">
        <f>Résultats!C23</f>
        <v>A</v>
      </c>
      <c r="D22" s="314">
        <f>Résultats!E23</f>
        <v>0</v>
      </c>
      <c r="E22" s="251">
        <f>Résultats!F23</f>
        <v>0</v>
      </c>
      <c r="F22" s="319" t="str">
        <f>Résultats!G23</f>
        <v>Pour chaque cadre ayant un titre de cadre, ce titre de cadre est-il pertinent ?</v>
      </c>
      <c r="G22" s="251" t="s">
        <v>15</v>
      </c>
      <c r="H22" s="251"/>
      <c r="I22" s="74"/>
      <c r="J22" s="74"/>
      <c r="K22" s="74"/>
      <c r="L22" s="74"/>
      <c r="M22" s="295"/>
      <c r="N22" s="298"/>
      <c r="O22" s="269"/>
      <c r="P22" s="269"/>
      <c r="Q22" s="269"/>
      <c r="R22" s="269"/>
      <c r="S22" s="269"/>
      <c r="T22" s="269"/>
      <c r="U22" s="269"/>
      <c r="V22" s="269"/>
      <c r="W22" s="269"/>
      <c r="X22" s="269"/>
      <c r="Y22" s="269"/>
      <c r="Z22" s="269"/>
      <c r="AA22" s="269"/>
      <c r="AB22" s="269"/>
      <c r="AC22" s="269"/>
      <c r="AD22" s="269"/>
      <c r="AE22" s="269"/>
    </row>
    <row r="23" spans="1:31" ht="62.25" customHeight="1" x14ac:dyDescent="0.2">
      <c r="A23" s="427" t="s">
        <v>407</v>
      </c>
      <c r="B23" s="318" t="str">
        <f>Résultats!B24</f>
        <v>3.1</v>
      </c>
      <c r="C23" s="314" t="str">
        <f>Résultats!C24</f>
        <v>A</v>
      </c>
      <c r="D23" s="314" t="str">
        <f>Résultats!E24</f>
        <v>x</v>
      </c>
      <c r="E23" s="251">
        <f>Résultats!F24</f>
        <v>0</v>
      </c>
      <c r="F23" s="319" t="str">
        <f>Résultats!G24</f>
        <v>Dans chaque page web, l’information ne doit pas être donnée uniquement par la couleur. Cette règle est-elle respectée ?</v>
      </c>
      <c r="G23" s="251" t="s">
        <v>15</v>
      </c>
      <c r="H23" s="251"/>
      <c r="I23" s="74"/>
      <c r="J23" s="74"/>
      <c r="K23" s="74"/>
      <c r="L23" s="74"/>
      <c r="M23" s="295"/>
      <c r="N23" s="298"/>
      <c r="O23" s="269"/>
      <c r="P23" s="269"/>
      <c r="Q23" s="269"/>
      <c r="R23" s="269"/>
      <c r="S23" s="269"/>
      <c r="T23" s="269"/>
      <c r="U23" s="269"/>
      <c r="V23" s="269"/>
      <c r="W23" s="269"/>
      <c r="X23" s="269"/>
      <c r="Y23" s="269"/>
      <c r="Z23" s="269"/>
      <c r="AA23" s="269"/>
      <c r="AB23" s="269"/>
      <c r="AC23" s="269"/>
      <c r="AD23" s="269"/>
      <c r="AE23" s="269"/>
    </row>
    <row r="24" spans="1:31" ht="62.25" customHeight="1" x14ac:dyDescent="0.2">
      <c r="A24" s="380"/>
      <c r="B24" s="318" t="str">
        <f>Résultats!B25</f>
        <v>3.2</v>
      </c>
      <c r="C24" s="314" t="str">
        <f>Résultats!C25</f>
        <v>AA</v>
      </c>
      <c r="D24" s="314">
        <f>Résultats!E25</f>
        <v>0</v>
      </c>
      <c r="E24" s="251">
        <f>Résultats!F25</f>
        <v>0</v>
      </c>
      <c r="F24" s="319" t="str">
        <f>Résultats!G25</f>
        <v>Dans chaque page web, le contraste entre la couleur du texte et la couleur de son arrière-plan est-il suffisamment élevé (hors cas particuliers) ?</v>
      </c>
      <c r="G24" s="251" t="s">
        <v>15</v>
      </c>
      <c r="H24" s="251"/>
      <c r="I24" s="74"/>
      <c r="J24" s="74"/>
      <c r="K24" s="291"/>
      <c r="L24" s="291"/>
      <c r="M24" s="294"/>
      <c r="N24" s="315"/>
      <c r="O24" s="269"/>
      <c r="P24" s="269"/>
      <c r="Q24" s="269"/>
      <c r="R24" s="269"/>
      <c r="S24" s="269"/>
      <c r="T24" s="269"/>
      <c r="U24" s="269"/>
      <c r="V24" s="269"/>
      <c r="W24" s="269"/>
      <c r="X24" s="269"/>
      <c r="Y24" s="269"/>
      <c r="Z24" s="269"/>
      <c r="AA24" s="269"/>
      <c r="AB24" s="269"/>
      <c r="AC24" s="269"/>
      <c r="AD24" s="269"/>
      <c r="AE24" s="269"/>
    </row>
    <row r="25" spans="1:31" ht="62.25" customHeight="1" x14ac:dyDescent="0.2">
      <c r="A25" s="381"/>
      <c r="B25" s="318" t="str">
        <f>Résultats!B26</f>
        <v>3.3</v>
      </c>
      <c r="C25" s="314" t="str">
        <f>Résultats!C26</f>
        <v>AA</v>
      </c>
      <c r="D25" s="314">
        <f>Résultats!E26</f>
        <v>0</v>
      </c>
      <c r="E25" s="251">
        <f>Résultats!F26</f>
        <v>0</v>
      </c>
      <c r="F25" s="319" t="str">
        <f>Résultats!G26</f>
        <v>Dans chaque page web, les couleurs utilisées dans les composants d’interface ou les éléments graphiques porteurs d’informations sont-elles suffisamment contrastées (hors cas particuliers) ?</v>
      </c>
      <c r="G25" s="251" t="s">
        <v>15</v>
      </c>
      <c r="H25" s="251"/>
      <c r="I25" s="74"/>
      <c r="J25" s="74"/>
      <c r="K25" s="74"/>
      <c r="L25" s="74"/>
      <c r="M25" s="295"/>
      <c r="N25" s="298"/>
      <c r="O25" s="269"/>
      <c r="P25" s="269"/>
      <c r="Q25" s="269"/>
      <c r="R25" s="269"/>
      <c r="S25" s="269"/>
      <c r="T25" s="269"/>
      <c r="U25" s="269"/>
      <c r="V25" s="269"/>
      <c r="W25" s="269"/>
      <c r="X25" s="269"/>
      <c r="Y25" s="269"/>
      <c r="Z25" s="269"/>
      <c r="AA25" s="269"/>
      <c r="AB25" s="269"/>
      <c r="AC25" s="269"/>
      <c r="AD25" s="269"/>
      <c r="AE25" s="269"/>
    </row>
    <row r="26" spans="1:31" ht="62.25" customHeight="1" x14ac:dyDescent="0.2">
      <c r="A26" s="427" t="s">
        <v>408</v>
      </c>
      <c r="B26" s="318" t="str">
        <f>Résultats!B27</f>
        <v>4.1</v>
      </c>
      <c r="C26" s="314" t="str">
        <f>Résultats!C27</f>
        <v>A</v>
      </c>
      <c r="D26" s="314" t="str">
        <f>Résultats!E27</f>
        <v>x</v>
      </c>
      <c r="E26" s="251">
        <f>Résultats!F27</f>
        <v>0</v>
      </c>
      <c r="F26" s="319" t="str">
        <f>Résultats!G27</f>
        <v>Chaque média temporel pré-enregistré a-t-il, si nécessaire, une transcription textuelle ou une audiodescription (hors cas particuliers) ?</v>
      </c>
      <c r="G26" s="251" t="s">
        <v>15</v>
      </c>
      <c r="H26" s="251"/>
      <c r="I26" s="74"/>
      <c r="J26" s="74"/>
      <c r="K26" s="74"/>
      <c r="L26" s="74"/>
      <c r="M26" s="295"/>
      <c r="N26" s="298"/>
      <c r="O26" s="269"/>
      <c r="P26" s="269"/>
      <c r="Q26" s="269"/>
      <c r="R26" s="269"/>
      <c r="S26" s="269"/>
      <c r="T26" s="269"/>
      <c r="U26" s="269"/>
      <c r="V26" s="269"/>
      <c r="W26" s="269"/>
      <c r="X26" s="269"/>
      <c r="Y26" s="269"/>
      <c r="Z26" s="269"/>
      <c r="AA26" s="269"/>
      <c r="AB26" s="269"/>
      <c r="AC26" s="269"/>
      <c r="AD26" s="269"/>
      <c r="AE26" s="269"/>
    </row>
    <row r="27" spans="1:31" ht="62.25" customHeight="1" x14ac:dyDescent="0.2">
      <c r="A27" s="380"/>
      <c r="B27" s="318" t="str">
        <f>Résultats!B28</f>
        <v>4.2</v>
      </c>
      <c r="C27" s="314" t="str">
        <f>Résultats!C28</f>
        <v>A</v>
      </c>
      <c r="D27" s="314">
        <f>Résultats!E28</f>
        <v>0</v>
      </c>
      <c r="E27" s="251">
        <f>Résultats!F28</f>
        <v>0</v>
      </c>
      <c r="F27" s="319" t="str">
        <f>Résultats!G28</f>
        <v>Pour chaque média temporel pré-enregistré ayant une transcription textuelle ou une audiodescription synchronisée, celles-ci sont-elles pertinentes (hors cas particuliers) ?</v>
      </c>
      <c r="G27" s="251" t="s">
        <v>15</v>
      </c>
      <c r="H27" s="251"/>
      <c r="I27" s="74"/>
      <c r="J27" s="74"/>
      <c r="K27" s="74"/>
      <c r="L27" s="74"/>
      <c r="M27" s="295"/>
      <c r="N27" s="298"/>
      <c r="O27" s="269"/>
      <c r="P27" s="269"/>
      <c r="Q27" s="269"/>
      <c r="R27" s="269"/>
      <c r="S27" s="269"/>
      <c r="T27" s="269"/>
      <c r="U27" s="269"/>
      <c r="V27" s="269"/>
      <c r="W27" s="269"/>
      <c r="X27" s="269"/>
      <c r="Y27" s="269"/>
      <c r="Z27" s="269"/>
      <c r="AA27" s="269"/>
      <c r="AB27" s="269"/>
      <c r="AC27" s="269"/>
      <c r="AD27" s="269"/>
      <c r="AE27" s="269"/>
    </row>
    <row r="28" spans="1:31" ht="62.25" customHeight="1" x14ac:dyDescent="0.2">
      <c r="A28" s="380"/>
      <c r="B28" s="318" t="str">
        <f>Résultats!B29</f>
        <v>4.3</v>
      </c>
      <c r="C28" s="314" t="str">
        <f>Résultats!C29</f>
        <v>A</v>
      </c>
      <c r="D28" s="314">
        <f>Résultats!E29</f>
        <v>0</v>
      </c>
      <c r="E28" s="251">
        <f>Résultats!F29</f>
        <v>0</v>
      </c>
      <c r="F28" s="319" t="str">
        <f>Résultats!G29</f>
        <v>Chaque média temporel synchronisé pré-enregistré a-t-il, si nécessaire, des sous-titres synchronisés (hors cas particuliers) ?</v>
      </c>
      <c r="G28" s="251" t="s">
        <v>15</v>
      </c>
      <c r="H28" s="251"/>
      <c r="I28" s="74"/>
      <c r="J28" s="74"/>
      <c r="K28" s="74"/>
      <c r="L28" s="74"/>
      <c r="M28" s="295"/>
      <c r="N28" s="298"/>
      <c r="O28" s="269"/>
      <c r="P28" s="269"/>
      <c r="Q28" s="269"/>
      <c r="R28" s="269"/>
      <c r="S28" s="269"/>
      <c r="T28" s="269"/>
      <c r="U28" s="269"/>
      <c r="V28" s="269"/>
      <c r="W28" s="269"/>
      <c r="X28" s="269"/>
      <c r="Y28" s="269"/>
      <c r="Z28" s="269"/>
      <c r="AA28" s="269"/>
      <c r="AB28" s="269"/>
      <c r="AC28" s="269"/>
      <c r="AD28" s="269"/>
      <c r="AE28" s="269"/>
    </row>
    <row r="29" spans="1:31" ht="62.25" customHeight="1" x14ac:dyDescent="0.2">
      <c r="A29" s="380"/>
      <c r="B29" s="318" t="str">
        <f>Résultats!B30</f>
        <v>4.4</v>
      </c>
      <c r="C29" s="314" t="str">
        <f>Résultats!C30</f>
        <v>A</v>
      </c>
      <c r="D29" s="314">
        <f>Résultats!E30</f>
        <v>0</v>
      </c>
      <c r="E29" s="251">
        <f>Résultats!F30</f>
        <v>0</v>
      </c>
      <c r="F29" s="319" t="str">
        <f>Résultats!G30</f>
        <v>Pour chaque média temporel synchronisé pré-enregistré ayant des sous-titres synchronisés, ces sous-titres sont-ils pertinents ?</v>
      </c>
      <c r="G29" s="251" t="s">
        <v>15</v>
      </c>
      <c r="H29" s="251"/>
      <c r="I29" s="74"/>
      <c r="J29" s="74"/>
      <c r="K29" s="74"/>
      <c r="L29" s="74"/>
      <c r="M29" s="295"/>
      <c r="N29" s="298"/>
      <c r="O29" s="269"/>
      <c r="P29" s="269"/>
      <c r="Q29" s="269"/>
      <c r="R29" s="269"/>
      <c r="S29" s="269"/>
      <c r="T29" s="269"/>
      <c r="U29" s="269"/>
      <c r="V29" s="269"/>
      <c r="W29" s="269"/>
      <c r="X29" s="269"/>
      <c r="Y29" s="269"/>
      <c r="Z29" s="269"/>
      <c r="AA29" s="269"/>
      <c r="AB29" s="269"/>
      <c r="AC29" s="269"/>
      <c r="AD29" s="269"/>
      <c r="AE29" s="269"/>
    </row>
    <row r="30" spans="1:31" ht="62.25" customHeight="1" x14ac:dyDescent="0.2">
      <c r="A30" s="380"/>
      <c r="B30" s="318" t="str">
        <f>Résultats!B31</f>
        <v>4.5</v>
      </c>
      <c r="C30" s="314" t="str">
        <f>Résultats!C31</f>
        <v>AA</v>
      </c>
      <c r="D30" s="314">
        <f>Résultats!E31</f>
        <v>0</v>
      </c>
      <c r="E30" s="251">
        <f>Résultats!F31</f>
        <v>0</v>
      </c>
      <c r="F30" s="319" t="str">
        <f>Résultats!G31</f>
        <v>Chaque média temporel pré-enregistré a-t-il, si nécessaire, une audiodescription synchronisée (hors cas particuliers) ?</v>
      </c>
      <c r="G30" s="251" t="s">
        <v>15</v>
      </c>
      <c r="H30" s="251"/>
      <c r="I30" s="74"/>
      <c r="J30" s="74"/>
      <c r="K30" s="74"/>
      <c r="L30" s="74"/>
      <c r="M30" s="295"/>
      <c r="N30" s="298"/>
      <c r="O30" s="269"/>
      <c r="P30" s="269"/>
      <c r="Q30" s="269"/>
      <c r="R30" s="269"/>
      <c r="S30" s="269"/>
      <c r="T30" s="269"/>
      <c r="U30" s="269"/>
      <c r="V30" s="269"/>
      <c r="W30" s="269"/>
      <c r="X30" s="269"/>
      <c r="Y30" s="269"/>
      <c r="Z30" s="269"/>
      <c r="AA30" s="269"/>
      <c r="AB30" s="269"/>
      <c r="AC30" s="269"/>
      <c r="AD30" s="269"/>
      <c r="AE30" s="269"/>
    </row>
    <row r="31" spans="1:31" ht="62.25" customHeight="1" x14ac:dyDescent="0.2">
      <c r="A31" s="380"/>
      <c r="B31" s="318" t="str">
        <f>Résultats!B32</f>
        <v>4.6</v>
      </c>
      <c r="C31" s="314" t="str">
        <f>Résultats!C32</f>
        <v>AA</v>
      </c>
      <c r="D31" s="314">
        <f>Résultats!E32</f>
        <v>0</v>
      </c>
      <c r="E31" s="251">
        <f>Résultats!F32</f>
        <v>0</v>
      </c>
      <c r="F31" s="319" t="str">
        <f>Résultats!G32</f>
        <v>Pour chaque média temporel pré-enregistré ayant une audiodescription synchronisée, celle-ci est-elle pertinente ?</v>
      </c>
      <c r="G31" s="251" t="s">
        <v>15</v>
      </c>
      <c r="H31" s="251"/>
      <c r="I31" s="74"/>
      <c r="J31" s="74"/>
      <c r="K31" s="74"/>
      <c r="L31" s="74"/>
      <c r="M31" s="295"/>
      <c r="N31" s="298"/>
      <c r="O31" s="269"/>
      <c r="P31" s="269"/>
      <c r="Q31" s="269"/>
      <c r="R31" s="269"/>
      <c r="S31" s="269"/>
      <c r="T31" s="269"/>
      <c r="U31" s="269"/>
      <c r="V31" s="269"/>
      <c r="W31" s="269"/>
      <c r="X31" s="269"/>
      <c r="Y31" s="269"/>
      <c r="Z31" s="269"/>
      <c r="AA31" s="269"/>
      <c r="AB31" s="269"/>
      <c r="AC31" s="269"/>
      <c r="AD31" s="269"/>
      <c r="AE31" s="269"/>
    </row>
    <row r="32" spans="1:31" ht="62.25" customHeight="1" x14ac:dyDescent="0.2">
      <c r="A32" s="380"/>
      <c r="B32" s="318" t="str">
        <f>Résultats!B33</f>
        <v>4.7</v>
      </c>
      <c r="C32" s="314" t="str">
        <f>Résultats!C33</f>
        <v>A</v>
      </c>
      <c r="D32" s="314">
        <f>Résultats!E33</f>
        <v>0</v>
      </c>
      <c r="E32" s="251">
        <f>Résultats!F33</f>
        <v>0</v>
      </c>
      <c r="F32" s="319" t="str">
        <f>Résultats!G33</f>
        <v>Chaque média temporel est-il clairement identifiable (hors cas particuliers) ?</v>
      </c>
      <c r="G32" s="251" t="s">
        <v>15</v>
      </c>
      <c r="H32" s="251"/>
      <c r="I32" s="74"/>
      <c r="J32" s="74"/>
      <c r="K32" s="74"/>
      <c r="L32" s="74"/>
      <c r="M32" s="295"/>
      <c r="N32" s="298"/>
      <c r="O32" s="269"/>
      <c r="P32" s="269"/>
      <c r="Q32" s="269"/>
      <c r="R32" s="269"/>
      <c r="S32" s="269"/>
      <c r="T32" s="269"/>
      <c r="U32" s="269"/>
      <c r="V32" s="269"/>
      <c r="W32" s="269"/>
      <c r="X32" s="269"/>
      <c r="Y32" s="269"/>
      <c r="Z32" s="269"/>
      <c r="AA32" s="269"/>
      <c r="AB32" s="269"/>
      <c r="AC32" s="269"/>
      <c r="AD32" s="269"/>
      <c r="AE32" s="269"/>
    </row>
    <row r="33" spans="1:31" ht="62.25" customHeight="1" x14ac:dyDescent="0.2">
      <c r="A33" s="380"/>
      <c r="B33" s="318" t="str">
        <f>Résultats!B34</f>
        <v>4.8</v>
      </c>
      <c r="C33" s="314" t="str">
        <f>Résultats!C34</f>
        <v>A</v>
      </c>
      <c r="D33" s="314">
        <f>Résultats!E34</f>
        <v>0</v>
      </c>
      <c r="E33" s="251">
        <f>Résultats!F34</f>
        <v>0</v>
      </c>
      <c r="F33" s="319" t="str">
        <f>Résultats!G34</f>
        <v>Chaque média non temporel a-t-il, si nécessaire, une alternative (hors cas particuliers) ?</v>
      </c>
      <c r="G33" s="251" t="s">
        <v>15</v>
      </c>
      <c r="H33" s="251"/>
      <c r="I33" s="74"/>
      <c r="J33" s="74"/>
      <c r="K33" s="74"/>
      <c r="L33" s="74"/>
      <c r="M33" s="295"/>
      <c r="N33" s="298"/>
      <c r="O33" s="269"/>
      <c r="P33" s="269"/>
      <c r="Q33" s="269"/>
      <c r="R33" s="269"/>
      <c r="S33" s="269"/>
      <c r="T33" s="269"/>
      <c r="U33" s="269"/>
      <c r="V33" s="269"/>
      <c r="W33" s="269"/>
      <c r="X33" s="269"/>
      <c r="Y33" s="269"/>
      <c r="Z33" s="269"/>
      <c r="AA33" s="269"/>
      <c r="AB33" s="269"/>
      <c r="AC33" s="269"/>
      <c r="AD33" s="269"/>
      <c r="AE33" s="269"/>
    </row>
    <row r="34" spans="1:31" ht="62.25" customHeight="1" x14ac:dyDescent="0.2">
      <c r="A34" s="380"/>
      <c r="B34" s="318" t="str">
        <f>Résultats!B35</f>
        <v>4.9</v>
      </c>
      <c r="C34" s="314" t="str">
        <f>Résultats!C35</f>
        <v>A</v>
      </c>
      <c r="D34" s="314">
        <f>Résultats!E35</f>
        <v>0</v>
      </c>
      <c r="E34" s="251">
        <f>Résultats!F35</f>
        <v>0</v>
      </c>
      <c r="F34" s="319" t="str">
        <f>Résultats!G35</f>
        <v>Pour chaque média non temporel ayant une alternative, cette alternative est-elle pertinente ?</v>
      </c>
      <c r="G34" s="251" t="s">
        <v>15</v>
      </c>
      <c r="H34" s="251"/>
      <c r="I34" s="74"/>
      <c r="J34" s="74"/>
      <c r="K34" s="74"/>
      <c r="L34" s="74"/>
      <c r="M34" s="295"/>
      <c r="N34" s="298"/>
      <c r="O34" s="269"/>
      <c r="P34" s="269"/>
      <c r="Q34" s="269"/>
      <c r="R34" s="269"/>
      <c r="S34" s="269"/>
      <c r="T34" s="269"/>
      <c r="U34" s="269"/>
      <c r="V34" s="269"/>
      <c r="W34" s="269"/>
      <c r="X34" s="269"/>
      <c r="Y34" s="269"/>
      <c r="Z34" s="269"/>
      <c r="AA34" s="269"/>
      <c r="AB34" s="269"/>
      <c r="AC34" s="269"/>
      <c r="AD34" s="269"/>
      <c r="AE34" s="269"/>
    </row>
    <row r="35" spans="1:31" ht="62.25" customHeight="1" x14ac:dyDescent="0.2">
      <c r="A35" s="380"/>
      <c r="B35" s="318" t="str">
        <f>Résultats!B36</f>
        <v>4.10</v>
      </c>
      <c r="C35" s="314" t="str">
        <f>Résultats!C36</f>
        <v>A</v>
      </c>
      <c r="D35" s="314" t="str">
        <f>Résultats!E36</f>
        <v>x</v>
      </c>
      <c r="E35" s="251">
        <f>Résultats!F36</f>
        <v>0</v>
      </c>
      <c r="F35" s="319" t="str">
        <f>Résultats!G36</f>
        <v>Chaque son déclenché automatiquement est-il contrôlable par l’utilisateur ?</v>
      </c>
      <c r="G35" s="251" t="s">
        <v>15</v>
      </c>
      <c r="H35" s="251"/>
      <c r="I35" s="74"/>
      <c r="J35" s="74"/>
      <c r="K35" s="74"/>
      <c r="L35" s="74"/>
      <c r="M35" s="295"/>
      <c r="N35" s="298"/>
      <c r="O35" s="269"/>
      <c r="P35" s="269"/>
      <c r="Q35" s="269"/>
      <c r="R35" s="269"/>
      <c r="S35" s="269"/>
      <c r="T35" s="269"/>
      <c r="U35" s="269"/>
      <c r="V35" s="269"/>
      <c r="W35" s="269"/>
      <c r="X35" s="269"/>
      <c r="Y35" s="269"/>
      <c r="Z35" s="269"/>
      <c r="AA35" s="269"/>
      <c r="AB35" s="269"/>
      <c r="AC35" s="269"/>
      <c r="AD35" s="269"/>
      <c r="AE35" s="269"/>
    </row>
    <row r="36" spans="1:31" ht="62.25" customHeight="1" x14ac:dyDescent="0.2">
      <c r="A36" s="380"/>
      <c r="B36" s="318" t="str">
        <f>Résultats!B37</f>
        <v>4.11</v>
      </c>
      <c r="C36" s="314" t="str">
        <f>Résultats!C37</f>
        <v>A</v>
      </c>
      <c r="D36" s="314">
        <f>Résultats!E37</f>
        <v>0</v>
      </c>
      <c r="E36" s="251">
        <f>Résultats!F37</f>
        <v>0</v>
      </c>
      <c r="F36" s="319" t="str">
        <f>Résultats!G37</f>
        <v>La consultation de chaque média temporel est-elle, si nécessaire, contrôlable par le clavier et tout dispositif de pointage ?</v>
      </c>
      <c r="G36" s="251" t="s">
        <v>15</v>
      </c>
      <c r="H36" s="251"/>
      <c r="I36" s="74"/>
      <c r="J36" s="74"/>
      <c r="K36" s="74"/>
      <c r="L36" s="74"/>
      <c r="M36" s="295"/>
      <c r="N36" s="298"/>
      <c r="O36" s="269"/>
      <c r="P36" s="269"/>
      <c r="Q36" s="269"/>
      <c r="R36" s="269"/>
      <c r="S36" s="269"/>
      <c r="T36" s="269"/>
      <c r="U36" s="269"/>
      <c r="V36" s="269"/>
      <c r="W36" s="269"/>
      <c r="X36" s="269"/>
      <c r="Y36" s="269"/>
      <c r="Z36" s="269"/>
      <c r="AA36" s="269"/>
      <c r="AB36" s="269"/>
      <c r="AC36" s="269"/>
      <c r="AD36" s="269"/>
      <c r="AE36" s="269"/>
    </row>
    <row r="37" spans="1:31" ht="62.25" customHeight="1" x14ac:dyDescent="0.2">
      <c r="A37" s="380"/>
      <c r="B37" s="318" t="str">
        <f>Résultats!B38</f>
        <v>4.12</v>
      </c>
      <c r="C37" s="314" t="str">
        <f>Résultats!C38</f>
        <v>A</v>
      </c>
      <c r="D37" s="314">
        <f>Résultats!E38</f>
        <v>0</v>
      </c>
      <c r="E37" s="251">
        <f>Résultats!F38</f>
        <v>0</v>
      </c>
      <c r="F37" s="319" t="str">
        <f>Résultats!G38</f>
        <v>La consultation de chaque média non temporel est-elle contrôlable par le clavier et tout dispositif de pointage ?</v>
      </c>
      <c r="G37" s="251" t="s">
        <v>15</v>
      </c>
      <c r="H37" s="251"/>
      <c r="I37" s="74"/>
      <c r="J37" s="74"/>
      <c r="K37" s="74"/>
      <c r="L37" s="74"/>
      <c r="M37" s="295"/>
      <c r="N37" s="298"/>
      <c r="O37" s="269"/>
      <c r="P37" s="269"/>
      <c r="Q37" s="269"/>
      <c r="R37" s="269"/>
      <c r="S37" s="269"/>
      <c r="T37" s="269"/>
      <c r="U37" s="269"/>
      <c r="V37" s="269"/>
      <c r="W37" s="269"/>
      <c r="X37" s="269"/>
      <c r="Y37" s="269"/>
      <c r="Z37" s="269"/>
      <c r="AA37" s="269"/>
      <c r="AB37" s="269"/>
      <c r="AC37" s="269"/>
      <c r="AD37" s="269"/>
      <c r="AE37" s="269"/>
    </row>
    <row r="38" spans="1:31" ht="62.25" customHeight="1" x14ac:dyDescent="0.2">
      <c r="A38" s="381"/>
      <c r="B38" s="318" t="str">
        <f>Résultats!B39</f>
        <v>4.13</v>
      </c>
      <c r="C38" s="314" t="str">
        <f>Résultats!C39</f>
        <v>A</v>
      </c>
      <c r="D38" s="314">
        <f>Résultats!E39</f>
        <v>0</v>
      </c>
      <c r="E38" s="251">
        <f>Résultats!F39</f>
        <v>0</v>
      </c>
      <c r="F38" s="319" t="str">
        <f>Résultats!G39</f>
        <v>Chaque média temporel et non temporel est-il compatible avec les technologies d’assistance (hors cas particuliers) ?</v>
      </c>
      <c r="G38" s="251" t="s">
        <v>15</v>
      </c>
      <c r="H38" s="251"/>
      <c r="I38" s="74"/>
      <c r="J38" s="74"/>
      <c r="K38" s="74"/>
      <c r="L38" s="74"/>
      <c r="M38" s="295"/>
      <c r="N38" s="298"/>
      <c r="O38" s="269"/>
      <c r="P38" s="269"/>
      <c r="Q38" s="269"/>
      <c r="R38" s="269"/>
      <c r="S38" s="269"/>
      <c r="T38" s="269"/>
      <c r="U38" s="269"/>
      <c r="V38" s="269"/>
      <c r="W38" s="269"/>
      <c r="X38" s="269"/>
      <c r="Y38" s="269"/>
      <c r="Z38" s="269"/>
      <c r="AA38" s="269"/>
      <c r="AB38" s="269"/>
      <c r="AC38" s="269"/>
      <c r="AD38" s="269"/>
      <c r="AE38" s="269"/>
    </row>
    <row r="39" spans="1:31" ht="62.25" customHeight="1" x14ac:dyDescent="0.2">
      <c r="A39" s="427" t="s">
        <v>413</v>
      </c>
      <c r="B39" s="318" t="str">
        <f>Résultats!B40</f>
        <v>5.1</v>
      </c>
      <c r="C39" s="314" t="str">
        <f>Résultats!C40</f>
        <v>A</v>
      </c>
      <c r="D39" s="314">
        <f>Résultats!E40</f>
        <v>0</v>
      </c>
      <c r="E39" s="251">
        <f>Résultats!F40</f>
        <v>0</v>
      </c>
      <c r="F39" s="319" t="str">
        <f>Résultats!G40</f>
        <v>Chaque tableau de données complexe a-t-il un résumé ?</v>
      </c>
      <c r="G39" s="251" t="s">
        <v>15</v>
      </c>
      <c r="H39" s="251"/>
      <c r="I39" s="74"/>
      <c r="J39" s="74"/>
      <c r="K39" s="74"/>
      <c r="L39" s="74"/>
      <c r="M39" s="295"/>
      <c r="N39" s="298"/>
      <c r="O39" s="269"/>
      <c r="P39" s="269"/>
      <c r="Q39" s="269"/>
      <c r="R39" s="269"/>
      <c r="S39" s="269"/>
      <c r="T39" s="269"/>
      <c r="U39" s="269"/>
      <c r="V39" s="269"/>
      <c r="W39" s="269"/>
      <c r="X39" s="269"/>
      <c r="Y39" s="269"/>
      <c r="Z39" s="269"/>
      <c r="AA39" s="269"/>
      <c r="AB39" s="269"/>
      <c r="AC39" s="269"/>
      <c r="AD39" s="269"/>
      <c r="AE39" s="269"/>
    </row>
    <row r="40" spans="1:31" ht="62.25" customHeight="1" x14ac:dyDescent="0.2">
      <c r="A40" s="380"/>
      <c r="B40" s="318" t="str">
        <f>Résultats!B41</f>
        <v>5.2</v>
      </c>
      <c r="C40" s="314" t="str">
        <f>Résultats!C41</f>
        <v>A</v>
      </c>
      <c r="D40" s="314">
        <f>Résultats!E41</f>
        <v>0</v>
      </c>
      <c r="E40" s="251">
        <f>Résultats!F41</f>
        <v>0</v>
      </c>
      <c r="F40" s="319" t="str">
        <f>Résultats!G41</f>
        <v>Pour chaque tableau de données complexe ayant un résumé, celui-ci est-il pertinent ?</v>
      </c>
      <c r="G40" s="251" t="s">
        <v>15</v>
      </c>
      <c r="H40" s="251"/>
      <c r="I40" s="74"/>
      <c r="J40" s="74"/>
      <c r="K40" s="74"/>
      <c r="L40" s="74"/>
      <c r="M40" s="295"/>
      <c r="N40" s="298"/>
      <c r="O40" s="269"/>
      <c r="P40" s="269"/>
      <c r="Q40" s="269"/>
      <c r="R40" s="269"/>
      <c r="S40" s="269"/>
      <c r="T40" s="269"/>
      <c r="U40" s="269"/>
      <c r="V40" s="269"/>
      <c r="W40" s="269"/>
      <c r="X40" s="269"/>
      <c r="Y40" s="269"/>
      <c r="Z40" s="269"/>
      <c r="AA40" s="269"/>
      <c r="AB40" s="269"/>
      <c r="AC40" s="269"/>
      <c r="AD40" s="269"/>
      <c r="AE40" s="269"/>
    </row>
    <row r="41" spans="1:31" ht="62.25" customHeight="1" x14ac:dyDescent="0.2">
      <c r="A41" s="380"/>
      <c r="B41" s="318" t="str">
        <f>Résultats!B42</f>
        <v>5.3</v>
      </c>
      <c r="C41" s="314" t="str">
        <f>Résultats!C42</f>
        <v>A</v>
      </c>
      <c r="D41" s="314" t="str">
        <f>Résultats!E42</f>
        <v>x</v>
      </c>
      <c r="E41" s="251">
        <f>Résultats!F42</f>
        <v>0</v>
      </c>
      <c r="F41" s="319" t="str">
        <f>Résultats!G42</f>
        <v>Pour chaque tableau de mise en forme, le contenu linéarisé reste-t-il compréhensible ?</v>
      </c>
      <c r="G41" s="251" t="s">
        <v>15</v>
      </c>
      <c r="H41" s="251"/>
      <c r="I41" s="74"/>
      <c r="J41" s="74"/>
      <c r="K41" s="74"/>
      <c r="L41" s="74"/>
      <c r="M41" s="295"/>
      <c r="N41" s="298"/>
      <c r="O41" s="269"/>
      <c r="P41" s="269"/>
      <c r="Q41" s="269"/>
      <c r="R41" s="269"/>
      <c r="S41" s="269"/>
      <c r="T41" s="269"/>
      <c r="U41" s="269"/>
      <c r="V41" s="269"/>
      <c r="W41" s="269"/>
      <c r="X41" s="269"/>
      <c r="Y41" s="269"/>
      <c r="Z41" s="269"/>
      <c r="AA41" s="269"/>
      <c r="AB41" s="269"/>
      <c r="AC41" s="269"/>
      <c r="AD41" s="269"/>
      <c r="AE41" s="269"/>
    </row>
    <row r="42" spans="1:31" ht="62.25" customHeight="1" x14ac:dyDescent="0.2">
      <c r="A42" s="380"/>
      <c r="B42" s="318" t="str">
        <f>Résultats!B43</f>
        <v>5.4</v>
      </c>
      <c r="C42" s="314" t="str">
        <f>Résultats!C43</f>
        <v>A</v>
      </c>
      <c r="D42" s="314">
        <f>Résultats!E43</f>
        <v>0</v>
      </c>
      <c r="E42" s="251">
        <f>Résultats!F43</f>
        <v>0</v>
      </c>
      <c r="F42" s="319" t="str">
        <f>Résultats!G43</f>
        <v>Pour chaque tableau de données ayant un titre, le titre est-il correctement associé au tableau de données ?</v>
      </c>
      <c r="G42" s="251" t="s">
        <v>15</v>
      </c>
      <c r="H42" s="251"/>
      <c r="I42" s="74"/>
      <c r="J42" s="74"/>
      <c r="K42" s="74"/>
      <c r="L42" s="74"/>
      <c r="M42" s="295"/>
      <c r="N42" s="298"/>
      <c r="O42" s="269"/>
      <c r="P42" s="269"/>
      <c r="Q42" s="269"/>
      <c r="R42" s="269"/>
      <c r="S42" s="269"/>
      <c r="T42" s="269"/>
      <c r="U42" s="269"/>
      <c r="V42" s="269"/>
      <c r="W42" s="269"/>
      <c r="X42" s="269"/>
      <c r="Y42" s="269"/>
      <c r="Z42" s="269"/>
      <c r="AA42" s="269"/>
      <c r="AB42" s="269"/>
      <c r="AC42" s="269"/>
      <c r="AD42" s="269"/>
      <c r="AE42" s="269"/>
    </row>
    <row r="43" spans="1:31" ht="62.25" customHeight="1" x14ac:dyDescent="0.2">
      <c r="A43" s="380"/>
      <c r="B43" s="318" t="str">
        <f>Résultats!B44</f>
        <v>5.5</v>
      </c>
      <c r="C43" s="314" t="str">
        <f>Résultats!C44</f>
        <v>A</v>
      </c>
      <c r="D43" s="314">
        <f>Résultats!E44</f>
        <v>0</v>
      </c>
      <c r="E43" s="251">
        <f>Résultats!F44</f>
        <v>0</v>
      </c>
      <c r="F43" s="319" t="str">
        <f>Résultats!G44</f>
        <v>Pour chaque tableau de données ayant un titre, celui-ci est-il pertinent ?</v>
      </c>
      <c r="G43" s="251" t="s">
        <v>15</v>
      </c>
      <c r="H43" s="251"/>
      <c r="I43" s="74"/>
      <c r="J43" s="74"/>
      <c r="K43" s="74"/>
      <c r="L43" s="74"/>
      <c r="M43" s="295"/>
      <c r="N43" s="298"/>
      <c r="O43" s="269"/>
      <c r="P43" s="269"/>
      <c r="Q43" s="269"/>
      <c r="R43" s="269"/>
      <c r="S43" s="269"/>
      <c r="T43" s="269"/>
      <c r="U43" s="269"/>
      <c r="V43" s="269"/>
      <c r="W43" s="269"/>
      <c r="X43" s="269"/>
      <c r="Y43" s="269"/>
      <c r="Z43" s="269"/>
      <c r="AA43" s="269"/>
      <c r="AB43" s="269"/>
      <c r="AC43" s="269"/>
      <c r="AD43" s="269"/>
      <c r="AE43" s="269"/>
    </row>
    <row r="44" spans="1:31" ht="62.25" customHeight="1" x14ac:dyDescent="0.2">
      <c r="A44" s="380"/>
      <c r="B44" s="318" t="str">
        <f>Résultats!B45</f>
        <v>5.6</v>
      </c>
      <c r="C44" s="314" t="str">
        <f>Résultats!C45</f>
        <v>A</v>
      </c>
      <c r="D44" s="314">
        <f>Résultats!E45</f>
        <v>0</v>
      </c>
      <c r="E44" s="251">
        <f>Résultats!F45</f>
        <v>0</v>
      </c>
      <c r="F44" s="319" t="str">
        <f>Résultats!G45</f>
        <v>Pour chaque tableau de données, chaque en-tête de colonne et chaque en-tête de ligne sont-ils correctement déclarés ?</v>
      </c>
      <c r="G44" s="251" t="s">
        <v>15</v>
      </c>
      <c r="H44" s="251"/>
      <c r="I44" s="74"/>
      <c r="J44" s="74"/>
      <c r="K44" s="74"/>
      <c r="L44" s="74"/>
      <c r="M44" s="295"/>
      <c r="N44" s="298"/>
      <c r="O44" s="269"/>
      <c r="P44" s="269"/>
      <c r="Q44" s="269"/>
      <c r="R44" s="269"/>
      <c r="S44" s="269"/>
      <c r="T44" s="269"/>
      <c r="U44" s="269"/>
      <c r="V44" s="269"/>
      <c r="W44" s="269"/>
      <c r="X44" s="269"/>
      <c r="Y44" s="269"/>
      <c r="Z44" s="269"/>
      <c r="AA44" s="269"/>
      <c r="AB44" s="269"/>
      <c r="AC44" s="269"/>
      <c r="AD44" s="269"/>
      <c r="AE44" s="269"/>
    </row>
    <row r="45" spans="1:31" ht="62.25" customHeight="1" x14ac:dyDescent="0.2">
      <c r="A45" s="380"/>
      <c r="B45" s="318" t="str">
        <f>Résultats!B46</f>
        <v>5.7</v>
      </c>
      <c r="C45" s="314" t="str">
        <f>Résultats!C46</f>
        <v>A</v>
      </c>
      <c r="D45" s="314" t="str">
        <f>Résultats!E46</f>
        <v>x</v>
      </c>
      <c r="E45" s="251">
        <f>Résultats!F46</f>
        <v>0</v>
      </c>
      <c r="F45" s="319" t="str">
        <f>Résultats!G46</f>
        <v>Pour chaque tableau de données, la technique appropriée permettant d’associer chaque cellule avec ses en-têtes est-elle utilisée (hors cas particuliers) ?</v>
      </c>
      <c r="G45" s="251" t="s">
        <v>15</v>
      </c>
      <c r="H45" s="251"/>
      <c r="I45" s="74"/>
      <c r="J45" s="74"/>
      <c r="K45" s="74"/>
      <c r="L45" s="74"/>
      <c r="M45" s="295"/>
      <c r="N45" s="298"/>
      <c r="O45" s="269"/>
      <c r="P45" s="269"/>
      <c r="Q45" s="269"/>
      <c r="R45" s="269"/>
      <c r="S45" s="269"/>
      <c r="T45" s="269"/>
      <c r="U45" s="269"/>
      <c r="V45" s="269"/>
      <c r="W45" s="269"/>
      <c r="X45" s="269"/>
      <c r="Y45" s="269"/>
      <c r="Z45" s="269"/>
      <c r="AA45" s="269"/>
      <c r="AB45" s="269"/>
      <c r="AC45" s="269"/>
      <c r="AD45" s="269"/>
      <c r="AE45" s="269"/>
    </row>
    <row r="46" spans="1:31" ht="62.25" customHeight="1" x14ac:dyDescent="0.2">
      <c r="A46" s="381"/>
      <c r="B46" s="318" t="str">
        <f>Résultats!B47</f>
        <v>5.8</v>
      </c>
      <c r="C46" s="314" t="str">
        <f>Résultats!C47</f>
        <v>A</v>
      </c>
      <c r="D46" s="314">
        <f>Résultats!E47</f>
        <v>0</v>
      </c>
      <c r="E46" s="251">
        <f>Résultats!F47</f>
        <v>0</v>
      </c>
      <c r="F46" s="319" t="str">
        <f>Résultats!G47</f>
        <v>Chaque tableau de mise en forme ne doit pas utiliser d’éléments propres aux tableaux de données. Cette règle est-elle respectée ?</v>
      </c>
      <c r="G46" s="251" t="s">
        <v>15</v>
      </c>
      <c r="H46" s="251"/>
      <c r="I46" s="74"/>
      <c r="J46" s="74"/>
      <c r="K46" s="74"/>
      <c r="L46" s="74"/>
      <c r="M46" s="295"/>
      <c r="N46" s="298"/>
      <c r="O46" s="269"/>
      <c r="P46" s="269"/>
      <c r="Q46" s="269"/>
      <c r="R46" s="269"/>
      <c r="S46" s="269"/>
      <c r="T46" s="269"/>
      <c r="U46" s="269"/>
      <c r="V46" s="269"/>
      <c r="W46" s="269"/>
      <c r="X46" s="269"/>
      <c r="Y46" s="269"/>
      <c r="Z46" s="269"/>
      <c r="AA46" s="269"/>
      <c r="AB46" s="269"/>
      <c r="AC46" s="269"/>
      <c r="AD46" s="269"/>
      <c r="AE46" s="269"/>
    </row>
    <row r="47" spans="1:31" ht="62.25" customHeight="1" x14ac:dyDescent="0.2">
      <c r="A47" s="427" t="s">
        <v>414</v>
      </c>
      <c r="B47" s="318" t="str">
        <f>Résultats!B48</f>
        <v>6.1</v>
      </c>
      <c r="C47" s="314" t="str">
        <f>Résultats!C48</f>
        <v>A</v>
      </c>
      <c r="D47" s="314" t="str">
        <f>Résultats!E48</f>
        <v>x</v>
      </c>
      <c r="E47" s="251">
        <f>Résultats!F48</f>
        <v>0</v>
      </c>
      <c r="F47" s="319" t="str">
        <f>Résultats!G48</f>
        <v>Chaque lien est-il explicite (hors cas particuliers) ?</v>
      </c>
      <c r="G47" s="251" t="s">
        <v>15</v>
      </c>
      <c r="H47" s="251"/>
      <c r="I47" s="291"/>
      <c r="J47" s="74"/>
      <c r="K47" s="291"/>
      <c r="L47" s="291"/>
      <c r="M47" s="294"/>
      <c r="N47" s="298"/>
      <c r="O47" s="269"/>
      <c r="P47" s="269"/>
      <c r="Q47" s="269"/>
      <c r="R47" s="269"/>
      <c r="S47" s="269"/>
      <c r="T47" s="269"/>
      <c r="U47" s="269"/>
      <c r="V47" s="269"/>
      <c r="W47" s="269"/>
      <c r="X47" s="269"/>
      <c r="Y47" s="269"/>
      <c r="Z47" s="269"/>
      <c r="AA47" s="269"/>
      <c r="AB47" s="269"/>
      <c r="AC47" s="269"/>
      <c r="AD47" s="269"/>
      <c r="AE47" s="269"/>
    </row>
    <row r="48" spans="1:31" ht="62.25" customHeight="1" x14ac:dyDescent="0.2">
      <c r="A48" s="381"/>
      <c r="B48" s="318" t="str">
        <f>Résultats!B49</f>
        <v>6.2</v>
      </c>
      <c r="C48" s="314" t="str">
        <f>Résultats!C49</f>
        <v>A</v>
      </c>
      <c r="D48" s="314" t="str">
        <f>Résultats!E49</f>
        <v>x</v>
      </c>
      <c r="E48" s="251">
        <f>Résultats!F49</f>
        <v>0</v>
      </c>
      <c r="F48" s="319" t="str">
        <f>Résultats!G49</f>
        <v>Dans chaque page web, chaque lien a-t-il un intitulé ?</v>
      </c>
      <c r="G48" s="251" t="s">
        <v>15</v>
      </c>
      <c r="H48" s="251"/>
      <c r="I48" s="74"/>
      <c r="J48" s="74"/>
      <c r="K48" s="291"/>
      <c r="L48" s="291"/>
      <c r="M48" s="294"/>
      <c r="N48" s="298"/>
      <c r="O48" s="269"/>
      <c r="P48" s="269"/>
      <c r="Q48" s="269"/>
      <c r="R48" s="269"/>
      <c r="S48" s="269"/>
      <c r="T48" s="269"/>
      <c r="U48" s="269"/>
      <c r="V48" s="269"/>
      <c r="W48" s="269"/>
      <c r="X48" s="269"/>
      <c r="Y48" s="269"/>
      <c r="Z48" s="269"/>
      <c r="AA48" s="269"/>
      <c r="AB48" s="269"/>
      <c r="AC48" s="269"/>
      <c r="AD48" s="269"/>
      <c r="AE48" s="269"/>
    </row>
    <row r="49" spans="1:31" ht="96" customHeight="1" x14ac:dyDescent="0.2">
      <c r="A49" s="427" t="s">
        <v>415</v>
      </c>
      <c r="B49" s="318" t="str">
        <f>Résultats!B50</f>
        <v>7.1</v>
      </c>
      <c r="C49" s="314" t="str">
        <f>Résultats!C50</f>
        <v>A</v>
      </c>
      <c r="D49" s="314" t="str">
        <f>Résultats!E50</f>
        <v>x</v>
      </c>
      <c r="E49" s="251" t="str">
        <f>Résultats!F50</f>
        <v>x</v>
      </c>
      <c r="F49" s="319" t="str">
        <f>Résultats!G50</f>
        <v>Chaque script est-il, si nécessaire, compatible avec les technologies d’assistance ?</v>
      </c>
      <c r="G49" s="251" t="s">
        <v>11</v>
      </c>
      <c r="H49" s="251"/>
      <c r="I49" s="74"/>
      <c r="J49" s="74"/>
      <c r="K49" s="291"/>
      <c r="L49" s="291"/>
      <c r="M49" s="294" t="s">
        <v>569</v>
      </c>
      <c r="N49" s="298"/>
      <c r="O49" s="269"/>
      <c r="P49" s="269"/>
      <c r="Q49" s="269"/>
      <c r="R49" s="269"/>
      <c r="S49" s="269"/>
      <c r="T49" s="269"/>
      <c r="U49" s="269"/>
      <c r="V49" s="269"/>
      <c r="W49" s="269"/>
      <c r="X49" s="269"/>
      <c r="Y49" s="269"/>
      <c r="Z49" s="269"/>
      <c r="AA49" s="269"/>
      <c r="AB49" s="269"/>
      <c r="AC49" s="269"/>
      <c r="AD49" s="269"/>
      <c r="AE49" s="269"/>
    </row>
    <row r="50" spans="1:31" ht="62.25" customHeight="1" x14ac:dyDescent="0.2">
      <c r="A50" s="380"/>
      <c r="B50" s="318" t="str">
        <f>Résultats!B51</f>
        <v>7.2</v>
      </c>
      <c r="C50" s="314" t="str">
        <f>Résultats!C51</f>
        <v>A</v>
      </c>
      <c r="D50" s="314">
        <f>Résultats!E51</f>
        <v>0</v>
      </c>
      <c r="E50" s="251" t="str">
        <f>Résultats!F51</f>
        <v>x</v>
      </c>
      <c r="F50" s="319" t="str">
        <f>Résultats!G51</f>
        <v>Pour chaque script ayant une alternative, cette alternative est-elle pertinente ?</v>
      </c>
      <c r="G50" s="251" t="s">
        <v>15</v>
      </c>
      <c r="H50" s="251"/>
      <c r="I50" s="74"/>
      <c r="J50" s="74"/>
      <c r="K50" s="74"/>
      <c r="L50" s="74"/>
      <c r="M50" s="294"/>
      <c r="N50" s="297"/>
      <c r="O50" s="269"/>
      <c r="P50" s="269"/>
      <c r="Q50" s="269"/>
      <c r="R50" s="269"/>
      <c r="S50" s="269"/>
      <c r="T50" s="269"/>
      <c r="U50" s="269"/>
      <c r="V50" s="269"/>
      <c r="W50" s="269"/>
      <c r="X50" s="269"/>
      <c r="Y50" s="269"/>
      <c r="Z50" s="269"/>
      <c r="AA50" s="269"/>
      <c r="AB50" s="269"/>
      <c r="AC50" s="269"/>
      <c r="AD50" s="269"/>
      <c r="AE50" s="269"/>
    </row>
    <row r="51" spans="1:31" ht="62.25" customHeight="1" x14ac:dyDescent="0.2">
      <c r="A51" s="380"/>
      <c r="B51" s="318" t="str">
        <f>Résultats!B52</f>
        <v>7.3</v>
      </c>
      <c r="C51" s="314" t="str">
        <f>Résultats!C52</f>
        <v>A</v>
      </c>
      <c r="D51" s="314" t="str">
        <f>Résultats!E52</f>
        <v>x</v>
      </c>
      <c r="E51" s="251" t="str">
        <f>Résultats!F52</f>
        <v>x</v>
      </c>
      <c r="F51" s="319" t="str">
        <f>Résultats!G52</f>
        <v>Chaque script est-il contrôlable par le clavier et par tout dispositif de pointage (hors cas particuliers) ?</v>
      </c>
      <c r="G51" s="251" t="s">
        <v>11</v>
      </c>
      <c r="H51" s="251"/>
      <c r="I51" s="74"/>
      <c r="J51" s="74"/>
      <c r="K51" s="74"/>
      <c r="L51" s="74"/>
      <c r="M51" s="295" t="s">
        <v>569</v>
      </c>
      <c r="N51" s="298"/>
      <c r="O51" s="269"/>
      <c r="P51" s="269"/>
      <c r="Q51" s="269"/>
      <c r="R51" s="269"/>
      <c r="S51" s="269"/>
      <c r="T51" s="269"/>
      <c r="U51" s="269"/>
      <c r="V51" s="269"/>
      <c r="W51" s="269"/>
      <c r="X51" s="269"/>
      <c r="Y51" s="269"/>
      <c r="Z51" s="269"/>
      <c r="AA51" s="269"/>
      <c r="AB51" s="269"/>
      <c r="AC51" s="269"/>
      <c r="AD51" s="269"/>
      <c r="AE51" s="269"/>
    </row>
    <row r="52" spans="1:31" ht="62.25" customHeight="1" x14ac:dyDescent="0.2">
      <c r="A52" s="380"/>
      <c r="B52" s="318" t="str">
        <f>Résultats!B53</f>
        <v>7.4</v>
      </c>
      <c r="C52" s="314" t="str">
        <f>Résultats!C53</f>
        <v>A</v>
      </c>
      <c r="D52" s="314">
        <f>Résultats!E53</f>
        <v>0</v>
      </c>
      <c r="E52" s="251" t="str">
        <f>Résultats!F53</f>
        <v>x</v>
      </c>
      <c r="F52" s="319" t="str">
        <f>Résultats!G53</f>
        <v>Pour chaque script qui initie un changement de contexte, l’utilisateur est-il averti ou en a-t-il le contrôle ?</v>
      </c>
      <c r="G52" s="251" t="s">
        <v>15</v>
      </c>
      <c r="H52" s="251"/>
      <c r="I52" s="74"/>
      <c r="J52" s="74"/>
      <c r="K52" s="74"/>
      <c r="L52" s="74"/>
      <c r="M52" s="295"/>
      <c r="N52" s="298"/>
      <c r="O52" s="269"/>
      <c r="P52" s="269"/>
      <c r="Q52" s="269"/>
      <c r="R52" s="269"/>
      <c r="S52" s="269"/>
      <c r="T52" s="269"/>
      <c r="U52" s="269"/>
      <c r="V52" s="269"/>
      <c r="W52" s="269"/>
      <c r="X52" s="269"/>
      <c r="Y52" s="269"/>
      <c r="Z52" s="269"/>
      <c r="AA52" s="269"/>
      <c r="AB52" s="269"/>
      <c r="AC52" s="269"/>
      <c r="AD52" s="269"/>
      <c r="AE52" s="269"/>
    </row>
    <row r="53" spans="1:31" ht="62.25" customHeight="1" x14ac:dyDescent="0.2">
      <c r="A53" s="381"/>
      <c r="B53" s="318" t="str">
        <f>Résultats!B54</f>
        <v>7.5</v>
      </c>
      <c r="C53" s="314" t="str">
        <f>Résultats!C54</f>
        <v>AA</v>
      </c>
      <c r="D53" s="314">
        <f>Résultats!E54</f>
        <v>0</v>
      </c>
      <c r="E53" s="251" t="str">
        <f>Résultats!F54</f>
        <v>x</v>
      </c>
      <c r="F53" s="319" t="str">
        <f>Résultats!G54</f>
        <v>Dans chaque page web, les messages de statut sont-ils correctement restitués par les technologies d’assistance ?</v>
      </c>
      <c r="G53" s="251" t="s">
        <v>15</v>
      </c>
      <c r="H53" s="251"/>
      <c r="I53" s="74"/>
      <c r="J53" s="74"/>
      <c r="K53" s="74"/>
      <c r="L53" s="74"/>
      <c r="M53" s="295"/>
      <c r="N53" s="298"/>
      <c r="O53" s="269"/>
      <c r="P53" s="269"/>
      <c r="Q53" s="269"/>
      <c r="R53" s="269"/>
      <c r="S53" s="269"/>
      <c r="T53" s="269"/>
      <c r="U53" s="269"/>
      <c r="V53" s="269"/>
      <c r="W53" s="269"/>
      <c r="X53" s="269"/>
      <c r="Y53" s="269"/>
      <c r="Z53" s="269"/>
      <c r="AA53" s="269"/>
      <c r="AB53" s="269"/>
      <c r="AC53" s="269"/>
      <c r="AD53" s="269"/>
      <c r="AE53" s="269"/>
    </row>
    <row r="54" spans="1:31" ht="62.25" customHeight="1" x14ac:dyDescent="0.2">
      <c r="A54" s="427" t="s">
        <v>416</v>
      </c>
      <c r="B54" s="318" t="str">
        <f>Résultats!B55</f>
        <v>8.1</v>
      </c>
      <c r="C54" s="314" t="str">
        <f>Résultats!C55</f>
        <v>A</v>
      </c>
      <c r="D54" s="314">
        <f>Résultats!E55</f>
        <v>0</v>
      </c>
      <c r="E54" s="251" t="str">
        <f>Résultats!F55</f>
        <v>x</v>
      </c>
      <c r="F54" s="319" t="str">
        <f>Résultats!G55</f>
        <v>Chaque page web est-elle définie par un type de document ?</v>
      </c>
      <c r="G54" s="251" t="s">
        <v>15</v>
      </c>
      <c r="H54" s="251"/>
      <c r="I54" s="74"/>
      <c r="J54" s="74"/>
      <c r="K54" s="74"/>
      <c r="L54" s="74"/>
      <c r="M54" s="303" t="s">
        <v>489</v>
      </c>
      <c r="N54" s="304"/>
      <c r="O54" s="269"/>
      <c r="P54" s="269"/>
      <c r="Q54" s="269"/>
      <c r="R54" s="269"/>
      <c r="S54" s="269"/>
      <c r="T54" s="269"/>
      <c r="U54" s="269"/>
      <c r="V54" s="269"/>
      <c r="W54" s="269"/>
      <c r="X54" s="269"/>
      <c r="Y54" s="269"/>
      <c r="Z54" s="269"/>
      <c r="AA54" s="269"/>
      <c r="AB54" s="269"/>
      <c r="AC54" s="269"/>
      <c r="AD54" s="269"/>
      <c r="AE54" s="269"/>
    </row>
    <row r="55" spans="1:31" ht="62.25" customHeight="1" x14ac:dyDescent="0.2">
      <c r="A55" s="380"/>
      <c r="B55" s="318" t="str">
        <f>Résultats!B56</f>
        <v>8.2</v>
      </c>
      <c r="C55" s="314" t="str">
        <f>Résultats!C56</f>
        <v>A</v>
      </c>
      <c r="D55" s="314">
        <f>Résultats!E56</f>
        <v>0</v>
      </c>
      <c r="E55" s="251" t="str">
        <f>Résultats!F56</f>
        <v>x</v>
      </c>
      <c r="F55" s="319" t="str">
        <f>Résultats!G56</f>
        <v>Pour chaque page web, le code source généré est-il valide selon le type de document spécifié ?</v>
      </c>
      <c r="G55" s="251" t="s">
        <v>15</v>
      </c>
      <c r="H55" s="251"/>
      <c r="I55" s="74"/>
      <c r="J55" s="74"/>
      <c r="K55" s="74"/>
      <c r="L55" s="74"/>
      <c r="M55" s="303" t="s">
        <v>489</v>
      </c>
      <c r="N55" s="304"/>
      <c r="O55" s="269"/>
      <c r="P55" s="269"/>
      <c r="Q55" s="269"/>
      <c r="R55" s="269"/>
      <c r="S55" s="269"/>
      <c r="T55" s="269"/>
      <c r="U55" s="269"/>
      <c r="V55" s="269"/>
      <c r="W55" s="269"/>
      <c r="X55" s="269"/>
      <c r="Y55" s="269"/>
      <c r="Z55" s="269"/>
      <c r="AA55" s="269"/>
      <c r="AB55" s="269"/>
      <c r="AC55" s="269"/>
      <c r="AD55" s="269"/>
      <c r="AE55" s="269"/>
    </row>
    <row r="56" spans="1:31" ht="62.25" customHeight="1" x14ac:dyDescent="0.2">
      <c r="A56" s="380"/>
      <c r="B56" s="318" t="str">
        <f>Résultats!B57</f>
        <v>8.3</v>
      </c>
      <c r="C56" s="314" t="str">
        <f>Résultats!C57</f>
        <v>A</v>
      </c>
      <c r="D56" s="314" t="str">
        <f>Résultats!E57</f>
        <v>x</v>
      </c>
      <c r="E56" s="251" t="str">
        <f>Résultats!F57</f>
        <v>x</v>
      </c>
      <c r="F56" s="319" t="str">
        <f>Résultats!G57</f>
        <v>Dans chaque page web, la langue par défaut est-elle présente ?</v>
      </c>
      <c r="G56" s="251" t="s">
        <v>15</v>
      </c>
      <c r="H56" s="251"/>
      <c r="I56" s="74"/>
      <c r="J56" s="74"/>
      <c r="K56" s="74"/>
      <c r="L56" s="74"/>
      <c r="M56" s="295"/>
      <c r="N56" s="298"/>
      <c r="O56" s="269"/>
      <c r="P56" s="269"/>
      <c r="Q56" s="269"/>
      <c r="R56" s="269"/>
      <c r="S56" s="269"/>
      <c r="T56" s="269"/>
      <c r="U56" s="269"/>
      <c r="V56" s="269"/>
      <c r="W56" s="269"/>
      <c r="X56" s="269"/>
      <c r="Y56" s="269"/>
      <c r="Z56" s="269"/>
      <c r="AA56" s="269"/>
      <c r="AB56" s="269"/>
      <c r="AC56" s="269"/>
      <c r="AD56" s="269"/>
      <c r="AE56" s="269"/>
    </row>
    <row r="57" spans="1:31" ht="62.25" customHeight="1" x14ac:dyDescent="0.2">
      <c r="A57" s="380"/>
      <c r="B57" s="318" t="str">
        <f>Résultats!B58</f>
        <v>8.4</v>
      </c>
      <c r="C57" s="314" t="str">
        <f>Résultats!C58</f>
        <v>A</v>
      </c>
      <c r="D57" s="314" t="str">
        <f>Résultats!E58</f>
        <v>x</v>
      </c>
      <c r="E57" s="251" t="str">
        <f>Résultats!F58</f>
        <v>x</v>
      </c>
      <c r="F57" s="319" t="str">
        <f>Résultats!G58</f>
        <v>Pour chaque page web ayant une langue par défaut, le code de langue est-il pertinent ?</v>
      </c>
      <c r="G57" s="251" t="s">
        <v>15</v>
      </c>
      <c r="H57" s="251"/>
      <c r="I57" s="74"/>
      <c r="J57" s="74"/>
      <c r="K57" s="74"/>
      <c r="L57" s="74"/>
      <c r="M57" s="295"/>
      <c r="N57" s="298"/>
      <c r="O57" s="269"/>
      <c r="P57" s="269"/>
      <c r="Q57" s="269"/>
      <c r="R57" s="269"/>
      <c r="S57" s="269"/>
      <c r="T57" s="269"/>
      <c r="U57" s="269"/>
      <c r="V57" s="269"/>
      <c r="W57" s="269"/>
      <c r="X57" s="269"/>
      <c r="Y57" s="269"/>
      <c r="Z57" s="269"/>
      <c r="AA57" s="269"/>
      <c r="AB57" s="269"/>
      <c r="AC57" s="269"/>
      <c r="AD57" s="269"/>
      <c r="AE57" s="269"/>
    </row>
    <row r="58" spans="1:31" ht="62.25" customHeight="1" x14ac:dyDescent="0.2">
      <c r="A58" s="380"/>
      <c r="B58" s="321" t="str">
        <f>Résultats!B59</f>
        <v>8.5</v>
      </c>
      <c r="C58" s="314" t="str">
        <f>Résultats!C59</f>
        <v>A</v>
      </c>
      <c r="D58" s="314" t="str">
        <f>Résultats!E59</f>
        <v>x</v>
      </c>
      <c r="E58" s="251" t="str">
        <f>Résultats!F59</f>
        <v>x</v>
      </c>
      <c r="F58" s="319" t="str">
        <f>Résultats!G59</f>
        <v>Chaque page web a-t-elle un titre de page ?</v>
      </c>
      <c r="G58" s="251" t="s">
        <v>15</v>
      </c>
      <c r="H58" s="251"/>
      <c r="I58" s="74"/>
      <c r="J58" s="74"/>
      <c r="K58" s="74"/>
      <c r="L58" s="74"/>
      <c r="M58" s="295"/>
      <c r="N58" s="298"/>
      <c r="O58" s="269"/>
      <c r="P58" s="269"/>
      <c r="Q58" s="269"/>
      <c r="R58" s="269"/>
      <c r="S58" s="269"/>
      <c r="T58" s="269"/>
      <c r="U58" s="269"/>
      <c r="V58" s="269"/>
      <c r="W58" s="269"/>
      <c r="X58" s="269"/>
      <c r="Y58" s="269"/>
      <c r="Z58" s="269"/>
      <c r="AA58" s="269"/>
      <c r="AB58" s="269"/>
      <c r="AC58" s="269"/>
      <c r="AD58" s="269"/>
      <c r="AE58" s="269"/>
    </row>
    <row r="59" spans="1:31" ht="62.25" customHeight="1" x14ac:dyDescent="0.2">
      <c r="A59" s="380"/>
      <c r="B59" s="321" t="str">
        <f>Résultats!B60</f>
        <v>8.6</v>
      </c>
      <c r="C59" s="314" t="str">
        <f>Résultats!C60</f>
        <v>A</v>
      </c>
      <c r="D59" s="314">
        <f>Résultats!E60</f>
        <v>0</v>
      </c>
      <c r="E59" s="251">
        <f>Résultats!F60</f>
        <v>0</v>
      </c>
      <c r="F59" s="319" t="str">
        <f>Résultats!G60</f>
        <v>Pour chaque page web ayant un titre de page, ce titre est-il pertinent ?</v>
      </c>
      <c r="G59" s="251" t="s">
        <v>11</v>
      </c>
      <c r="H59" s="251"/>
      <c r="I59" s="74"/>
      <c r="J59" s="74"/>
      <c r="K59" s="291"/>
      <c r="L59" s="291"/>
      <c r="M59" s="295" t="s">
        <v>570</v>
      </c>
      <c r="N59" s="298"/>
      <c r="O59" s="269"/>
      <c r="P59" s="269"/>
      <c r="Q59" s="269"/>
      <c r="R59" s="269"/>
      <c r="S59" s="269"/>
      <c r="T59" s="269"/>
      <c r="U59" s="269"/>
      <c r="V59" s="269"/>
      <c r="W59" s="269"/>
      <c r="X59" s="269"/>
      <c r="Y59" s="269"/>
      <c r="Z59" s="269"/>
      <c r="AA59" s="269"/>
      <c r="AB59" s="269"/>
      <c r="AC59" s="269"/>
      <c r="AD59" s="269"/>
      <c r="AE59" s="269"/>
    </row>
    <row r="60" spans="1:31" ht="62.25" customHeight="1" x14ac:dyDescent="0.2">
      <c r="A60" s="380"/>
      <c r="B60" s="321" t="str">
        <f>Résultats!B61</f>
        <v>8.7</v>
      </c>
      <c r="C60" s="314" t="str">
        <f>Résultats!C61</f>
        <v>AA</v>
      </c>
      <c r="D60" s="314">
        <f>Résultats!E61</f>
        <v>0</v>
      </c>
      <c r="E60" s="251">
        <f>Résultats!F61</f>
        <v>0</v>
      </c>
      <c r="F60" s="319" t="str">
        <f>Résultats!G61</f>
        <v>Dans chaque page web, chaque changement de langue est-il indiqué dans le code source (hors cas particuliers) ?</v>
      </c>
      <c r="G60" s="251" t="s">
        <v>15</v>
      </c>
      <c r="H60" s="251"/>
      <c r="I60" s="74"/>
      <c r="J60" s="74"/>
      <c r="K60" s="74"/>
      <c r="L60" s="74"/>
      <c r="M60" s="295"/>
      <c r="N60" s="298"/>
      <c r="O60" s="269"/>
      <c r="P60" s="269"/>
      <c r="Q60" s="269"/>
      <c r="R60" s="269"/>
      <c r="S60" s="269"/>
      <c r="T60" s="269"/>
      <c r="U60" s="269"/>
      <c r="V60" s="269"/>
      <c r="W60" s="269"/>
      <c r="X60" s="269"/>
      <c r="Y60" s="269"/>
      <c r="Z60" s="269"/>
      <c r="AA60" s="269"/>
      <c r="AB60" s="269"/>
      <c r="AC60" s="269"/>
      <c r="AD60" s="269"/>
      <c r="AE60" s="269"/>
    </row>
    <row r="61" spans="1:31" ht="62.25" customHeight="1" x14ac:dyDescent="0.2">
      <c r="A61" s="380"/>
      <c r="B61" s="321" t="str">
        <f>Résultats!B62</f>
        <v>8.8</v>
      </c>
      <c r="C61" s="314" t="str">
        <f>Résultats!C62</f>
        <v>AA</v>
      </c>
      <c r="D61" s="314">
        <f>Résultats!E62</f>
        <v>0</v>
      </c>
      <c r="E61" s="251">
        <f>Résultats!F62</f>
        <v>0</v>
      </c>
      <c r="F61" s="319" t="str">
        <f>Résultats!G62</f>
        <v>Dans chaque page web, le code de langue de chaque changement de langue est-il valide et pertinent ?</v>
      </c>
      <c r="G61" s="251" t="s">
        <v>15</v>
      </c>
      <c r="H61" s="251"/>
      <c r="I61" s="74"/>
      <c r="J61" s="74"/>
      <c r="K61" s="74"/>
      <c r="L61" s="74"/>
      <c r="M61" s="295"/>
      <c r="N61" s="298"/>
      <c r="O61" s="269"/>
      <c r="P61" s="269"/>
      <c r="Q61" s="269"/>
      <c r="R61" s="269"/>
      <c r="S61" s="269"/>
      <c r="T61" s="269"/>
      <c r="U61" s="269"/>
      <c r="V61" s="269"/>
      <c r="W61" s="269"/>
      <c r="X61" s="269"/>
      <c r="Y61" s="269"/>
      <c r="Z61" s="269"/>
      <c r="AA61" s="269"/>
      <c r="AB61" s="269"/>
      <c r="AC61" s="269"/>
      <c r="AD61" s="269"/>
      <c r="AE61" s="269"/>
    </row>
    <row r="62" spans="1:31" ht="62.25" customHeight="1" x14ac:dyDescent="0.2">
      <c r="A62" s="380"/>
      <c r="B62" s="321" t="str">
        <f>Résultats!B63</f>
        <v>8.9</v>
      </c>
      <c r="C62" s="314" t="str">
        <f>Résultats!C63</f>
        <v>A</v>
      </c>
      <c r="D62" s="314">
        <f>Résultats!E63</f>
        <v>0</v>
      </c>
      <c r="E62" s="251">
        <f>Résultats!F63</f>
        <v>0</v>
      </c>
      <c r="F62" s="319" t="str">
        <f>Résultats!G63</f>
        <v>Dans chaque page web, les balises ne doivent pas être utilisées uniquement à des fins de présentation. Cette règle est-elle respectée ?</v>
      </c>
      <c r="G62" s="251" t="s">
        <v>11</v>
      </c>
      <c r="H62" s="251"/>
      <c r="I62" s="74"/>
      <c r="J62" s="74"/>
      <c r="K62" s="291"/>
      <c r="L62" s="291"/>
      <c r="M62" s="294" t="s">
        <v>569</v>
      </c>
      <c r="N62" s="295"/>
      <c r="O62" s="269"/>
      <c r="P62" s="269"/>
      <c r="Q62" s="269"/>
      <c r="R62" s="269"/>
      <c r="S62" s="269"/>
      <c r="T62" s="269"/>
      <c r="U62" s="269"/>
      <c r="V62" s="269"/>
      <c r="W62" s="269"/>
      <c r="X62" s="269"/>
      <c r="Y62" s="269"/>
      <c r="Z62" s="269"/>
      <c r="AA62" s="269"/>
      <c r="AB62" s="269"/>
      <c r="AC62" s="269"/>
      <c r="AD62" s="269"/>
      <c r="AE62" s="269"/>
    </row>
    <row r="63" spans="1:31" ht="62.25" customHeight="1" x14ac:dyDescent="0.2">
      <c r="A63" s="381"/>
      <c r="B63" s="318" t="str">
        <f>Résultats!B64</f>
        <v>8.10</v>
      </c>
      <c r="C63" s="314" t="str">
        <f>Résultats!C64</f>
        <v>A</v>
      </c>
      <c r="D63" s="314">
        <f>Résultats!E64</f>
        <v>0</v>
      </c>
      <c r="E63" s="251">
        <f>Résultats!F64</f>
        <v>0</v>
      </c>
      <c r="F63" s="319" t="str">
        <f>Résultats!G64</f>
        <v>Dans chaque page web, les changements du sens de lecture sont-ils signalés ?</v>
      </c>
      <c r="G63" s="251" t="s">
        <v>15</v>
      </c>
      <c r="H63" s="251"/>
      <c r="I63" s="74"/>
      <c r="J63" s="74"/>
      <c r="K63" s="74"/>
      <c r="L63" s="74"/>
      <c r="M63" s="295"/>
      <c r="N63" s="298"/>
      <c r="O63" s="269"/>
      <c r="P63" s="269"/>
      <c r="Q63" s="269"/>
      <c r="R63" s="269"/>
      <c r="S63" s="269"/>
      <c r="T63" s="269"/>
      <c r="U63" s="269"/>
      <c r="V63" s="269"/>
      <c r="W63" s="269"/>
      <c r="X63" s="269"/>
      <c r="Y63" s="269"/>
      <c r="Z63" s="269"/>
      <c r="AA63" s="269"/>
      <c r="AB63" s="269"/>
      <c r="AC63" s="269"/>
      <c r="AD63" s="269"/>
      <c r="AE63" s="269"/>
    </row>
    <row r="64" spans="1:31" ht="62.25" customHeight="1" x14ac:dyDescent="0.2">
      <c r="A64" s="427" t="s">
        <v>417</v>
      </c>
      <c r="B64" s="318" t="str">
        <f>Résultats!B65</f>
        <v>9.1</v>
      </c>
      <c r="C64" s="314" t="str">
        <f>Résultats!C65</f>
        <v>A</v>
      </c>
      <c r="D64" s="314" t="str">
        <f>Résultats!E65</f>
        <v>x</v>
      </c>
      <c r="E64" s="251">
        <f>Résultats!F65</f>
        <v>0</v>
      </c>
      <c r="F64" s="319" t="str">
        <f>Résultats!G65</f>
        <v>Dans chaque page web, l’information est-elle structurée par l’utilisation appropriée de titres ?</v>
      </c>
      <c r="G64" s="251" t="s">
        <v>15</v>
      </c>
      <c r="H64" s="251"/>
      <c r="I64" s="74"/>
      <c r="J64" s="74"/>
      <c r="K64" s="291"/>
      <c r="L64" s="74"/>
      <c r="M64" s="295"/>
      <c r="N64" s="298"/>
      <c r="O64" s="269"/>
      <c r="P64" s="269"/>
      <c r="Q64" s="269"/>
      <c r="R64" s="269"/>
      <c r="S64" s="269"/>
      <c r="T64" s="269"/>
      <c r="U64" s="269"/>
      <c r="V64" s="269"/>
      <c r="W64" s="269"/>
      <c r="X64" s="269"/>
      <c r="Y64" s="269"/>
      <c r="Z64" s="269"/>
      <c r="AA64" s="269"/>
      <c r="AB64" s="269"/>
      <c r="AC64" s="269"/>
      <c r="AD64" s="269"/>
      <c r="AE64" s="269"/>
    </row>
    <row r="65" spans="1:31" ht="62.25" customHeight="1" x14ac:dyDescent="0.2">
      <c r="A65" s="380"/>
      <c r="B65" s="318" t="str">
        <f>Résultats!B66</f>
        <v>9.2</v>
      </c>
      <c r="C65" s="314" t="str">
        <f>Résultats!C66</f>
        <v>A</v>
      </c>
      <c r="D65" s="314">
        <f>Résultats!E66</f>
        <v>0</v>
      </c>
      <c r="E65" s="251" t="str">
        <f>Résultats!F66</f>
        <v>x</v>
      </c>
      <c r="F65" s="319" t="str">
        <f>Résultats!G66</f>
        <v>Dans chaque page web, la structure du document est-elle cohérente (hors cas particuliers) ?</v>
      </c>
      <c r="G65" s="251" t="s">
        <v>11</v>
      </c>
      <c r="H65" s="251"/>
      <c r="I65" s="74"/>
      <c r="J65" s="74"/>
      <c r="K65" s="74"/>
      <c r="L65" s="74"/>
      <c r="M65" s="295" t="s">
        <v>581</v>
      </c>
      <c r="N65" s="298"/>
      <c r="O65" s="269"/>
      <c r="P65" s="269"/>
      <c r="Q65" s="269"/>
      <c r="R65" s="269"/>
      <c r="S65" s="269"/>
      <c r="T65" s="269"/>
      <c r="U65" s="269"/>
      <c r="V65" s="269"/>
      <c r="W65" s="269"/>
      <c r="X65" s="269"/>
      <c r="Y65" s="269"/>
      <c r="Z65" s="269"/>
      <c r="AA65" s="269"/>
      <c r="AB65" s="269"/>
      <c r="AC65" s="269"/>
      <c r="AD65" s="269"/>
      <c r="AE65" s="269"/>
    </row>
    <row r="66" spans="1:31" ht="62.25" customHeight="1" x14ac:dyDescent="0.2">
      <c r="A66" s="380"/>
      <c r="B66" s="318" t="str">
        <f>Résultats!B67</f>
        <v>9.3</v>
      </c>
      <c r="C66" s="314" t="str">
        <f>Résultats!C67</f>
        <v>A</v>
      </c>
      <c r="D66" s="314">
        <f>Résultats!E67</f>
        <v>0</v>
      </c>
      <c r="E66" s="251">
        <f>Résultats!F67</f>
        <v>0</v>
      </c>
      <c r="F66" s="319" t="str">
        <f>Résultats!G67</f>
        <v>Dans chaque page web, chaque liste est-elle correctement structurée ?</v>
      </c>
      <c r="G66" s="251" t="s">
        <v>11</v>
      </c>
      <c r="H66" s="251"/>
      <c r="I66" s="74"/>
      <c r="J66" s="74"/>
      <c r="K66" s="291"/>
      <c r="L66" s="291"/>
      <c r="M66" s="294" t="s">
        <v>581</v>
      </c>
      <c r="N66" s="298"/>
      <c r="O66" s="269"/>
      <c r="P66" s="269"/>
      <c r="Q66" s="269"/>
      <c r="R66" s="269"/>
      <c r="S66" s="269"/>
      <c r="T66" s="269"/>
      <c r="U66" s="269"/>
      <c r="V66" s="269"/>
      <c r="W66" s="269"/>
      <c r="X66" s="269"/>
      <c r="Y66" s="269"/>
      <c r="Z66" s="269"/>
      <c r="AA66" s="269"/>
      <c r="AB66" s="269"/>
      <c r="AC66" s="269"/>
      <c r="AD66" s="269"/>
      <c r="AE66" s="269"/>
    </row>
    <row r="67" spans="1:31" ht="62.25" customHeight="1" x14ac:dyDescent="0.2">
      <c r="A67" s="381"/>
      <c r="B67" s="318" t="str">
        <f>Résultats!B68</f>
        <v>9.4</v>
      </c>
      <c r="C67" s="314" t="str">
        <f>Résultats!C68</f>
        <v>A</v>
      </c>
      <c r="D67" s="314">
        <f>Résultats!E68</f>
        <v>0</v>
      </c>
      <c r="E67" s="251">
        <f>Résultats!F68</f>
        <v>0</v>
      </c>
      <c r="F67" s="319" t="str">
        <f>Résultats!G68</f>
        <v>Dans chaque page web, chaque citation est-elle correctement indiquée ?</v>
      </c>
      <c r="G67" s="251" t="s">
        <v>15</v>
      </c>
      <c r="H67" s="251"/>
      <c r="I67" s="74"/>
      <c r="J67" s="74"/>
      <c r="K67" s="74"/>
      <c r="L67" s="74"/>
      <c r="M67" s="295"/>
      <c r="N67" s="298"/>
      <c r="O67" s="269"/>
      <c r="P67" s="269"/>
      <c r="Q67" s="269"/>
      <c r="R67" s="269"/>
      <c r="S67" s="269"/>
      <c r="T67" s="269"/>
      <c r="U67" s="269"/>
      <c r="V67" s="269"/>
      <c r="W67" s="269"/>
      <c r="X67" s="269"/>
      <c r="Y67" s="269"/>
      <c r="Z67" s="269"/>
      <c r="AA67" s="269"/>
      <c r="AB67" s="269"/>
      <c r="AC67" s="269"/>
      <c r="AD67" s="269"/>
      <c r="AE67" s="269"/>
    </row>
    <row r="68" spans="1:31" ht="62.25" customHeight="1" x14ac:dyDescent="0.2">
      <c r="A68" s="427" t="s">
        <v>418</v>
      </c>
      <c r="B68" s="318" t="str">
        <f>Résultats!B69</f>
        <v>10.1</v>
      </c>
      <c r="C68" s="314" t="str">
        <f>Résultats!C69</f>
        <v>A</v>
      </c>
      <c r="D68" s="314">
        <f>Résultats!E69</f>
        <v>0</v>
      </c>
      <c r="E68" s="251" t="str">
        <f>Résultats!F69</f>
        <v>x</v>
      </c>
      <c r="F68" s="319" t="str">
        <f>Résultats!G69</f>
        <v>Dans le site web, des feuilles de styles sont-elles utilisées pour contrôler la présentation de l’information ?</v>
      </c>
      <c r="G68" s="251" t="s">
        <v>15</v>
      </c>
      <c r="H68" s="251"/>
      <c r="I68" s="74"/>
      <c r="J68" s="74"/>
      <c r="K68" s="74"/>
      <c r="L68" s="74"/>
      <c r="M68" s="295"/>
      <c r="N68" s="298"/>
      <c r="O68" s="269"/>
      <c r="P68" s="269"/>
      <c r="Q68" s="269"/>
      <c r="R68" s="269"/>
      <c r="S68" s="269"/>
      <c r="T68" s="269"/>
      <c r="U68" s="269"/>
      <c r="V68" s="269"/>
      <c r="W68" s="269"/>
      <c r="X68" s="269"/>
      <c r="Y68" s="269"/>
      <c r="Z68" s="269"/>
      <c r="AA68" s="269"/>
      <c r="AB68" s="269"/>
      <c r="AC68" s="269"/>
      <c r="AD68" s="269"/>
      <c r="AE68" s="269"/>
    </row>
    <row r="69" spans="1:31" ht="62.25" customHeight="1" x14ac:dyDescent="0.2">
      <c r="A69" s="380"/>
      <c r="B69" s="318" t="str">
        <f>Résultats!B70</f>
        <v>10.2</v>
      </c>
      <c r="C69" s="314" t="str">
        <f>Résultats!C70</f>
        <v>A</v>
      </c>
      <c r="D69" s="314">
        <f>Résultats!E70</f>
        <v>0</v>
      </c>
      <c r="E69" s="251" t="str">
        <f>Résultats!F70</f>
        <v>x</v>
      </c>
      <c r="F69" s="319" t="str">
        <f>Résultats!G70</f>
        <v>Dans chaque page web, le contenu visible porteur d’information reste-t-il présent lorsque les feuilles de styles sont désactivées ?</v>
      </c>
      <c r="G69" s="251" t="s">
        <v>11</v>
      </c>
      <c r="H69" s="251"/>
      <c r="I69" s="74"/>
      <c r="J69" s="74"/>
      <c r="K69" s="291"/>
      <c r="L69" s="74"/>
      <c r="M69" s="295" t="s">
        <v>581</v>
      </c>
      <c r="N69" s="298"/>
      <c r="O69" s="269"/>
      <c r="P69" s="269"/>
      <c r="Q69" s="269"/>
      <c r="R69" s="269"/>
      <c r="S69" s="269"/>
      <c r="T69" s="269"/>
      <c r="U69" s="269"/>
      <c r="V69" s="269"/>
      <c r="W69" s="269"/>
      <c r="X69" s="269"/>
      <c r="Y69" s="269"/>
      <c r="Z69" s="269"/>
      <c r="AA69" s="269"/>
      <c r="AB69" s="269"/>
      <c r="AC69" s="269"/>
      <c r="AD69" s="269"/>
      <c r="AE69" s="269"/>
    </row>
    <row r="70" spans="1:31" ht="62.25" customHeight="1" x14ac:dyDescent="0.2">
      <c r="A70" s="380"/>
      <c r="B70" s="318" t="str">
        <f>Résultats!B71</f>
        <v>10.3</v>
      </c>
      <c r="C70" s="314" t="str">
        <f>Résultats!C71</f>
        <v>A</v>
      </c>
      <c r="D70" s="314" t="str">
        <f>Résultats!E71</f>
        <v>x</v>
      </c>
      <c r="E70" s="251" t="str">
        <f>Résultats!F71</f>
        <v>x</v>
      </c>
      <c r="F70" s="319" t="str">
        <f>Résultats!G71</f>
        <v>Dans chaque page web, l’information reste-t-elle compréhensible lorsque les feuilles de styles sont désactivées ?</v>
      </c>
      <c r="G70" s="251" t="s">
        <v>15</v>
      </c>
      <c r="H70" s="251"/>
      <c r="I70" s="74"/>
      <c r="J70" s="74"/>
      <c r="K70" s="74"/>
      <c r="L70" s="74"/>
      <c r="M70" s="294"/>
      <c r="N70" s="297"/>
      <c r="O70" s="269"/>
      <c r="P70" s="269"/>
      <c r="Q70" s="269"/>
      <c r="R70" s="269"/>
      <c r="S70" s="269"/>
      <c r="T70" s="269"/>
      <c r="U70" s="269"/>
      <c r="V70" s="269"/>
      <c r="W70" s="269"/>
      <c r="X70" s="269"/>
      <c r="Y70" s="269"/>
      <c r="Z70" s="269"/>
      <c r="AA70" s="269"/>
      <c r="AB70" s="269"/>
      <c r="AC70" s="269"/>
      <c r="AD70" s="269"/>
      <c r="AE70" s="269"/>
    </row>
    <row r="71" spans="1:31" ht="62.25" customHeight="1" x14ac:dyDescent="0.2">
      <c r="A71" s="380"/>
      <c r="B71" s="318" t="str">
        <f>Résultats!B72</f>
        <v>10.4</v>
      </c>
      <c r="C71" s="314" t="str">
        <f>Résultats!C72</f>
        <v>AA</v>
      </c>
      <c r="D71" s="314">
        <f>Résultats!E72</f>
        <v>0</v>
      </c>
      <c r="E71" s="251" t="str">
        <f>Résultats!F72</f>
        <v>x</v>
      </c>
      <c r="F71" s="319" t="str">
        <f>Résultats!G72</f>
        <v>Dans chaque page web, le texte reste-t-il lisible lorsque la taille des caractères est augmentée jusqu’à 200%, au moins (hors cas particuliers) ?</v>
      </c>
      <c r="G71" s="251" t="s">
        <v>15</v>
      </c>
      <c r="H71" s="251"/>
      <c r="I71" s="74"/>
      <c r="J71" s="74"/>
      <c r="K71" s="74"/>
      <c r="L71" s="74"/>
      <c r="M71" s="295"/>
      <c r="N71" s="298"/>
      <c r="O71" s="269"/>
      <c r="P71" s="269"/>
      <c r="Q71" s="269"/>
      <c r="R71" s="269"/>
      <c r="S71" s="269"/>
      <c r="T71" s="269"/>
      <c r="U71" s="269"/>
      <c r="V71" s="269"/>
      <c r="W71" s="269"/>
      <c r="X71" s="269"/>
      <c r="Y71" s="269"/>
      <c r="Z71" s="269"/>
      <c r="AA71" s="269"/>
      <c r="AB71" s="269"/>
      <c r="AC71" s="269"/>
      <c r="AD71" s="269"/>
      <c r="AE71" s="269"/>
    </row>
    <row r="72" spans="1:31" ht="62.25" customHeight="1" x14ac:dyDescent="0.2">
      <c r="A72" s="380"/>
      <c r="B72" s="318" t="str">
        <f>Résultats!B73</f>
        <v>10.5</v>
      </c>
      <c r="C72" s="314" t="str">
        <f>Résultats!C73</f>
        <v>AA</v>
      </c>
      <c r="D72" s="314">
        <f>Résultats!E73</f>
        <v>0</v>
      </c>
      <c r="E72" s="251" t="str">
        <f>Résultats!F73</f>
        <v>x</v>
      </c>
      <c r="F72" s="319" t="str">
        <f>Résultats!G73</f>
        <v>Dans chaque page web, les déclarations CSS de couleurs de fond d’élément et de police sont-elles correctement utilisées ?</v>
      </c>
      <c r="G72" s="251" t="s">
        <v>15</v>
      </c>
      <c r="H72" s="251"/>
      <c r="I72" s="74"/>
      <c r="J72" s="74"/>
      <c r="K72" s="74"/>
      <c r="L72" s="74"/>
      <c r="M72" s="295"/>
      <c r="N72" s="298"/>
      <c r="O72" s="269"/>
      <c r="P72" s="269"/>
      <c r="Q72" s="269"/>
      <c r="R72" s="269"/>
      <c r="S72" s="269"/>
      <c r="T72" s="269"/>
      <c r="U72" s="269"/>
      <c r="V72" s="269"/>
      <c r="W72" s="269"/>
      <c r="X72" s="269"/>
      <c r="Y72" s="269"/>
      <c r="Z72" s="269"/>
      <c r="AA72" s="269"/>
      <c r="AB72" s="269"/>
      <c r="AC72" s="269"/>
      <c r="AD72" s="269"/>
      <c r="AE72" s="269"/>
    </row>
    <row r="73" spans="1:31" ht="62.25" customHeight="1" x14ac:dyDescent="0.2">
      <c r="A73" s="380"/>
      <c r="B73" s="318" t="str">
        <f>Résultats!B74</f>
        <v>10.6</v>
      </c>
      <c r="C73" s="314" t="str">
        <f>Résultats!C74</f>
        <v>A</v>
      </c>
      <c r="D73" s="314" t="str">
        <f>Résultats!E74</f>
        <v>x</v>
      </c>
      <c r="E73" s="251">
        <f>Résultats!F74</f>
        <v>0</v>
      </c>
      <c r="F73" s="319" t="str">
        <f>Résultats!G74</f>
        <v>Dans chaque page web, chaque lien dont la nature n’est pas évidente est-il visible par rapport au texte environnant ?</v>
      </c>
      <c r="G73" s="251" t="s">
        <v>15</v>
      </c>
      <c r="H73" s="251"/>
      <c r="I73" s="74"/>
      <c r="J73" s="74"/>
      <c r="K73" s="74"/>
      <c r="L73" s="74"/>
      <c r="M73" s="295"/>
      <c r="N73" s="298"/>
      <c r="O73" s="269"/>
      <c r="P73" s="269"/>
      <c r="Q73" s="269"/>
      <c r="R73" s="269"/>
      <c r="S73" s="269"/>
      <c r="T73" s="269"/>
      <c r="U73" s="269"/>
      <c r="V73" s="269"/>
      <c r="W73" s="269"/>
      <c r="X73" s="269"/>
      <c r="Y73" s="269"/>
      <c r="Z73" s="269"/>
      <c r="AA73" s="269"/>
      <c r="AB73" s="269"/>
      <c r="AC73" s="269"/>
      <c r="AD73" s="269"/>
      <c r="AE73" s="269"/>
    </row>
    <row r="74" spans="1:31" ht="62.25" customHeight="1" x14ac:dyDescent="0.2">
      <c r="A74" s="380"/>
      <c r="B74" s="318" t="str">
        <f>Résultats!B75</f>
        <v>10.7</v>
      </c>
      <c r="C74" s="314" t="str">
        <f>Résultats!C75</f>
        <v>A</v>
      </c>
      <c r="D74" s="314" t="str">
        <f>Résultats!E75</f>
        <v>x</v>
      </c>
      <c r="E74" s="251">
        <f>Résultats!F75</f>
        <v>0</v>
      </c>
      <c r="F74" s="319" t="str">
        <f>Résultats!G75</f>
        <v>Dans chaque page web, pour chaque élément recevant le focus, la prise de focus est-elle visible ?</v>
      </c>
      <c r="G74" s="251" t="s">
        <v>11</v>
      </c>
      <c r="H74" s="251"/>
      <c r="I74" s="74"/>
      <c r="J74" s="74"/>
      <c r="K74" s="291"/>
      <c r="L74" s="291"/>
      <c r="M74" s="294" t="s">
        <v>581</v>
      </c>
      <c r="N74" s="298"/>
      <c r="O74" s="269"/>
      <c r="P74" s="269"/>
      <c r="Q74" s="269"/>
      <c r="R74" s="269"/>
      <c r="S74" s="269"/>
      <c r="T74" s="269"/>
      <c r="U74" s="269"/>
      <c r="V74" s="269"/>
      <c r="W74" s="269"/>
      <c r="X74" s="269"/>
      <c r="Y74" s="269"/>
      <c r="Z74" s="269"/>
      <c r="AA74" s="269"/>
      <c r="AB74" s="269"/>
      <c r="AC74" s="269"/>
      <c r="AD74" s="269"/>
      <c r="AE74" s="269"/>
    </row>
    <row r="75" spans="1:31" ht="62.25" customHeight="1" x14ac:dyDescent="0.2">
      <c r="A75" s="380"/>
      <c r="B75" s="318" t="str">
        <f>Résultats!B76</f>
        <v>10.8</v>
      </c>
      <c r="C75" s="314" t="str">
        <f>Résultats!C76</f>
        <v>A</v>
      </c>
      <c r="D75" s="314">
        <f>Résultats!E76</f>
        <v>0</v>
      </c>
      <c r="E75" s="251" t="str">
        <f>Résultats!F76</f>
        <v>x</v>
      </c>
      <c r="F75" s="319" t="str">
        <f>Résultats!G76</f>
        <v>Pour chaque page web, les contenus cachés ont-ils vocation à être ignorés par les technologies d’assistance ?</v>
      </c>
      <c r="G75" s="251" t="s">
        <v>15</v>
      </c>
      <c r="H75" s="251"/>
      <c r="I75" s="74"/>
      <c r="J75" s="74"/>
      <c r="K75" s="74"/>
      <c r="L75" s="74"/>
      <c r="M75" s="295"/>
      <c r="N75" s="298"/>
      <c r="O75" s="269"/>
      <c r="P75" s="269"/>
      <c r="Q75" s="269"/>
      <c r="R75" s="269"/>
      <c r="S75" s="269"/>
      <c r="T75" s="269"/>
      <c r="U75" s="269"/>
      <c r="V75" s="269"/>
      <c r="W75" s="269"/>
      <c r="X75" s="269"/>
      <c r="Y75" s="269"/>
      <c r="Z75" s="269"/>
      <c r="AA75" s="269"/>
      <c r="AB75" s="269"/>
      <c r="AC75" s="269"/>
      <c r="AD75" s="269"/>
      <c r="AE75" s="269"/>
    </row>
    <row r="76" spans="1:31" ht="62.25" customHeight="1" x14ac:dyDescent="0.2">
      <c r="A76" s="380"/>
      <c r="B76" s="318" t="str">
        <f>Résultats!B77</f>
        <v>10.9</v>
      </c>
      <c r="C76" s="314" t="str">
        <f>Résultats!C77</f>
        <v>A</v>
      </c>
      <c r="D76" s="314">
        <f>Résultats!E77</f>
        <v>0</v>
      </c>
      <c r="E76" s="251">
        <f>Résultats!F77</f>
        <v>0</v>
      </c>
      <c r="F76" s="319" t="str">
        <f>Résultats!G77</f>
        <v>Dans chaque page web, l’information ne doit pas être donnée uniquement par la forme, taille ou position. Cette règle est-elle respectée ?</v>
      </c>
      <c r="G76" s="251" t="s">
        <v>15</v>
      </c>
      <c r="H76" s="251"/>
      <c r="I76" s="74"/>
      <c r="J76" s="74"/>
      <c r="K76" s="74"/>
      <c r="L76" s="74"/>
      <c r="M76" s="295"/>
      <c r="N76" s="298"/>
      <c r="O76" s="269"/>
      <c r="P76" s="269"/>
      <c r="Q76" s="269"/>
      <c r="R76" s="269"/>
      <c r="S76" s="269"/>
      <c r="T76" s="269"/>
      <c r="U76" s="269"/>
      <c r="V76" s="269"/>
      <c r="W76" s="269"/>
      <c r="X76" s="269"/>
      <c r="Y76" s="269"/>
      <c r="Z76" s="269"/>
      <c r="AA76" s="269"/>
      <c r="AB76" s="269"/>
      <c r="AC76" s="269"/>
      <c r="AD76" s="269"/>
      <c r="AE76" s="269"/>
    </row>
    <row r="77" spans="1:31" ht="62.25" customHeight="1" x14ac:dyDescent="0.2">
      <c r="A77" s="380"/>
      <c r="B77" s="318" t="str">
        <f>Résultats!B78</f>
        <v>10.10</v>
      </c>
      <c r="C77" s="314" t="str">
        <f>Résultats!C78</f>
        <v>A</v>
      </c>
      <c r="D77" s="314">
        <f>Résultats!E78</f>
        <v>0</v>
      </c>
      <c r="E77" s="251">
        <f>Résultats!F78</f>
        <v>0</v>
      </c>
      <c r="F77" s="319" t="str">
        <f>Résultats!G78</f>
        <v>Dans chaque page web, l’information ne doit pas être donnée par la forme, taille ou position uniquement. Cette règle est-elle implémentée de façon pertinente ?</v>
      </c>
      <c r="G77" s="251" t="s">
        <v>15</v>
      </c>
      <c r="H77" s="251"/>
      <c r="I77" s="74"/>
      <c r="J77" s="74"/>
      <c r="K77" s="74"/>
      <c r="L77" s="74"/>
      <c r="M77" s="295"/>
      <c r="N77" s="298"/>
      <c r="O77" s="269"/>
      <c r="P77" s="269"/>
      <c r="Q77" s="269"/>
      <c r="R77" s="269"/>
      <c r="S77" s="269"/>
      <c r="T77" s="269"/>
      <c r="U77" s="269"/>
      <c r="V77" s="269"/>
      <c r="W77" s="269"/>
      <c r="X77" s="269"/>
      <c r="Y77" s="269"/>
      <c r="Z77" s="269"/>
      <c r="AA77" s="269"/>
      <c r="AB77" s="269"/>
      <c r="AC77" s="269"/>
      <c r="AD77" s="269"/>
      <c r="AE77" s="269"/>
    </row>
    <row r="78" spans="1:31" ht="62.25" customHeight="1" x14ac:dyDescent="0.2">
      <c r="A78" s="380"/>
      <c r="B78" s="318" t="str">
        <f>Résultats!B79</f>
        <v>10.11</v>
      </c>
      <c r="C78" s="314" t="str">
        <f>Résultats!C79</f>
        <v>AA</v>
      </c>
      <c r="D78" s="314">
        <f>Résultats!E79</f>
        <v>0</v>
      </c>
      <c r="E78" s="251" t="str">
        <f>Résultats!F79</f>
        <v>x</v>
      </c>
      <c r="F78" s="319"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5" t="s">
        <v>581</v>
      </c>
      <c r="N78" s="298"/>
      <c r="O78" s="269"/>
      <c r="P78" s="269"/>
      <c r="Q78" s="269"/>
      <c r="R78" s="269"/>
      <c r="S78" s="269"/>
      <c r="T78" s="269"/>
      <c r="U78" s="269"/>
      <c r="V78" s="269"/>
      <c r="W78" s="269"/>
      <c r="X78" s="269"/>
      <c r="Y78" s="269"/>
      <c r="Z78" s="269"/>
      <c r="AA78" s="269"/>
      <c r="AB78" s="269"/>
      <c r="AC78" s="269"/>
      <c r="AD78" s="269"/>
      <c r="AE78" s="269"/>
    </row>
    <row r="79" spans="1:31" ht="62.25" customHeight="1" x14ac:dyDescent="0.2">
      <c r="A79" s="380"/>
      <c r="B79" s="318" t="str">
        <f>Résultats!B80</f>
        <v>10.12</v>
      </c>
      <c r="C79" s="314" t="str">
        <f>Résultats!C80</f>
        <v>AA</v>
      </c>
      <c r="D79" s="314">
        <f>Résultats!E80</f>
        <v>0</v>
      </c>
      <c r="E79" s="251" t="str">
        <f>Résultats!F80</f>
        <v>x</v>
      </c>
      <c r="F79" s="319" t="str">
        <f>Résultats!G80</f>
        <v>Dans chaque page web, les propriétés d’espacement du texte peuvent-elles être redéfinies par l’utilisateur sans perte de contenu ou de fonctionnalité (hors cas particuliers) ?</v>
      </c>
      <c r="G79" s="251" t="s">
        <v>15</v>
      </c>
      <c r="H79" s="251"/>
      <c r="I79" s="74"/>
      <c r="J79" s="74"/>
      <c r="K79" s="74"/>
      <c r="L79" s="74"/>
      <c r="M79" s="295"/>
      <c r="N79" s="298"/>
      <c r="O79" s="269"/>
      <c r="P79" s="269"/>
      <c r="Q79" s="269"/>
      <c r="R79" s="269"/>
      <c r="S79" s="269"/>
      <c r="T79" s="269"/>
      <c r="U79" s="269"/>
      <c r="V79" s="269"/>
      <c r="W79" s="269"/>
      <c r="X79" s="269"/>
      <c r="Y79" s="269"/>
      <c r="Z79" s="269"/>
      <c r="AA79" s="269"/>
      <c r="AB79" s="269"/>
      <c r="AC79" s="269"/>
      <c r="AD79" s="269"/>
      <c r="AE79" s="269"/>
    </row>
    <row r="80" spans="1:31" ht="62.25" customHeight="1" x14ac:dyDescent="0.2">
      <c r="A80" s="380"/>
      <c r="B80" s="318" t="str">
        <f>Résultats!B81</f>
        <v>10.13</v>
      </c>
      <c r="C80" s="314" t="str">
        <f>Résultats!C81</f>
        <v>AA</v>
      </c>
      <c r="D80" s="314">
        <f>Résultats!E81</f>
        <v>0</v>
      </c>
      <c r="E80" s="251" t="str">
        <f>Résultats!F81</f>
        <v>x</v>
      </c>
      <c r="F80" s="319" t="str">
        <f>Résultats!G81</f>
        <v>Dans chaque page web, les contenus additionnels apparaissant à la prise de focus ou au survol d’un composant d’interface sont-ils contrôlables par l’utilisateur (hors cas particuliers) ?</v>
      </c>
      <c r="G80" s="251" t="s">
        <v>15</v>
      </c>
      <c r="H80" s="251"/>
      <c r="I80" s="74"/>
      <c r="J80" s="74"/>
      <c r="K80" s="74"/>
      <c r="L80" s="74"/>
      <c r="M80" s="295"/>
      <c r="N80" s="298"/>
      <c r="O80" s="269"/>
      <c r="P80" s="269"/>
      <c r="Q80" s="269"/>
      <c r="R80" s="269"/>
      <c r="S80" s="269"/>
      <c r="T80" s="269"/>
      <c r="U80" s="269"/>
      <c r="V80" s="269"/>
      <c r="W80" s="269"/>
      <c r="X80" s="269"/>
      <c r="Y80" s="269"/>
      <c r="Z80" s="269"/>
      <c r="AA80" s="269"/>
      <c r="AB80" s="269"/>
      <c r="AC80" s="269"/>
      <c r="AD80" s="269"/>
      <c r="AE80" s="269"/>
    </row>
    <row r="81" spans="1:31" ht="62.25" customHeight="1" x14ac:dyDescent="0.2">
      <c r="A81" s="381"/>
      <c r="B81" s="318" t="str">
        <f>Résultats!B82</f>
        <v>10.14</v>
      </c>
      <c r="C81" s="314" t="str">
        <f>Résultats!C82</f>
        <v>A</v>
      </c>
      <c r="D81" s="314">
        <f>Résultats!E82</f>
        <v>0</v>
      </c>
      <c r="E81" s="251" t="str">
        <f>Résultats!F82</f>
        <v>x</v>
      </c>
      <c r="F81" s="319" t="str">
        <f>Résultats!G82</f>
        <v>Dans chaque page web, les contenus additionnels apparaissant via les styles CSS uniquement peuvent-ils être rendus visibles au clavier et par tout dispositif de pointage ?</v>
      </c>
      <c r="G81" s="251" t="s">
        <v>15</v>
      </c>
      <c r="H81" s="251"/>
      <c r="I81" s="74"/>
      <c r="J81" s="74"/>
      <c r="K81" s="74"/>
      <c r="L81" s="74"/>
      <c r="M81" s="295"/>
      <c r="N81" s="298"/>
      <c r="O81" s="269"/>
      <c r="P81" s="269"/>
      <c r="Q81" s="269"/>
      <c r="R81" s="269"/>
      <c r="S81" s="269"/>
      <c r="T81" s="269"/>
      <c r="U81" s="269"/>
      <c r="V81" s="269"/>
      <c r="W81" s="269"/>
      <c r="X81" s="269"/>
      <c r="Y81" s="269"/>
      <c r="Z81" s="269"/>
      <c r="AA81" s="269"/>
      <c r="AB81" s="269"/>
      <c r="AC81" s="269"/>
      <c r="AD81" s="269"/>
      <c r="AE81" s="269"/>
    </row>
    <row r="82" spans="1:31" ht="62.25" customHeight="1" x14ac:dyDescent="0.2">
      <c r="A82" s="427" t="s">
        <v>419</v>
      </c>
      <c r="B82" s="318" t="str">
        <f>Résultats!B83</f>
        <v>11.1</v>
      </c>
      <c r="C82" s="314" t="str">
        <f>Résultats!C83</f>
        <v>A</v>
      </c>
      <c r="D82" s="314" t="str">
        <f>Résultats!E83</f>
        <v>x</v>
      </c>
      <c r="E82" s="251">
        <f>Résultats!F83</f>
        <v>0</v>
      </c>
      <c r="F82" s="319" t="str">
        <f>Résultats!G83</f>
        <v>Chaque champ de formulaire a-t-il une étiquette ?</v>
      </c>
      <c r="G82" s="251" t="s">
        <v>15</v>
      </c>
      <c r="H82" s="251"/>
      <c r="I82" s="74"/>
      <c r="J82" s="74"/>
      <c r="K82" s="294"/>
      <c r="L82" s="291"/>
      <c r="M82" s="294"/>
      <c r="N82" s="297"/>
      <c r="O82" s="269"/>
      <c r="P82" s="269"/>
      <c r="Q82" s="269"/>
      <c r="R82" s="269"/>
      <c r="S82" s="269"/>
      <c r="T82" s="269"/>
      <c r="U82" s="269"/>
      <c r="V82" s="269"/>
      <c r="W82" s="269"/>
      <c r="X82" s="269"/>
      <c r="Y82" s="269"/>
      <c r="Z82" s="269"/>
      <c r="AA82" s="269"/>
      <c r="AB82" s="269"/>
      <c r="AC82" s="269"/>
      <c r="AD82" s="269"/>
      <c r="AE82" s="269"/>
    </row>
    <row r="83" spans="1:31" ht="62.25" customHeight="1" x14ac:dyDescent="0.2">
      <c r="A83" s="380"/>
      <c r="B83" s="318" t="str">
        <f>Résultats!B84</f>
        <v>11.2</v>
      </c>
      <c r="C83" s="314" t="str">
        <f>Résultats!C84</f>
        <v>A</v>
      </c>
      <c r="D83" s="314" t="str">
        <f>Résultats!E84</f>
        <v>x</v>
      </c>
      <c r="E83" s="251">
        <f>Résultats!F84</f>
        <v>0</v>
      </c>
      <c r="F83" s="319" t="str">
        <f>Résultats!G84</f>
        <v>Chaque étiquette associée à un champ de formulaire est-elle pertinente (hors cas particuliers) ?</v>
      </c>
      <c r="G83" s="251" t="s">
        <v>15</v>
      </c>
      <c r="H83" s="251"/>
      <c r="I83" s="74"/>
      <c r="J83" s="74"/>
      <c r="K83" s="291"/>
      <c r="L83" s="291"/>
      <c r="M83" s="294"/>
      <c r="N83" s="298"/>
      <c r="O83" s="269"/>
      <c r="P83" s="269"/>
      <c r="Q83" s="269"/>
      <c r="R83" s="269"/>
      <c r="S83" s="269"/>
      <c r="T83" s="269"/>
      <c r="U83" s="269"/>
      <c r="V83" s="269"/>
      <c r="W83" s="269"/>
      <c r="X83" s="269"/>
      <c r="Y83" s="269"/>
      <c r="Z83" s="269"/>
      <c r="AA83" s="269"/>
      <c r="AB83" s="269"/>
      <c r="AC83" s="269"/>
      <c r="AD83" s="269"/>
      <c r="AE83" s="269"/>
    </row>
    <row r="84" spans="1:31" ht="62.25" customHeight="1" x14ac:dyDescent="0.2">
      <c r="A84" s="380"/>
      <c r="B84" s="321" t="str">
        <f>Résultats!B85</f>
        <v>11.3</v>
      </c>
      <c r="C84" s="314" t="str">
        <f>Résultats!C85</f>
        <v>AA</v>
      </c>
      <c r="D84" s="314">
        <f>Résultats!E85</f>
        <v>0</v>
      </c>
      <c r="E84" s="251">
        <f>Résultats!F85</f>
        <v>0</v>
      </c>
      <c r="F84" s="319" t="str">
        <f>Résultats!G85</f>
        <v>Dans chaque formulaire, chaque étiquette associée à un champ de formulaire ayant la même fonction et répétée plusieurs fois dans une même page ou dans un ensemble de pages est-elle cohérente ?</v>
      </c>
      <c r="G84" s="251" t="s">
        <v>15</v>
      </c>
      <c r="H84" s="251"/>
      <c r="I84" s="74"/>
      <c r="J84" s="74"/>
      <c r="K84" s="74"/>
      <c r="L84" s="74"/>
      <c r="M84" s="295"/>
      <c r="N84" s="298"/>
      <c r="O84" s="269"/>
      <c r="P84" s="269"/>
      <c r="Q84" s="269"/>
      <c r="R84" s="269"/>
      <c r="S84" s="269"/>
      <c r="T84" s="269"/>
      <c r="U84" s="269"/>
      <c r="V84" s="269"/>
      <c r="W84" s="269"/>
      <c r="X84" s="269"/>
      <c r="Y84" s="269"/>
      <c r="Z84" s="269"/>
      <c r="AA84" s="269"/>
      <c r="AB84" s="269"/>
      <c r="AC84" s="269"/>
      <c r="AD84" s="269"/>
      <c r="AE84" s="269"/>
    </row>
    <row r="85" spans="1:31" ht="62.25" customHeight="1" x14ac:dyDescent="0.2">
      <c r="A85" s="380"/>
      <c r="B85" s="321" t="str">
        <f>Résultats!B86</f>
        <v>11.4</v>
      </c>
      <c r="C85" s="314" t="str">
        <f>Résultats!C86</f>
        <v>A</v>
      </c>
      <c r="D85" s="314">
        <f>Résultats!E86</f>
        <v>0</v>
      </c>
      <c r="E85" s="251">
        <f>Résultats!F86</f>
        <v>0</v>
      </c>
      <c r="F85" s="319" t="str">
        <f>Résultats!G86</f>
        <v>Dans chaque formulaire, chaque étiquette de champ et son champ associé sont-ils accolés (hors cas particuliers) ?</v>
      </c>
      <c r="G85" s="251" t="s">
        <v>15</v>
      </c>
      <c r="H85" s="251"/>
      <c r="I85" s="74"/>
      <c r="J85" s="74"/>
      <c r="K85" s="291"/>
      <c r="L85" s="291"/>
      <c r="M85" s="295"/>
      <c r="N85" s="298"/>
      <c r="O85" s="269"/>
      <c r="P85" s="269"/>
      <c r="Q85" s="269"/>
      <c r="R85" s="269"/>
      <c r="S85" s="269"/>
      <c r="T85" s="269"/>
      <c r="U85" s="269"/>
      <c r="V85" s="269"/>
      <c r="W85" s="269"/>
      <c r="X85" s="269"/>
      <c r="Y85" s="269"/>
      <c r="Z85" s="269"/>
      <c r="AA85" s="269"/>
      <c r="AB85" s="269"/>
      <c r="AC85" s="269"/>
      <c r="AD85" s="269"/>
      <c r="AE85" s="269"/>
    </row>
    <row r="86" spans="1:31" ht="62.25" customHeight="1" x14ac:dyDescent="0.2">
      <c r="A86" s="380"/>
      <c r="B86" s="321" t="str">
        <f>Résultats!B87</f>
        <v>11.5</v>
      </c>
      <c r="C86" s="314" t="str">
        <f>Résultats!C87</f>
        <v>A</v>
      </c>
      <c r="D86" s="314" t="str">
        <f>Résultats!E87</f>
        <v>x</v>
      </c>
      <c r="E86" s="251">
        <f>Résultats!F87</f>
        <v>0</v>
      </c>
      <c r="F86" s="319" t="str">
        <f>Résultats!G87</f>
        <v>Dans chaque formulaire, les champs de même nature sont-ils regroupés, si nécessaire ?</v>
      </c>
      <c r="G86" s="251" t="s">
        <v>15</v>
      </c>
      <c r="H86" s="251"/>
      <c r="I86" s="74"/>
      <c r="J86" s="74"/>
      <c r="K86" s="74"/>
      <c r="L86" s="74"/>
      <c r="M86" s="295"/>
      <c r="N86" s="298"/>
      <c r="O86" s="269"/>
      <c r="P86" s="269"/>
      <c r="Q86" s="269"/>
      <c r="R86" s="269"/>
      <c r="S86" s="269"/>
      <c r="T86" s="269"/>
      <c r="U86" s="269"/>
      <c r="V86" s="269"/>
      <c r="W86" s="269"/>
      <c r="X86" s="269"/>
      <c r="Y86" s="269"/>
      <c r="Z86" s="269"/>
      <c r="AA86" s="269"/>
      <c r="AB86" s="269"/>
      <c r="AC86" s="269"/>
      <c r="AD86" s="269"/>
      <c r="AE86" s="269"/>
    </row>
    <row r="87" spans="1:31" ht="62.25" customHeight="1" x14ac:dyDescent="0.2">
      <c r="A87" s="380"/>
      <c r="B87" s="321" t="str">
        <f>Résultats!B88</f>
        <v>11.6</v>
      </c>
      <c r="C87" s="314" t="str">
        <f>Résultats!C88</f>
        <v>A</v>
      </c>
      <c r="D87" s="314" t="str">
        <f>Résultats!E88</f>
        <v>x</v>
      </c>
      <c r="E87" s="251">
        <f>Résultats!F88</f>
        <v>0</v>
      </c>
      <c r="F87" s="319" t="str">
        <f>Résultats!G88</f>
        <v>Dans chaque formulaire, chaque regroupement de champs de même nature a-t-il une légende ?</v>
      </c>
      <c r="G87" s="251" t="s">
        <v>15</v>
      </c>
      <c r="H87" s="251"/>
      <c r="I87" s="74"/>
      <c r="J87" s="74"/>
      <c r="K87" s="74"/>
      <c r="L87" s="74"/>
      <c r="M87" s="295"/>
      <c r="N87" s="298"/>
      <c r="O87" s="269"/>
      <c r="P87" s="269"/>
      <c r="Q87" s="269"/>
      <c r="R87" s="269"/>
      <c r="S87" s="269"/>
      <c r="T87" s="269"/>
      <c r="U87" s="269"/>
      <c r="V87" s="269"/>
      <c r="W87" s="269"/>
      <c r="X87" s="269"/>
      <c r="Y87" s="269"/>
      <c r="Z87" s="269"/>
      <c r="AA87" s="269"/>
      <c r="AB87" s="269"/>
      <c r="AC87" s="269"/>
      <c r="AD87" s="269"/>
      <c r="AE87" s="269"/>
    </row>
    <row r="88" spans="1:31" ht="62.25" customHeight="1" x14ac:dyDescent="0.2">
      <c r="A88" s="380"/>
      <c r="B88" s="321" t="str">
        <f>Résultats!B89</f>
        <v>11.7</v>
      </c>
      <c r="C88" s="314" t="str">
        <f>Résultats!C89</f>
        <v>A</v>
      </c>
      <c r="D88" s="314">
        <f>Résultats!E89</f>
        <v>0</v>
      </c>
      <c r="E88" s="251">
        <f>Résultats!F89</f>
        <v>0</v>
      </c>
      <c r="F88" s="319" t="str">
        <f>Résultats!G89</f>
        <v>Dans chaque formulaire, chaque légende associée à un regroupement de champs de même nature est-elle pertinente ?</v>
      </c>
      <c r="G88" s="251" t="s">
        <v>15</v>
      </c>
      <c r="H88" s="251"/>
      <c r="I88" s="74"/>
      <c r="J88" s="74"/>
      <c r="K88" s="74"/>
      <c r="L88" s="74"/>
      <c r="M88" s="295"/>
      <c r="N88" s="298"/>
      <c r="O88" s="269"/>
      <c r="P88" s="269"/>
      <c r="Q88" s="269"/>
      <c r="R88" s="269"/>
      <c r="S88" s="269"/>
      <c r="T88" s="269"/>
      <c r="U88" s="269"/>
      <c r="V88" s="269"/>
      <c r="W88" s="269"/>
      <c r="X88" s="269"/>
      <c r="Y88" s="269"/>
      <c r="Z88" s="269"/>
      <c r="AA88" s="269"/>
      <c r="AB88" s="269"/>
      <c r="AC88" s="269"/>
      <c r="AD88" s="269"/>
      <c r="AE88" s="269"/>
    </row>
    <row r="89" spans="1:31" ht="62.25" customHeight="1" x14ac:dyDescent="0.2">
      <c r="A89" s="380"/>
      <c r="B89" s="321" t="str">
        <f>Résultats!B90</f>
        <v>11.8</v>
      </c>
      <c r="C89" s="314" t="str">
        <f>Résultats!C90</f>
        <v>A</v>
      </c>
      <c r="D89" s="314">
        <f>Résultats!E90</f>
        <v>0</v>
      </c>
      <c r="E89" s="251">
        <f>Résultats!F90</f>
        <v>0</v>
      </c>
      <c r="F89" s="319" t="str">
        <f>Résultats!G90</f>
        <v>Dans chaque formulaire, les items de même nature d’une liste de choix sont-ils regroupés de manière pertinente ?</v>
      </c>
      <c r="G89" s="251" t="s">
        <v>15</v>
      </c>
      <c r="H89" s="251"/>
      <c r="I89" s="74"/>
      <c r="J89" s="74"/>
      <c r="K89" s="74"/>
      <c r="L89" s="74"/>
      <c r="M89" s="295"/>
      <c r="N89" s="298"/>
      <c r="O89" s="269"/>
      <c r="P89" s="269"/>
      <c r="Q89" s="269"/>
      <c r="R89" s="269"/>
      <c r="S89" s="269"/>
      <c r="T89" s="269"/>
      <c r="U89" s="269"/>
      <c r="V89" s="269"/>
      <c r="W89" s="269"/>
      <c r="X89" s="269"/>
      <c r="Y89" s="269"/>
      <c r="Z89" s="269"/>
      <c r="AA89" s="269"/>
      <c r="AB89" s="269"/>
      <c r="AC89" s="269"/>
      <c r="AD89" s="269"/>
      <c r="AE89" s="269"/>
    </row>
    <row r="90" spans="1:31" ht="62.25" customHeight="1" x14ac:dyDescent="0.2">
      <c r="A90" s="380"/>
      <c r="B90" s="321" t="str">
        <f>Résultats!B91</f>
        <v>11.9</v>
      </c>
      <c r="C90" s="314" t="str">
        <f>Résultats!C91</f>
        <v>A</v>
      </c>
      <c r="D90" s="314" t="str">
        <f>Résultats!E91</f>
        <v>x</v>
      </c>
      <c r="E90" s="251">
        <f>Résultats!F91</f>
        <v>0</v>
      </c>
      <c r="F90" s="319" t="str">
        <f>Résultats!G91</f>
        <v>Dans chaque formulaire, l’intitulé de chaque bouton est-il pertinent (hors cas particuliers) ?</v>
      </c>
      <c r="G90" s="251" t="s">
        <v>15</v>
      </c>
      <c r="H90" s="251"/>
      <c r="I90" s="74"/>
      <c r="J90" s="74"/>
      <c r="K90" s="74"/>
      <c r="L90" s="74"/>
      <c r="M90" s="294"/>
      <c r="N90" s="298"/>
      <c r="O90" s="269"/>
      <c r="P90" s="269"/>
      <c r="Q90" s="269"/>
      <c r="R90" s="269"/>
      <c r="S90" s="269"/>
      <c r="T90" s="269"/>
      <c r="U90" s="269"/>
      <c r="V90" s="269"/>
      <c r="W90" s="269"/>
      <c r="X90" s="269"/>
      <c r="Y90" s="269"/>
      <c r="Z90" s="269"/>
      <c r="AA90" s="269"/>
      <c r="AB90" s="269"/>
      <c r="AC90" s="269"/>
      <c r="AD90" s="269"/>
      <c r="AE90" s="269"/>
    </row>
    <row r="91" spans="1:31" ht="62.25" customHeight="1" x14ac:dyDescent="0.2">
      <c r="A91" s="380"/>
      <c r="B91" s="321" t="str">
        <f>Résultats!B92</f>
        <v>11.10</v>
      </c>
      <c r="C91" s="314" t="str">
        <f>Résultats!C92</f>
        <v>A</v>
      </c>
      <c r="D91" s="314" t="str">
        <f>Résultats!E92</f>
        <v>x</v>
      </c>
      <c r="E91" s="251">
        <f>Résultats!F92</f>
        <v>0</v>
      </c>
      <c r="F91" s="319" t="str">
        <f>Résultats!G92</f>
        <v>Dans chaque formulaire, le contrôle de saisie est-il utilisé de manière pertinente (hors cas particuliers) ?</v>
      </c>
      <c r="G91" s="251" t="s">
        <v>15</v>
      </c>
      <c r="H91" s="251"/>
      <c r="I91" s="74"/>
      <c r="J91" s="74"/>
      <c r="K91" s="74"/>
      <c r="L91" s="74"/>
      <c r="M91" s="295"/>
      <c r="N91" s="298"/>
      <c r="O91" s="269"/>
      <c r="P91" s="269"/>
      <c r="Q91" s="269"/>
      <c r="R91" s="269"/>
      <c r="S91" s="269"/>
      <c r="T91" s="269"/>
      <c r="U91" s="269"/>
      <c r="V91" s="269"/>
      <c r="W91" s="269"/>
      <c r="X91" s="269"/>
      <c r="Y91" s="269"/>
      <c r="Z91" s="269"/>
      <c r="AA91" s="269"/>
      <c r="AB91" s="269"/>
      <c r="AC91" s="269"/>
      <c r="AD91" s="269"/>
      <c r="AE91" s="269"/>
    </row>
    <row r="92" spans="1:31" ht="62.25" customHeight="1" x14ac:dyDescent="0.2">
      <c r="A92" s="380"/>
      <c r="B92" s="321" t="str">
        <f>Résultats!B93</f>
        <v>11.11</v>
      </c>
      <c r="C92" s="314" t="str">
        <f>Résultats!C93</f>
        <v>AA</v>
      </c>
      <c r="D92" s="314">
        <f>Résultats!E93</f>
        <v>0</v>
      </c>
      <c r="E92" s="251">
        <f>Résultats!F93</f>
        <v>0</v>
      </c>
      <c r="F92" s="319" t="str">
        <f>Résultats!G93</f>
        <v>Dans chaque formulaire, le contrôle de saisie est-il accompagné, si nécessaire, de suggestions facilitant la correction des erreurs de saisie ?</v>
      </c>
      <c r="G92" s="251" t="s">
        <v>15</v>
      </c>
      <c r="H92" s="251"/>
      <c r="I92" s="74"/>
      <c r="J92" s="74"/>
      <c r="K92" s="74"/>
      <c r="L92" s="74"/>
      <c r="M92" s="295"/>
      <c r="N92" s="298"/>
      <c r="O92" s="269"/>
      <c r="P92" s="269"/>
      <c r="Q92" s="269"/>
      <c r="R92" s="269"/>
      <c r="S92" s="269"/>
      <c r="T92" s="269"/>
      <c r="U92" s="269"/>
      <c r="V92" s="269"/>
      <c r="W92" s="269"/>
      <c r="X92" s="269"/>
      <c r="Y92" s="269"/>
      <c r="Z92" s="269"/>
      <c r="AA92" s="269"/>
      <c r="AB92" s="269"/>
      <c r="AC92" s="269"/>
      <c r="AD92" s="269"/>
      <c r="AE92" s="269"/>
    </row>
    <row r="93" spans="1:31" ht="62.25" customHeight="1" x14ac:dyDescent="0.2">
      <c r="A93" s="380"/>
      <c r="B93" s="321" t="str">
        <f>Résultats!B94</f>
        <v>11.12</v>
      </c>
      <c r="C93" s="314" t="str">
        <f>Résultats!C94</f>
        <v>AA</v>
      </c>
      <c r="D93" s="314">
        <f>Résultats!E94</f>
        <v>0</v>
      </c>
      <c r="E93" s="251">
        <f>Résultats!F94</f>
        <v>0</v>
      </c>
      <c r="F93" s="319"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15</v>
      </c>
      <c r="H93" s="251"/>
      <c r="I93" s="74"/>
      <c r="J93" s="74"/>
      <c r="K93" s="74"/>
      <c r="L93" s="74"/>
      <c r="M93" s="295"/>
      <c r="N93" s="298"/>
      <c r="O93" s="269"/>
      <c r="P93" s="269"/>
      <c r="Q93" s="269"/>
      <c r="R93" s="269"/>
      <c r="S93" s="269"/>
      <c r="T93" s="269"/>
      <c r="U93" s="269"/>
      <c r="V93" s="269"/>
      <c r="W93" s="269"/>
      <c r="X93" s="269"/>
      <c r="Y93" s="269"/>
      <c r="Z93" s="269"/>
      <c r="AA93" s="269"/>
      <c r="AB93" s="269"/>
      <c r="AC93" s="269"/>
      <c r="AD93" s="269"/>
      <c r="AE93" s="269"/>
    </row>
    <row r="94" spans="1:31" ht="62.25" customHeight="1" x14ac:dyDescent="0.2">
      <c r="A94" s="381"/>
      <c r="B94" s="321" t="str">
        <f>Résultats!B95</f>
        <v>11.13</v>
      </c>
      <c r="C94" s="314" t="str">
        <f>Résultats!C95</f>
        <v>AA</v>
      </c>
      <c r="D94" s="314">
        <f>Résultats!E95</f>
        <v>0</v>
      </c>
      <c r="E94" s="251">
        <f>Résultats!F95</f>
        <v>0</v>
      </c>
      <c r="F94" s="319" t="str">
        <f>Résultats!G95</f>
        <v>La finalité d’un champ de saisie peut-elle être déduite pour faciliter le remplissage automatique des champs avec les données de l’utilisateur ?</v>
      </c>
      <c r="G94" s="251" t="s">
        <v>15</v>
      </c>
      <c r="H94" s="251"/>
      <c r="I94" s="74"/>
      <c r="J94" s="74"/>
      <c r="K94" s="74"/>
      <c r="L94" s="74"/>
      <c r="M94" s="295"/>
      <c r="N94" s="298"/>
      <c r="O94" s="269"/>
      <c r="P94" s="269"/>
      <c r="Q94" s="269"/>
      <c r="R94" s="269"/>
      <c r="S94" s="269"/>
      <c r="T94" s="269"/>
      <c r="U94" s="269"/>
      <c r="V94" s="269"/>
      <c r="W94" s="269"/>
      <c r="X94" s="269"/>
      <c r="Y94" s="269"/>
      <c r="Z94" s="269"/>
      <c r="AA94" s="269"/>
      <c r="AB94" s="269"/>
      <c r="AC94" s="269"/>
      <c r="AD94" s="269"/>
      <c r="AE94" s="269"/>
    </row>
    <row r="95" spans="1:31" ht="62.25" customHeight="1" x14ac:dyDescent="0.2">
      <c r="A95" s="427" t="s">
        <v>420</v>
      </c>
      <c r="B95" s="321" t="str">
        <f>Résultats!B96</f>
        <v>12.1</v>
      </c>
      <c r="C95" s="314" t="str">
        <f>Résultats!C96</f>
        <v>AA</v>
      </c>
      <c r="D95" s="314">
        <f>Résultats!E96</f>
        <v>0</v>
      </c>
      <c r="E95" s="251" t="str">
        <f>Résultats!F96</f>
        <v>x</v>
      </c>
      <c r="F95" s="319" t="str">
        <f>Résultats!G96</f>
        <v>Chaque ensemble de pages dispose-t-il de deux systèmes de navigation différents, au moins (hors cas particuliers) ?</v>
      </c>
      <c r="G95" s="251" t="s">
        <v>15</v>
      </c>
      <c r="H95" s="251"/>
      <c r="I95" s="74"/>
      <c r="J95" s="74"/>
      <c r="K95" s="291"/>
      <c r="L95" s="291"/>
      <c r="M95" s="295"/>
      <c r="N95" s="298"/>
      <c r="O95" s="269"/>
      <c r="P95" s="269"/>
      <c r="Q95" s="269"/>
      <c r="R95" s="269"/>
      <c r="S95" s="269"/>
      <c r="T95" s="269"/>
      <c r="U95" s="269"/>
      <c r="V95" s="269"/>
      <c r="W95" s="269"/>
      <c r="X95" s="269"/>
      <c r="Y95" s="269"/>
      <c r="Z95" s="269"/>
      <c r="AA95" s="269"/>
      <c r="AB95" s="269"/>
      <c r="AC95" s="269"/>
      <c r="AD95" s="269"/>
      <c r="AE95" s="269"/>
    </row>
    <row r="96" spans="1:31" ht="62.25" customHeight="1" x14ac:dyDescent="0.2">
      <c r="A96" s="380"/>
      <c r="B96" s="321" t="str">
        <f>Résultats!B97</f>
        <v>12.2</v>
      </c>
      <c r="C96" s="314" t="str">
        <f>Résultats!C97</f>
        <v>AA</v>
      </c>
      <c r="D96" s="314">
        <f>Résultats!E97</f>
        <v>0</v>
      </c>
      <c r="E96" s="251" t="str">
        <f>Résultats!F97</f>
        <v>x</v>
      </c>
      <c r="F96" s="319" t="str">
        <f>Résultats!G97</f>
        <v>Dans chaque ensemble de pages, le menu et les barres de navigation sont-ils toujours à la même place (hors cas particuliers) ?</v>
      </c>
      <c r="G96" s="251" t="s">
        <v>15</v>
      </c>
      <c r="H96" s="251"/>
      <c r="I96" s="74"/>
      <c r="J96" s="74"/>
      <c r="K96" s="74"/>
      <c r="L96" s="74"/>
      <c r="M96" s="295"/>
      <c r="N96" s="298"/>
      <c r="O96" s="269"/>
      <c r="P96" s="269"/>
      <c r="Q96" s="269"/>
      <c r="R96" s="269"/>
      <c r="S96" s="269"/>
      <c r="T96" s="269"/>
      <c r="U96" s="269"/>
      <c r="V96" s="269"/>
      <c r="W96" s="269"/>
      <c r="X96" s="269"/>
      <c r="Y96" s="269"/>
      <c r="Z96" s="269"/>
      <c r="AA96" s="269"/>
      <c r="AB96" s="269"/>
      <c r="AC96" s="269"/>
      <c r="AD96" s="269"/>
      <c r="AE96" s="269"/>
    </row>
    <row r="97" spans="1:31" ht="62.25" customHeight="1" x14ac:dyDescent="0.2">
      <c r="A97" s="380"/>
      <c r="B97" s="321" t="str">
        <f>Résultats!B98</f>
        <v>12.3</v>
      </c>
      <c r="C97" s="314" t="str">
        <f>Résultats!C98</f>
        <v>AA</v>
      </c>
      <c r="D97" s="314">
        <f>Résultats!E98</f>
        <v>0</v>
      </c>
      <c r="E97" s="251" t="str">
        <f>Résultats!F98</f>
        <v>x</v>
      </c>
      <c r="F97" s="319" t="str">
        <f>Résultats!G98</f>
        <v>La page « plan du site » est-elle pertinente ?</v>
      </c>
      <c r="G97" s="251" t="s">
        <v>15</v>
      </c>
      <c r="H97" s="251"/>
      <c r="I97" s="74"/>
      <c r="J97" s="74"/>
      <c r="K97" s="74"/>
      <c r="L97" s="74"/>
      <c r="M97" s="295"/>
      <c r="N97" s="298"/>
      <c r="O97" s="269"/>
      <c r="P97" s="269"/>
      <c r="Q97" s="269"/>
      <c r="R97" s="269"/>
      <c r="S97" s="269"/>
      <c r="T97" s="269"/>
      <c r="U97" s="269"/>
      <c r="V97" s="269"/>
      <c r="W97" s="269"/>
      <c r="X97" s="269"/>
      <c r="Y97" s="269"/>
      <c r="Z97" s="269"/>
      <c r="AA97" s="269"/>
      <c r="AB97" s="269"/>
      <c r="AC97" s="269"/>
      <c r="AD97" s="269"/>
      <c r="AE97" s="269"/>
    </row>
    <row r="98" spans="1:31" ht="62.25" customHeight="1" x14ac:dyDescent="0.2">
      <c r="A98" s="380"/>
      <c r="B98" s="321" t="str">
        <f>Résultats!B99</f>
        <v>12.4</v>
      </c>
      <c r="C98" s="314" t="str">
        <f>Résultats!C99</f>
        <v>AA</v>
      </c>
      <c r="D98" s="314">
        <f>Résultats!E99</f>
        <v>0</v>
      </c>
      <c r="E98" s="251" t="str">
        <f>Résultats!F99</f>
        <v>x</v>
      </c>
      <c r="F98" s="319" t="str">
        <f>Résultats!G99</f>
        <v>Dans chaque ensemble de pages, la page « plan du site » est-elle atteignable de manière identique ?</v>
      </c>
      <c r="G98" s="251" t="s">
        <v>15</v>
      </c>
      <c r="H98" s="251"/>
      <c r="I98" s="74"/>
      <c r="J98" s="74"/>
      <c r="K98" s="74"/>
      <c r="L98" s="74"/>
      <c r="M98" s="295"/>
      <c r="N98" s="298"/>
      <c r="O98" s="269"/>
      <c r="P98" s="269"/>
      <c r="Q98" s="269"/>
      <c r="R98" s="269"/>
      <c r="S98" s="269"/>
      <c r="T98" s="269"/>
      <c r="U98" s="269"/>
      <c r="V98" s="269"/>
      <c r="W98" s="269"/>
      <c r="X98" s="269"/>
      <c r="Y98" s="269"/>
      <c r="Z98" s="269"/>
      <c r="AA98" s="269"/>
      <c r="AB98" s="269"/>
      <c r="AC98" s="269"/>
      <c r="AD98" s="269"/>
      <c r="AE98" s="269"/>
    </row>
    <row r="99" spans="1:31" ht="62.25" customHeight="1" x14ac:dyDescent="0.2">
      <c r="A99" s="380"/>
      <c r="B99" s="318" t="str">
        <f>Résultats!B100</f>
        <v>12.5</v>
      </c>
      <c r="C99" s="314" t="str">
        <f>Résultats!C100</f>
        <v>AA</v>
      </c>
      <c r="D99" s="314">
        <f>Résultats!E100</f>
        <v>0</v>
      </c>
      <c r="E99" s="251" t="str">
        <f>Résultats!F100</f>
        <v>x</v>
      </c>
      <c r="F99" s="319" t="str">
        <f>Résultats!G100</f>
        <v>Dans chaque ensemble de pages, le moteur de recherche est-il atteignable de manière identique ?</v>
      </c>
      <c r="G99" s="251" t="s">
        <v>15</v>
      </c>
      <c r="H99" s="251"/>
      <c r="I99" s="74"/>
      <c r="J99" s="74"/>
      <c r="K99" s="74"/>
      <c r="L99" s="74"/>
      <c r="M99" s="295"/>
      <c r="N99" s="298"/>
      <c r="O99" s="269"/>
      <c r="P99" s="269"/>
      <c r="Q99" s="269"/>
      <c r="R99" s="269"/>
      <c r="S99" s="269"/>
      <c r="T99" s="269"/>
      <c r="U99" s="269"/>
      <c r="V99" s="269"/>
      <c r="W99" s="269"/>
      <c r="X99" s="269"/>
      <c r="Y99" s="269"/>
      <c r="Z99" s="269"/>
      <c r="AA99" s="269"/>
      <c r="AB99" s="269"/>
      <c r="AC99" s="269"/>
      <c r="AD99" s="269"/>
      <c r="AE99" s="269"/>
    </row>
    <row r="100" spans="1:31" ht="63.75" x14ac:dyDescent="0.2">
      <c r="A100" s="380"/>
      <c r="B100" s="318" t="str">
        <f>Résultats!B101</f>
        <v>12.6</v>
      </c>
      <c r="C100" s="314" t="str">
        <f>Résultats!C101</f>
        <v>A</v>
      </c>
      <c r="D100" s="314">
        <f>Résultats!E101</f>
        <v>0</v>
      </c>
      <c r="E100" s="251" t="str">
        <f>Résultats!F101</f>
        <v>x</v>
      </c>
      <c r="F100" s="319" t="str">
        <f>Résultats!G101</f>
        <v>Les zones de regroupement de contenus présentes dans plusieurs pages web (zones d’en-tête, de navigation principale, de contenu principal, de pied de page et de moteur de recherche) peuvent-elles être atteintes ou évitées ?</v>
      </c>
      <c r="G100" s="251" t="s">
        <v>15</v>
      </c>
      <c r="H100" s="251"/>
      <c r="I100" s="74"/>
      <c r="J100" s="74"/>
      <c r="K100" s="74"/>
      <c r="L100" s="74"/>
      <c r="M100" s="295"/>
      <c r="N100" s="298"/>
      <c r="O100" s="269"/>
      <c r="P100" s="269"/>
      <c r="Q100" s="269"/>
      <c r="R100" s="269"/>
      <c r="S100" s="269"/>
      <c r="T100" s="269"/>
      <c r="U100" s="269"/>
      <c r="V100" s="269"/>
      <c r="W100" s="269"/>
      <c r="X100" s="269"/>
      <c r="Y100" s="269"/>
      <c r="Z100" s="269"/>
      <c r="AA100" s="269"/>
      <c r="AB100" s="269"/>
      <c r="AC100" s="269"/>
      <c r="AD100" s="269"/>
      <c r="AE100" s="269"/>
    </row>
    <row r="101" spans="1:31" ht="62.25" customHeight="1" x14ac:dyDescent="0.2">
      <c r="A101" s="380"/>
      <c r="B101" s="318" t="str">
        <f>Résultats!B102</f>
        <v>12.7</v>
      </c>
      <c r="C101" s="314" t="str">
        <f>Résultats!C102</f>
        <v>A</v>
      </c>
      <c r="D101" s="314">
        <f>Résultats!E102</f>
        <v>0</v>
      </c>
      <c r="E101" s="251" t="str">
        <f>Résultats!F102</f>
        <v>x</v>
      </c>
      <c r="F101" s="319" t="str">
        <f>Résultats!G102</f>
        <v>Dans chaque page web, un lien d’évitement ou d’accès rapide à la zone de contenu principal est-il présent (hors cas particuliers) ?</v>
      </c>
      <c r="G101" s="251" t="s">
        <v>15</v>
      </c>
      <c r="H101" s="251"/>
      <c r="I101" s="74"/>
      <c r="J101" s="74"/>
      <c r="K101" s="74"/>
      <c r="L101" s="74"/>
      <c r="M101" s="295"/>
      <c r="N101" s="298"/>
      <c r="O101" s="269"/>
      <c r="P101" s="269"/>
      <c r="Q101" s="269"/>
      <c r="R101" s="269"/>
      <c r="S101" s="269"/>
      <c r="T101" s="269"/>
      <c r="U101" s="269"/>
      <c r="V101" s="269"/>
      <c r="W101" s="269"/>
      <c r="X101" s="269"/>
      <c r="Y101" s="269"/>
      <c r="Z101" s="269"/>
      <c r="AA101" s="269"/>
      <c r="AB101" s="269"/>
      <c r="AC101" s="269"/>
      <c r="AD101" s="269"/>
      <c r="AE101" s="269"/>
    </row>
    <row r="102" spans="1:31" ht="62.25" customHeight="1" x14ac:dyDescent="0.2">
      <c r="A102" s="380"/>
      <c r="B102" s="318" t="str">
        <f>Résultats!B103</f>
        <v>12.8</v>
      </c>
      <c r="C102" s="314" t="str">
        <f>Résultats!C103</f>
        <v>A</v>
      </c>
      <c r="D102" s="314" t="str">
        <f>Résultats!E103</f>
        <v>x</v>
      </c>
      <c r="E102" s="251" t="str">
        <f>Résultats!F103</f>
        <v>x</v>
      </c>
      <c r="F102" s="319" t="str">
        <f>Résultats!G103</f>
        <v>Dans chaque page web, l’ordre de tabulation est-il cohérent ?</v>
      </c>
      <c r="G102" s="251" t="s">
        <v>11</v>
      </c>
      <c r="H102" s="251"/>
      <c r="I102" s="74"/>
      <c r="J102" s="74"/>
      <c r="K102" s="291"/>
      <c r="L102" s="74"/>
      <c r="M102" s="294" t="s">
        <v>581</v>
      </c>
      <c r="N102" s="297"/>
      <c r="O102" s="269"/>
      <c r="P102" s="269"/>
      <c r="Q102" s="269"/>
      <c r="R102" s="269"/>
      <c r="S102" s="269"/>
      <c r="T102" s="269"/>
      <c r="U102" s="269"/>
      <c r="V102" s="269"/>
      <c r="W102" s="269"/>
      <c r="X102" s="269"/>
      <c r="Y102" s="269"/>
      <c r="Z102" s="269"/>
      <c r="AA102" s="269"/>
      <c r="AB102" s="269"/>
      <c r="AC102" s="269"/>
      <c r="AD102" s="269"/>
      <c r="AE102" s="269"/>
    </row>
    <row r="103" spans="1:31" ht="62.25" customHeight="1" x14ac:dyDescent="0.2">
      <c r="A103" s="380"/>
      <c r="B103" s="318" t="str">
        <f>Résultats!B104</f>
        <v>12.9</v>
      </c>
      <c r="C103" s="314" t="str">
        <f>Résultats!C104</f>
        <v>A</v>
      </c>
      <c r="D103" s="314" t="str">
        <f>Résultats!E104</f>
        <v>x</v>
      </c>
      <c r="E103" s="251" t="str">
        <f>Résultats!F104</f>
        <v>x</v>
      </c>
      <c r="F103" s="319" t="str">
        <f>Résultats!G104</f>
        <v>Dans chaque page web, la navigation ne doit pas contenir de piège au clavier. Cette règle est-elle respectée ?</v>
      </c>
      <c r="G103" s="251" t="s">
        <v>15</v>
      </c>
      <c r="H103" s="251"/>
      <c r="I103" s="74"/>
      <c r="J103" s="74"/>
      <c r="K103" s="291"/>
      <c r="L103" s="291"/>
      <c r="M103" s="295"/>
      <c r="N103" s="298"/>
      <c r="O103" s="269"/>
      <c r="P103" s="269"/>
      <c r="Q103" s="269"/>
      <c r="R103" s="269"/>
      <c r="S103" s="269"/>
      <c r="T103" s="269"/>
      <c r="U103" s="269"/>
      <c r="V103" s="269"/>
      <c r="W103" s="269"/>
      <c r="X103" s="269"/>
      <c r="Y103" s="269"/>
      <c r="Z103" s="269"/>
      <c r="AA103" s="269"/>
      <c r="AB103" s="269"/>
      <c r="AC103" s="269"/>
      <c r="AD103" s="269"/>
      <c r="AE103" s="269"/>
    </row>
    <row r="104" spans="1:31" ht="62.25" customHeight="1" x14ac:dyDescent="0.2">
      <c r="A104" s="380"/>
      <c r="B104" s="318" t="str">
        <f>Résultats!B105</f>
        <v>12.10</v>
      </c>
      <c r="C104" s="314" t="str">
        <f>Résultats!C105</f>
        <v>A</v>
      </c>
      <c r="D104" s="314">
        <f>Résultats!E105</f>
        <v>0</v>
      </c>
      <c r="E104" s="251" t="str">
        <f>Résultats!F105</f>
        <v>x</v>
      </c>
      <c r="F104" s="319" t="str">
        <f>Résultats!G105</f>
        <v>Dans chaque page web, les raccourcis clavier n’utilisant qu’une seule touche (lettre minuscule ou majuscule, ponctuation, chiffre ou symbole) sont-ils contrôlables par l’utilisateur ?</v>
      </c>
      <c r="G104" s="251" t="s">
        <v>15</v>
      </c>
      <c r="H104" s="251"/>
      <c r="I104" s="74"/>
      <c r="J104" s="74"/>
      <c r="K104" s="74"/>
      <c r="L104" s="74"/>
      <c r="M104" s="295"/>
      <c r="N104" s="298"/>
      <c r="O104" s="269"/>
      <c r="P104" s="269"/>
      <c r="Q104" s="269"/>
      <c r="R104" s="269"/>
      <c r="S104" s="269"/>
      <c r="T104" s="269"/>
      <c r="U104" s="269"/>
      <c r="V104" s="269"/>
      <c r="W104" s="269"/>
      <c r="X104" s="269"/>
      <c r="Y104" s="269"/>
      <c r="Z104" s="269"/>
      <c r="AA104" s="269"/>
      <c r="AB104" s="269"/>
      <c r="AC104" s="269"/>
      <c r="AD104" s="269"/>
      <c r="AE104" s="269"/>
    </row>
    <row r="105" spans="1:31" ht="62.25" customHeight="1" x14ac:dyDescent="0.2">
      <c r="A105" s="381"/>
      <c r="B105" s="318" t="str">
        <f>Résultats!B106</f>
        <v>12.11</v>
      </c>
      <c r="C105" s="314" t="str">
        <f>Résultats!C106</f>
        <v>A</v>
      </c>
      <c r="D105" s="314">
        <f>Résultats!E106</f>
        <v>0</v>
      </c>
      <c r="E105" s="251" t="str">
        <f>Résultats!F106</f>
        <v>x</v>
      </c>
      <c r="F105" s="319" t="str">
        <f>Résultats!G106</f>
        <v>Dans chaque page web, les contenus additionnels apparaissant au survol, à la prise de focus ou à l’activation d’un composant d’interface sont-ils si nécessaire atteignables au clavier ?</v>
      </c>
      <c r="G105" s="251" t="s">
        <v>15</v>
      </c>
      <c r="H105" s="251"/>
      <c r="I105" s="74"/>
      <c r="J105" s="74"/>
      <c r="K105" s="74"/>
      <c r="L105" s="74"/>
      <c r="M105" s="295"/>
      <c r="N105" s="298"/>
      <c r="O105" s="269"/>
      <c r="P105" s="269"/>
      <c r="Q105" s="269"/>
      <c r="R105" s="269"/>
      <c r="S105" s="269"/>
      <c r="T105" s="269"/>
      <c r="U105" s="269"/>
      <c r="V105" s="269"/>
      <c r="W105" s="269"/>
      <c r="X105" s="269"/>
      <c r="Y105" s="269"/>
      <c r="Z105" s="269"/>
      <c r="AA105" s="269"/>
      <c r="AB105" s="269"/>
      <c r="AC105" s="269"/>
      <c r="AD105" s="269"/>
      <c r="AE105" s="269"/>
    </row>
    <row r="106" spans="1:31" ht="62.25" customHeight="1" x14ac:dyDescent="0.2">
      <c r="A106" s="427" t="s">
        <v>421</v>
      </c>
      <c r="B106" s="318" t="str">
        <f>Résultats!B107</f>
        <v>13.1</v>
      </c>
      <c r="C106" s="314" t="str">
        <f>Résultats!C107</f>
        <v>A</v>
      </c>
      <c r="D106" s="314">
        <f>Résultats!E107</f>
        <v>0</v>
      </c>
      <c r="E106" s="251" t="str">
        <f>Résultats!F107</f>
        <v>x</v>
      </c>
      <c r="F106" s="319" t="str">
        <f>Résultats!G107</f>
        <v>Pour chaque page web, l’utilisateur a-t-il le contrôle de chaque limite de temps modifiant le contenu (hors cas particuliers) ?</v>
      </c>
      <c r="G106" s="251" t="s">
        <v>15</v>
      </c>
      <c r="H106" s="251"/>
      <c r="I106" s="74"/>
      <c r="J106" s="74"/>
      <c r="K106" s="74"/>
      <c r="L106" s="74"/>
      <c r="M106" s="295"/>
      <c r="N106" s="298"/>
      <c r="O106" s="269"/>
      <c r="P106" s="269"/>
      <c r="Q106" s="269"/>
      <c r="R106" s="269"/>
      <c r="S106" s="269"/>
      <c r="T106" s="269"/>
      <c r="U106" s="269"/>
      <c r="V106" s="269"/>
      <c r="W106" s="269"/>
      <c r="X106" s="269"/>
      <c r="Y106" s="269"/>
      <c r="Z106" s="269"/>
      <c r="AA106" s="269"/>
      <c r="AB106" s="269"/>
      <c r="AC106" s="269"/>
      <c r="AD106" s="269"/>
      <c r="AE106" s="269"/>
    </row>
    <row r="107" spans="1:31" ht="62.25" customHeight="1" x14ac:dyDescent="0.2">
      <c r="A107" s="380"/>
      <c r="B107" s="318" t="str">
        <f>Résultats!B108</f>
        <v>13.2</v>
      </c>
      <c r="C107" s="314" t="str">
        <f>Résultats!C108</f>
        <v>A</v>
      </c>
      <c r="D107" s="314">
        <f>Résultats!E108</f>
        <v>0</v>
      </c>
      <c r="E107" s="251" t="str">
        <f>Résultats!F108</f>
        <v>x</v>
      </c>
      <c r="F107" s="319" t="str">
        <f>Résultats!G108</f>
        <v>Dans chaque page web, l’ouverture d’une nouvelle fenêtre ne doit pas être déclenchée sans action de l’utilisateur. Cette règle est-elle respectée ?</v>
      </c>
      <c r="G107" s="251" t="s">
        <v>15</v>
      </c>
      <c r="H107" s="251"/>
      <c r="I107" s="74"/>
      <c r="J107" s="74"/>
      <c r="K107" s="74"/>
      <c r="L107" s="74"/>
      <c r="M107" s="295"/>
      <c r="N107" s="298"/>
      <c r="O107" s="269"/>
      <c r="P107" s="269"/>
      <c r="Q107" s="269"/>
      <c r="R107" s="269"/>
      <c r="S107" s="269"/>
      <c r="T107" s="269"/>
      <c r="U107" s="269"/>
      <c r="V107" s="269"/>
      <c r="W107" s="269"/>
      <c r="X107" s="269"/>
      <c r="Y107" s="269"/>
      <c r="Z107" s="269"/>
      <c r="AA107" s="269"/>
      <c r="AB107" s="269"/>
      <c r="AC107" s="269"/>
      <c r="AD107" s="269"/>
      <c r="AE107" s="269"/>
    </row>
    <row r="108" spans="1:31" ht="62.25" customHeight="1" x14ac:dyDescent="0.2">
      <c r="A108" s="380"/>
      <c r="B108" s="318" t="str">
        <f>Résultats!B109</f>
        <v>13.3</v>
      </c>
      <c r="C108" s="314" t="str">
        <f>Résultats!C109</f>
        <v>A</v>
      </c>
      <c r="D108" s="314">
        <f>Résultats!E109</f>
        <v>0</v>
      </c>
      <c r="E108" s="251">
        <f>Résultats!F109</f>
        <v>0</v>
      </c>
      <c r="F108" s="319" t="str">
        <f>Résultats!G109</f>
        <v>Dans chaque page web, chaque document bureautique en téléchargement possède-t-il, si nécessaire, une version accessible (hors cas particuliers) ?</v>
      </c>
      <c r="G108" s="251" t="s">
        <v>15</v>
      </c>
      <c r="H108" s="251"/>
      <c r="I108" s="74"/>
      <c r="J108" s="74"/>
      <c r="K108" s="74"/>
      <c r="L108" s="74"/>
      <c r="M108" s="295"/>
      <c r="N108" s="298"/>
      <c r="O108" s="269"/>
      <c r="P108" s="269"/>
      <c r="Q108" s="269"/>
      <c r="R108" s="269"/>
      <c r="S108" s="269"/>
      <c r="T108" s="269"/>
      <c r="U108" s="269"/>
      <c r="V108" s="269"/>
      <c r="W108" s="269"/>
      <c r="X108" s="269"/>
      <c r="Y108" s="269"/>
      <c r="Z108" s="269"/>
      <c r="AA108" s="269"/>
      <c r="AB108" s="269"/>
      <c r="AC108" s="269"/>
      <c r="AD108" s="269"/>
      <c r="AE108" s="269"/>
    </row>
    <row r="109" spans="1:31" ht="62.25" customHeight="1" x14ac:dyDescent="0.2">
      <c r="A109" s="380"/>
      <c r="B109" s="318" t="str">
        <f>Résultats!B110</f>
        <v>13.4</v>
      </c>
      <c r="C109" s="314" t="str">
        <f>Résultats!C110</f>
        <v>A</v>
      </c>
      <c r="D109" s="314">
        <f>Résultats!E110</f>
        <v>0</v>
      </c>
      <c r="E109" s="251">
        <f>Résultats!F110</f>
        <v>0</v>
      </c>
      <c r="F109" s="319" t="str">
        <f>Résultats!G110</f>
        <v>Pour chaque document bureautique ayant une version accessible, cette version offre-t-elle la même information ?</v>
      </c>
      <c r="G109" s="251" t="s">
        <v>15</v>
      </c>
      <c r="H109" s="251"/>
      <c r="I109" s="74"/>
      <c r="J109" s="74"/>
      <c r="K109" s="74"/>
      <c r="L109" s="74"/>
      <c r="M109" s="295"/>
      <c r="N109" s="298"/>
      <c r="O109" s="269"/>
      <c r="P109" s="269"/>
      <c r="Q109" s="269"/>
      <c r="R109" s="269"/>
      <c r="S109" s="269"/>
      <c r="T109" s="269"/>
      <c r="U109" s="269"/>
      <c r="V109" s="269"/>
      <c r="W109" s="269"/>
      <c r="X109" s="269"/>
      <c r="Y109" s="269"/>
      <c r="Z109" s="269"/>
      <c r="AA109" s="269"/>
      <c r="AB109" s="269"/>
      <c r="AC109" s="269"/>
      <c r="AD109" s="269"/>
      <c r="AE109" s="269"/>
    </row>
    <row r="110" spans="1:31" ht="62.25" customHeight="1" x14ac:dyDescent="0.2">
      <c r="A110" s="380"/>
      <c r="B110" s="318" t="str">
        <f>Résultats!B111</f>
        <v>13.5</v>
      </c>
      <c r="C110" s="314" t="str">
        <f>Résultats!C111</f>
        <v>A</v>
      </c>
      <c r="D110" s="314">
        <f>Résultats!E111</f>
        <v>0</v>
      </c>
      <c r="E110" s="251">
        <f>Résultats!F111</f>
        <v>0</v>
      </c>
      <c r="F110" s="319" t="str">
        <f>Résultats!G111</f>
        <v>Dans chaque page web, chaque contenu cryptique (art ASCII, émoticône, syntaxe cryptique) a-t-il une alternative ?</v>
      </c>
      <c r="G110" s="251" t="s">
        <v>15</v>
      </c>
      <c r="H110" s="251"/>
      <c r="I110" s="74"/>
      <c r="J110" s="74"/>
      <c r="K110" s="74"/>
      <c r="L110" s="74"/>
      <c r="M110" s="295"/>
      <c r="N110" s="298"/>
      <c r="O110" s="269"/>
      <c r="P110" s="269"/>
      <c r="Q110" s="269"/>
      <c r="R110" s="269"/>
      <c r="S110" s="269"/>
      <c r="T110" s="269"/>
      <c r="U110" s="269"/>
      <c r="V110" s="269"/>
      <c r="W110" s="269"/>
      <c r="X110" s="269"/>
      <c r="Y110" s="269"/>
      <c r="Z110" s="269"/>
      <c r="AA110" s="269"/>
      <c r="AB110" s="269"/>
      <c r="AC110" s="269"/>
      <c r="AD110" s="269"/>
      <c r="AE110" s="269"/>
    </row>
    <row r="111" spans="1:31" ht="62.25" customHeight="1" x14ac:dyDescent="0.2">
      <c r="A111" s="380"/>
      <c r="B111" s="318" t="str">
        <f>Résultats!B112</f>
        <v>13.6</v>
      </c>
      <c r="C111" s="314" t="str">
        <f>Résultats!C112</f>
        <v>A</v>
      </c>
      <c r="D111" s="314">
        <f>Résultats!E112</f>
        <v>0</v>
      </c>
      <c r="E111" s="251">
        <f>Résultats!F112</f>
        <v>0</v>
      </c>
      <c r="F111" s="319" t="str">
        <f>Résultats!G112</f>
        <v>Dans chaque page web, pour chaque contenu cryptique (art ASCII, émoticône, syntaxe cryptique) ayant une alternative, cette alternative est-elle pertinente ?</v>
      </c>
      <c r="G111" s="251" t="s">
        <v>15</v>
      </c>
      <c r="H111" s="251"/>
      <c r="I111" s="74"/>
      <c r="J111" s="74"/>
      <c r="K111" s="74"/>
      <c r="L111" s="74"/>
      <c r="M111" s="295"/>
      <c r="N111" s="298"/>
      <c r="O111" s="269"/>
      <c r="P111" s="269"/>
      <c r="Q111" s="269"/>
      <c r="R111" s="269"/>
      <c r="S111" s="269"/>
      <c r="T111" s="269"/>
      <c r="U111" s="269"/>
      <c r="V111" s="269"/>
      <c r="W111" s="269"/>
      <c r="X111" s="269"/>
      <c r="Y111" s="269"/>
      <c r="Z111" s="269"/>
      <c r="AA111" s="269"/>
      <c r="AB111" s="269"/>
      <c r="AC111" s="269"/>
      <c r="AD111" s="269"/>
      <c r="AE111" s="269"/>
    </row>
    <row r="112" spans="1:31" ht="62.25" customHeight="1" x14ac:dyDescent="0.2">
      <c r="A112" s="380"/>
      <c r="B112" s="318" t="str">
        <f>Résultats!B113</f>
        <v>13.7</v>
      </c>
      <c r="C112" s="314" t="str">
        <f>Résultats!C113</f>
        <v>A</v>
      </c>
      <c r="D112" s="314">
        <f>Résultats!E113</f>
        <v>0</v>
      </c>
      <c r="E112" s="251">
        <f>Résultats!F113</f>
        <v>0</v>
      </c>
      <c r="F112" s="319" t="str">
        <f>Résultats!G113</f>
        <v>Dans chaque page web, les changements brusques de luminosité ou les effets de flash sont-ils correctement utilisés ?</v>
      </c>
      <c r="G112" s="251" t="s">
        <v>15</v>
      </c>
      <c r="H112" s="251"/>
      <c r="I112" s="74"/>
      <c r="J112" s="74"/>
      <c r="K112" s="74"/>
      <c r="L112" s="74"/>
      <c r="M112" s="295"/>
      <c r="N112" s="298"/>
      <c r="O112" s="269"/>
      <c r="P112" s="269"/>
      <c r="Q112" s="269"/>
      <c r="R112" s="269"/>
      <c r="S112" s="269"/>
      <c r="T112" s="269"/>
      <c r="U112" s="269"/>
      <c r="V112" s="269"/>
      <c r="W112" s="269"/>
      <c r="X112" s="269"/>
      <c r="Y112" s="269"/>
      <c r="Z112" s="269"/>
      <c r="AA112" s="269"/>
      <c r="AB112" s="269"/>
      <c r="AC112" s="269"/>
      <c r="AD112" s="269"/>
      <c r="AE112" s="269"/>
    </row>
    <row r="113" spans="1:31" ht="62.25" customHeight="1" x14ac:dyDescent="0.2">
      <c r="A113" s="380"/>
      <c r="B113" s="318" t="str">
        <f>Résultats!B114</f>
        <v>13.8</v>
      </c>
      <c r="C113" s="314" t="str">
        <f>Résultats!C114</f>
        <v>A</v>
      </c>
      <c r="D113" s="314">
        <f>Résultats!E114</f>
        <v>0</v>
      </c>
      <c r="E113" s="251">
        <f>Résultats!F114</f>
        <v>0</v>
      </c>
      <c r="F113" s="319" t="str">
        <f>Résultats!G114</f>
        <v>Dans chaque page web, chaque contenu en mouvement ou clignotant est-il contrôlable par l’utilisateur ?</v>
      </c>
      <c r="G113" s="251" t="s">
        <v>15</v>
      </c>
      <c r="H113" s="251"/>
      <c r="I113" s="74"/>
      <c r="J113" s="74"/>
      <c r="K113" s="74"/>
      <c r="L113" s="74"/>
      <c r="M113" s="295"/>
      <c r="N113" s="298"/>
      <c r="O113" s="269"/>
      <c r="P113" s="269"/>
      <c r="Q113" s="269"/>
      <c r="R113" s="269"/>
      <c r="S113" s="269"/>
      <c r="T113" s="269"/>
      <c r="U113" s="269"/>
      <c r="V113" s="269"/>
      <c r="W113" s="269"/>
      <c r="X113" s="269"/>
      <c r="Y113" s="269"/>
      <c r="Z113" s="269"/>
      <c r="AA113" s="269"/>
      <c r="AB113" s="269"/>
      <c r="AC113" s="269"/>
      <c r="AD113" s="269"/>
      <c r="AE113" s="269"/>
    </row>
    <row r="114" spans="1:31" ht="62.25" customHeight="1" x14ac:dyDescent="0.2">
      <c r="A114" s="380"/>
      <c r="B114" s="318" t="str">
        <f>Résultats!B115</f>
        <v>13.9</v>
      </c>
      <c r="C114" s="314" t="str">
        <f>Résultats!C115</f>
        <v>AA</v>
      </c>
      <c r="D114" s="314">
        <f>Résultats!E115</f>
        <v>0</v>
      </c>
      <c r="E114" s="251" t="str">
        <f>Résultats!F115</f>
        <v>x</v>
      </c>
      <c r="F114" s="319" t="str">
        <f>Résultats!G115</f>
        <v>Dans chaque page web, le contenu proposé est-il consultable quelle que soit l’orientation de l’écran (portrait ou paysage) (hors cas particuliers) ?</v>
      </c>
      <c r="G114" s="251" t="s">
        <v>15</v>
      </c>
      <c r="H114" s="251"/>
      <c r="I114" s="74"/>
      <c r="J114" s="74"/>
      <c r="K114" s="74"/>
      <c r="L114" s="74"/>
      <c r="M114" s="295"/>
      <c r="N114" s="298"/>
      <c r="O114" s="269"/>
      <c r="P114" s="269"/>
      <c r="Q114" s="269"/>
      <c r="R114" s="269"/>
      <c r="S114" s="269"/>
      <c r="T114" s="269"/>
      <c r="U114" s="269"/>
      <c r="V114" s="269"/>
      <c r="W114" s="269"/>
      <c r="X114" s="269"/>
      <c r="Y114" s="269"/>
      <c r="Z114" s="269"/>
      <c r="AA114" s="269"/>
      <c r="AB114" s="269"/>
      <c r="AC114" s="269"/>
      <c r="AD114" s="269"/>
      <c r="AE114" s="269"/>
    </row>
    <row r="115" spans="1:31" ht="62.25" customHeight="1" x14ac:dyDescent="0.2">
      <c r="A115" s="380"/>
      <c r="B115" s="318" t="str">
        <f>Résultats!B116</f>
        <v>13.10</v>
      </c>
      <c r="C115" s="314" t="str">
        <f>Résultats!C116</f>
        <v>A</v>
      </c>
      <c r="D115" s="314">
        <f>Résultats!E116</f>
        <v>0</v>
      </c>
      <c r="E115" s="251" t="str">
        <f>Résultats!F116</f>
        <v>x</v>
      </c>
      <c r="F115" s="319" t="str">
        <f>Résultats!G116</f>
        <v>Dans chaque page web, les fonctionnalités utilisables ou disponibles au moyen d’un geste complexe peuvent-elles être également disponibles au moyen d’un geste simple (hors cas particuliers) ?</v>
      </c>
      <c r="G115" s="251" t="s">
        <v>15</v>
      </c>
      <c r="H115" s="251"/>
      <c r="I115" s="74"/>
      <c r="J115" s="74"/>
      <c r="K115" s="74"/>
      <c r="L115" s="74"/>
      <c r="M115" s="295"/>
      <c r="N115" s="298"/>
      <c r="O115" s="121"/>
      <c r="P115" s="121"/>
      <c r="Q115" s="121"/>
      <c r="R115" s="121"/>
      <c r="S115" s="121"/>
      <c r="T115" s="121"/>
      <c r="U115" s="121"/>
      <c r="V115" s="121"/>
      <c r="W115" s="121"/>
      <c r="X115" s="121"/>
      <c r="Y115" s="121"/>
      <c r="Z115" s="121"/>
      <c r="AA115" s="121"/>
      <c r="AB115" s="121"/>
      <c r="AC115" s="121"/>
      <c r="AD115" s="121"/>
      <c r="AE115" s="121"/>
    </row>
    <row r="116" spans="1:31" ht="59.25" customHeight="1" x14ac:dyDescent="0.2">
      <c r="A116" s="380"/>
      <c r="B116" s="318" t="str">
        <f>Résultats!B117</f>
        <v>13.11</v>
      </c>
      <c r="C116" s="314" t="str">
        <f>Résultats!C117</f>
        <v>A</v>
      </c>
      <c r="D116" s="314">
        <f>Résultats!E117</f>
        <v>0</v>
      </c>
      <c r="E116" s="251" t="str">
        <f>Résultats!F117</f>
        <v>x</v>
      </c>
      <c r="F116" s="319" t="str">
        <f>Résultats!G117</f>
        <v>Dans chaque page web, les actions déclenchées au moyen d’un dispositif de pointage sur un point unique de l’écran peuvent-elles faire l’objet d’une annulation (hors cas particuliers) ?</v>
      </c>
      <c r="G116" s="251" t="s">
        <v>15</v>
      </c>
      <c r="H116" s="251"/>
      <c r="I116" s="74"/>
      <c r="J116" s="74"/>
      <c r="K116" s="74"/>
      <c r="L116" s="74"/>
      <c r="M116" s="295"/>
      <c r="N116" s="298"/>
      <c r="O116" s="269"/>
      <c r="P116" s="269"/>
      <c r="Q116" s="269"/>
      <c r="R116" s="269"/>
      <c r="S116" s="269"/>
      <c r="T116" s="269"/>
      <c r="U116" s="269"/>
      <c r="V116" s="269"/>
      <c r="W116" s="269"/>
      <c r="X116" s="269"/>
      <c r="Y116" s="269"/>
      <c r="Z116" s="269"/>
      <c r="AA116" s="269"/>
      <c r="AB116" s="269"/>
      <c r="AC116" s="269"/>
      <c r="AD116" s="269"/>
      <c r="AE116" s="269"/>
    </row>
    <row r="117" spans="1:31" ht="59.25" customHeight="1" x14ac:dyDescent="0.2">
      <c r="A117" s="381"/>
      <c r="B117" s="318" t="str">
        <f>Résultats!B118</f>
        <v>13.12</v>
      </c>
      <c r="C117" s="314" t="str">
        <f>Résultats!C118</f>
        <v>A</v>
      </c>
      <c r="D117" s="314">
        <f>Résultats!E118</f>
        <v>0</v>
      </c>
      <c r="E117" s="251" t="str">
        <f>Résultats!F118</f>
        <v>x</v>
      </c>
      <c r="F117" s="319" t="str">
        <f>Résultats!G118</f>
        <v>Dans chaque page web, les fonctionnalités qui impliquent un mouvement de l’appareil ou vers l’appareil peuvent-elles être satisfaites de manière alternative (hors cas particuliers) ?</v>
      </c>
      <c r="G117" s="251" t="s">
        <v>15</v>
      </c>
      <c r="H117" s="251"/>
      <c r="I117" s="74"/>
      <c r="J117" s="74"/>
      <c r="K117" s="74"/>
      <c r="L117" s="74"/>
      <c r="M117" s="295"/>
      <c r="N117" s="298"/>
      <c r="O117" s="269"/>
      <c r="P117" s="269"/>
      <c r="Q117" s="269"/>
      <c r="R117" s="269"/>
      <c r="S117" s="269"/>
      <c r="T117" s="269"/>
      <c r="U117" s="269"/>
      <c r="V117" s="269"/>
      <c r="W117" s="269"/>
      <c r="X117" s="269"/>
      <c r="Y117" s="269"/>
      <c r="Z117" s="269"/>
      <c r="AA117" s="269"/>
      <c r="AB117" s="269"/>
      <c r="AC117" s="269"/>
      <c r="AD117" s="269"/>
      <c r="AE117" s="269"/>
    </row>
  </sheetData>
  <autoFilter ref="B11:M117" xr:uid="{00000000-0009-0000-0000-00001C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89" priority="7" operator="equal">
      <formula>"x"</formula>
    </cfRule>
  </conditionalFormatting>
  <conditionalFormatting sqref="G1:G2 G4:G11">
    <cfRule type="cellIs" dxfId="88" priority="19" operator="equal">
      <formula>"na"</formula>
    </cfRule>
  </conditionalFormatting>
  <conditionalFormatting sqref="G4:G10">
    <cfRule type="cellIs" dxfId="87" priority="8" operator="equal">
      <formula>"na"</formula>
    </cfRule>
  </conditionalFormatting>
  <conditionalFormatting sqref="G11">
    <cfRule type="cellIs" dxfId="86" priority="16" operator="equal">
      <formula>"c"</formula>
    </cfRule>
    <cfRule type="cellIs" dxfId="85" priority="17" operator="equal">
      <formula>"nc"</formula>
    </cfRule>
  </conditionalFormatting>
  <conditionalFormatting sqref="G11:G117">
    <cfRule type="cellIs" dxfId="84" priority="4" operator="equal">
      <formula>"nt"</formula>
    </cfRule>
  </conditionalFormatting>
  <conditionalFormatting sqref="G12:G117">
    <cfRule type="cellIs" dxfId="83" priority="2" operator="equal">
      <formula>"c"</formula>
    </cfRule>
    <cfRule type="cellIs" dxfId="82" priority="3" operator="equal">
      <formula>"nc"</formula>
    </cfRule>
    <cfRule type="cellIs" dxfId="81" priority="5" operator="equal">
      <formula>"na"</formula>
    </cfRule>
  </conditionalFormatting>
  <conditionalFormatting sqref="H12:H117">
    <cfRule type="cellIs" dxfId="80" priority="6" operator="equal">
      <formula>"d"</formula>
    </cfRule>
  </conditionalFormatting>
  <conditionalFormatting sqref="K2">
    <cfRule type="cellIs" dxfId="79" priority="1" operator="equal">
      <formula>"na"</formula>
    </cfRule>
  </conditionalFormatting>
  <conditionalFormatting sqref="Q4:U4">
    <cfRule type="cellIs" dxfId="78" priority="10" operator="equal">
      <formula>"NT"</formula>
    </cfRule>
    <cfRule type="cellIs" dxfId="77" priority="12" operator="equal">
      <formula>"C"</formula>
    </cfRule>
    <cfRule type="cellIs" dxfId="76" priority="13" operator="equal">
      <formula>"NC"</formula>
    </cfRule>
    <cfRule type="cellIs" dxfId="75" priority="14" operator="equal">
      <formula>"NA"</formula>
    </cfRule>
    <cfRule type="cellIs" dxfId="74" priority="15" operator="equal">
      <formula>"NT"</formula>
    </cfRule>
  </conditionalFormatting>
  <dataValidations count="3">
    <dataValidation type="list" allowBlank="1" showErrorMessage="1" sqref="G12:G117" xr:uid="{5D86275C-A26A-42F3-AFD9-938C720E4578}">
      <formula1>"nt,na,c,nc"</formula1>
    </dataValidation>
    <dataValidation type="list" allowBlank="1" sqref="H12:H117" xr:uid="{BFF9707B-7CC5-484C-9177-17585E7CB53C}">
      <formula1>"d"</formula1>
    </dataValidation>
    <dataValidation type="list" allowBlank="1" showInputMessage="1" showErrorMessage="1" sqref="I12:I117" xr:uid="{78077257-4731-488A-ABA9-E247D267C31E}">
      <formula1>INDIRECT("Liste_" &amp; VLOOKUP(B12,Criticite_Min_Criteres,2,FALSE))</formula1>
    </dataValidation>
  </dataValidations>
  <hyperlinks>
    <hyperlink ref="M54" r:id="rId1" xr:uid="{7DC31D78-98FB-436C-ABD8-0700E8285B1B}"/>
    <hyperlink ref="M55" r:id="rId2" xr:uid="{9158DCB8-0719-4E9B-B4D4-685F38C6CB45}"/>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3081B7F6-0C61-4AA2-BE71-5BD3CCB9725A}">
          <x14:formula1>
            <xm:f>Paramètres!$D$2:$D$5</xm:f>
          </x14:formula1>
          <xm:sqref>J12:J117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filterMode="1">
    <tabColor rgb="FF007891"/>
    <outlinePr summaryBelow="0" summaryRight="0"/>
  </sheetPr>
  <dimension ref="A1:BG2067"/>
  <sheetViews>
    <sheetView tabSelected="1" zoomScale="70" zoomScaleNormal="70" workbookViewId="0">
      <selection activeCell="O2071" sqref="O2071"/>
    </sheetView>
  </sheetViews>
  <sheetFormatPr baseColWidth="10" defaultColWidth="14.42578125" defaultRowHeight="12.75" x14ac:dyDescent="0.2"/>
  <cols>
    <col min="1" max="1" width="6.28515625" style="332" customWidth="1"/>
    <col min="2" max="2" width="8.28515625" style="322" customWidth="1"/>
    <col min="3" max="5" width="6.42578125" style="322" customWidth="1"/>
    <col min="6" max="6" width="13.7109375" style="322" customWidth="1"/>
    <col min="7" max="7" width="9" style="322" customWidth="1"/>
    <col min="8" max="9" width="8.85546875" style="322" customWidth="1"/>
    <col min="10" max="10" width="9.7109375" style="322" customWidth="1"/>
    <col min="11" max="11" width="14.85546875" style="322" customWidth="1"/>
    <col min="12" max="13" width="9.7109375" style="322" customWidth="1"/>
    <col min="14" max="14" width="9.42578125" style="322" customWidth="1"/>
    <col min="15" max="15" width="86.42578125" style="355" customWidth="1"/>
    <col min="16" max="16" width="58.85546875" customWidth="1"/>
    <col min="17" max="18" width="35.85546875" customWidth="1"/>
    <col min="19" max="23" width="3.7109375" customWidth="1"/>
    <col min="24" max="24" width="15" customWidth="1"/>
    <col min="25" max="25" width="3.5703125" customWidth="1"/>
    <col min="26" max="26" width="45.28515625" customWidth="1"/>
    <col min="27" max="27" width="9.42578125" customWidth="1"/>
    <col min="28" max="28" width="10.85546875" customWidth="1"/>
    <col min="29" max="29" width="9.7109375" customWidth="1"/>
    <col min="30" max="30" width="11.7109375" customWidth="1"/>
    <col min="31" max="33" width="8.28515625" customWidth="1"/>
    <col min="34" max="59" width="17.28515625" hidden="1" customWidth="1"/>
  </cols>
  <sheetData>
    <row r="1" spans="1:59" ht="14.25" x14ac:dyDescent="0.2">
      <c r="A1" s="331"/>
      <c r="B1" s="78"/>
      <c r="C1" s="78"/>
      <c r="D1" s="78"/>
      <c r="E1" s="78"/>
      <c r="F1" s="78"/>
      <c r="G1" s="78"/>
      <c r="H1" s="78"/>
      <c r="I1" s="78"/>
      <c r="J1" s="78"/>
      <c r="K1" s="78"/>
      <c r="L1" s="78"/>
      <c r="M1" s="78"/>
      <c r="N1" s="78"/>
      <c r="O1" s="77"/>
      <c r="P1" s="77"/>
      <c r="Q1" s="77"/>
      <c r="R1" s="77"/>
      <c r="S1" s="78"/>
      <c r="T1" s="78"/>
      <c r="U1" s="78"/>
      <c r="V1" s="78"/>
      <c r="W1" s="78"/>
      <c r="X1" s="13"/>
      <c r="Y1" s="365" t="s">
        <v>53</v>
      </c>
      <c r="Z1" s="79" t="str">
        <f>Paramètres!D2</f>
        <v>Sur toutes les pages du site</v>
      </c>
      <c r="AA1" s="80">
        <v>3</v>
      </c>
      <c r="AB1" s="80">
        <v>2</v>
      </c>
      <c r="AC1" s="80">
        <v>1</v>
      </c>
      <c r="AD1" s="80">
        <v>1</v>
      </c>
      <c r="AE1" s="81"/>
      <c r="AF1" s="81"/>
      <c r="AG1" s="81"/>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row>
    <row r="2" spans="1:59" ht="14.25" x14ac:dyDescent="0.2">
      <c r="A2" s="331"/>
      <c r="B2" s="78"/>
      <c r="C2" s="78"/>
      <c r="D2" s="78"/>
      <c r="E2" s="78"/>
      <c r="F2" s="78"/>
      <c r="G2" s="78"/>
      <c r="H2" s="78"/>
      <c r="I2" s="78"/>
      <c r="J2" s="78"/>
      <c r="K2" s="78"/>
      <c r="L2" s="78"/>
      <c r="M2" s="78"/>
      <c r="N2" s="78"/>
      <c r="O2" s="77"/>
      <c r="P2" s="77"/>
      <c r="Q2" s="77"/>
      <c r="R2" s="77"/>
      <c r="S2" s="78"/>
      <c r="T2" s="78"/>
      <c r="U2" s="78"/>
      <c r="V2" s="78"/>
      <c r="W2" s="78"/>
      <c r="X2" s="13"/>
      <c r="Y2" s="366"/>
      <c r="Z2" s="79" t="str">
        <f>Paramètres!D3</f>
        <v>Sur plusieurs pages de l'échantillon</v>
      </c>
      <c r="AA2" s="80">
        <v>3</v>
      </c>
      <c r="AB2" s="80">
        <v>2</v>
      </c>
      <c r="AC2" s="80">
        <v>1</v>
      </c>
      <c r="AD2" s="80">
        <v>1</v>
      </c>
      <c r="AE2" s="81"/>
      <c r="AF2" s="81"/>
      <c r="AG2" s="81"/>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row>
    <row r="3" spans="1:59" ht="14.25" x14ac:dyDescent="0.2">
      <c r="A3" s="331"/>
      <c r="B3" s="78"/>
      <c r="C3" s="78"/>
      <c r="D3" s="78"/>
      <c r="E3" s="78"/>
      <c r="F3" s="78"/>
      <c r="G3" s="78"/>
      <c r="H3" s="78"/>
      <c r="I3" s="78"/>
      <c r="J3" s="78"/>
      <c r="K3" s="78"/>
      <c r="L3" s="78"/>
      <c r="M3" s="78"/>
      <c r="N3" s="78"/>
      <c r="O3" s="77"/>
      <c r="P3" s="77"/>
      <c r="Q3" s="77"/>
      <c r="R3" s="77"/>
      <c r="S3" s="78"/>
      <c r="T3" s="78"/>
      <c r="U3" s="78"/>
      <c r="V3" s="78"/>
      <c r="W3" s="78"/>
      <c r="X3" s="13"/>
      <c r="Y3" s="366"/>
      <c r="Z3" s="79" t="str">
        <f>Paramètres!D4</f>
        <v>Plusieurs fois sur cette page uniquement</v>
      </c>
      <c r="AA3" s="80">
        <v>4</v>
      </c>
      <c r="AB3" s="80">
        <v>3</v>
      </c>
      <c r="AC3" s="80">
        <v>2</v>
      </c>
      <c r="AD3" s="80">
        <v>1</v>
      </c>
      <c r="AE3" s="81"/>
      <c r="AF3" s="81"/>
      <c r="AG3" s="81"/>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row>
    <row r="4" spans="1:59" ht="14.25" x14ac:dyDescent="0.2">
      <c r="A4" s="331"/>
      <c r="B4" s="78"/>
      <c r="C4" s="78"/>
      <c r="D4" s="78"/>
      <c r="E4" s="78"/>
      <c r="F4" s="78"/>
      <c r="G4" s="78"/>
      <c r="H4" s="78"/>
      <c r="I4" s="78"/>
      <c r="J4" s="78"/>
      <c r="K4" s="78"/>
      <c r="L4" s="78"/>
      <c r="M4" s="78"/>
      <c r="N4" s="78"/>
      <c r="O4" s="77"/>
      <c r="P4" s="77"/>
      <c r="Q4" s="77"/>
      <c r="R4" s="77"/>
      <c r="S4" s="78"/>
      <c r="T4" s="78"/>
      <c r="U4" s="78"/>
      <c r="V4" s="78"/>
      <c r="W4" s="78"/>
      <c r="X4" s="13"/>
      <c r="Y4" s="367"/>
      <c r="Z4" s="82" t="str">
        <f>Paramètres!D5</f>
        <v>Une seule fois dans la page</v>
      </c>
      <c r="AA4" s="80">
        <v>4</v>
      </c>
      <c r="AB4" s="80">
        <v>4</v>
      </c>
      <c r="AC4" s="80">
        <v>3</v>
      </c>
      <c r="AD4" s="80">
        <v>1</v>
      </c>
      <c r="AE4" s="81"/>
      <c r="AF4" s="81"/>
      <c r="AG4" s="81"/>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row>
    <row r="5" spans="1:59" ht="14.25" x14ac:dyDescent="0.2">
      <c r="A5" s="331"/>
      <c r="B5" s="78"/>
      <c r="C5" s="78"/>
      <c r="D5" s="78"/>
      <c r="E5" s="78"/>
      <c r="F5" s="78"/>
      <c r="G5" s="78"/>
      <c r="H5" s="78"/>
      <c r="I5" s="78"/>
      <c r="J5" s="78"/>
      <c r="K5" s="78"/>
      <c r="L5" s="78"/>
      <c r="M5" s="78"/>
      <c r="N5" s="78"/>
      <c r="O5" s="77"/>
      <c r="P5" s="77"/>
      <c r="Q5" s="77"/>
      <c r="R5" s="77"/>
      <c r="S5" s="78"/>
      <c r="T5" s="78"/>
      <c r="U5" s="78"/>
      <c r="V5" s="78"/>
      <c r="W5" s="78"/>
      <c r="X5" s="13"/>
      <c r="Y5" s="83"/>
      <c r="Z5" s="84"/>
      <c r="AA5" s="85" t="str">
        <f>Paramètres!A5</f>
        <v>Mineure</v>
      </c>
      <c r="AB5" s="80" t="str">
        <f>Paramètres!A4</f>
        <v>Moyenne</v>
      </c>
      <c r="AC5" s="80" t="str">
        <f>Paramètres!A3</f>
        <v>Majeure</v>
      </c>
      <c r="AD5" s="80" t="str">
        <f>Paramètres!A2</f>
        <v>Bloquante</v>
      </c>
      <c r="AE5" s="81"/>
      <c r="AF5" s="81"/>
      <c r="AG5" s="81"/>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row>
    <row r="6" spans="1:59" ht="14.25" x14ac:dyDescent="0.2">
      <c r="A6" s="331"/>
      <c r="B6" s="78"/>
      <c r="C6" s="78"/>
      <c r="D6" s="78"/>
      <c r="E6" s="78"/>
      <c r="F6" s="78"/>
      <c r="G6" s="78"/>
      <c r="H6" s="78"/>
      <c r="I6" s="78"/>
      <c r="J6" s="78"/>
      <c r="K6" s="78"/>
      <c r="L6" s="78"/>
      <c r="M6" s="78"/>
      <c r="N6" s="78"/>
      <c r="O6" s="77"/>
      <c r="P6" s="77"/>
      <c r="Q6" s="77"/>
      <c r="R6" s="77"/>
      <c r="S6" s="368" t="s">
        <v>54</v>
      </c>
      <c r="T6" s="369"/>
      <c r="U6" s="369"/>
      <c r="V6" s="369"/>
      <c r="W6" s="370"/>
      <c r="X6" s="86"/>
      <c r="Y6" s="87"/>
      <c r="Z6" s="88"/>
      <c r="AA6" s="362" t="s">
        <v>55</v>
      </c>
      <c r="AB6" s="363"/>
      <c r="AC6" s="363"/>
      <c r="AD6" s="364"/>
      <c r="AE6" s="81"/>
      <c r="AF6" s="81"/>
      <c r="AG6" s="81"/>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row>
    <row r="7" spans="1:59" ht="114" x14ac:dyDescent="0.2">
      <c r="A7" s="306" t="s">
        <v>56</v>
      </c>
      <c r="B7" s="306" t="s">
        <v>57</v>
      </c>
      <c r="C7" s="307" t="s">
        <v>58</v>
      </c>
      <c r="D7" s="308" t="s">
        <v>401</v>
      </c>
      <c r="E7" s="308" t="s">
        <v>59</v>
      </c>
      <c r="F7" s="308" t="s">
        <v>24</v>
      </c>
      <c r="G7" s="308" t="s">
        <v>479</v>
      </c>
      <c r="H7" s="309" t="s">
        <v>466</v>
      </c>
      <c r="I7" s="309" t="s">
        <v>478</v>
      </c>
      <c r="J7" s="308" t="s">
        <v>55</v>
      </c>
      <c r="K7" s="309" t="s">
        <v>53</v>
      </c>
      <c r="L7" s="309" t="s">
        <v>467</v>
      </c>
      <c r="M7" s="309" t="s">
        <v>60</v>
      </c>
      <c r="N7" s="309" t="s">
        <v>468</v>
      </c>
      <c r="O7" s="310" t="s">
        <v>469</v>
      </c>
      <c r="P7" s="310" t="s">
        <v>470</v>
      </c>
      <c r="Q7" s="310" t="s">
        <v>471</v>
      </c>
      <c r="R7" s="310" t="s">
        <v>472</v>
      </c>
      <c r="S7" s="309" t="s">
        <v>61</v>
      </c>
      <c r="T7" s="309" t="s">
        <v>62</v>
      </c>
      <c r="U7" s="309" t="s">
        <v>63</v>
      </c>
      <c r="V7" s="309" t="s">
        <v>64</v>
      </c>
      <c r="W7" s="309" t="s">
        <v>65</v>
      </c>
      <c r="X7" s="311" t="s">
        <v>473</v>
      </c>
      <c r="Y7" s="13"/>
      <c r="Z7" s="312"/>
      <c r="AA7" s="17"/>
      <c r="AB7" s="17"/>
      <c r="AC7" s="17"/>
      <c r="AD7" s="17"/>
      <c r="AE7" s="17"/>
      <c r="AF7" s="17"/>
      <c r="AG7" s="17"/>
      <c r="AH7" s="89" t="s">
        <v>28</v>
      </c>
      <c r="AI7" s="89"/>
      <c r="AJ7" s="89" t="s">
        <v>28</v>
      </c>
      <c r="AK7" s="89" t="s">
        <v>29</v>
      </c>
      <c r="AL7" s="89" t="s">
        <v>30</v>
      </c>
      <c r="AM7" s="89" t="s">
        <v>31</v>
      </c>
      <c r="AN7" s="89" t="s">
        <v>32</v>
      </c>
      <c r="AO7" s="89" t="s">
        <v>33</v>
      </c>
      <c r="AP7" s="89" t="s">
        <v>34</v>
      </c>
      <c r="AQ7" s="89" t="s">
        <v>35</v>
      </c>
      <c r="AR7" s="89" t="s">
        <v>36</v>
      </c>
      <c r="AS7" s="89" t="s">
        <v>37</v>
      </c>
      <c r="AT7" s="89" t="s">
        <v>38</v>
      </c>
      <c r="AU7" s="89" t="s">
        <v>39</v>
      </c>
      <c r="AV7" s="89" t="s">
        <v>40</v>
      </c>
      <c r="AW7" s="89" t="s">
        <v>41</v>
      </c>
      <c r="AX7" s="89" t="s">
        <v>42</v>
      </c>
      <c r="AY7" s="89" t="s">
        <v>43</v>
      </c>
      <c r="AZ7" s="89" t="s">
        <v>44</v>
      </c>
      <c r="BA7" s="89" t="s">
        <v>45</v>
      </c>
      <c r="BB7" s="89" t="s">
        <v>46</v>
      </c>
      <c r="BC7" s="89" t="s">
        <v>47</v>
      </c>
      <c r="BD7" s="89" t="s">
        <v>48</v>
      </c>
      <c r="BE7" s="89" t="s">
        <v>49</v>
      </c>
      <c r="BF7" s="89" t="s">
        <v>50</v>
      </c>
      <c r="BG7" s="89" t="s">
        <v>51</v>
      </c>
    </row>
    <row r="8" spans="1:59" hidden="1" x14ac:dyDescent="0.2">
      <c r="A8" s="371" t="s">
        <v>403</v>
      </c>
      <c r="B8" s="322">
        <v>12</v>
      </c>
      <c r="C8" s="322" t="str">
        <f t="shared" ref="C8:C71" ca="1" si="0">IFERROR(IF(INDIRECT($E8 &amp; "!B" &amp; $B8)="","",INDIRECT($E8 &amp; "!B" &amp; $B8)),"")</f>
        <v>1.1</v>
      </c>
      <c r="D8" s="322" t="str">
        <f t="shared" ref="D8:D71" ca="1" si="1">IFERROR(IF(INDIRECT($E8 &amp; "!G" &amp; $B8)="","",INDIRECT($E8 &amp; "!G" &amp; $B8)),"")</f>
        <v>na</v>
      </c>
      <c r="E8" s="322" t="s">
        <v>27</v>
      </c>
      <c r="F8" s="322" t="str">
        <f t="shared" ref="F8:F71" ca="1" si="2">IFERROR(HYPERLINK(INDIRECT($E8 &amp; "!C3")), "")</f>
        <v>https://museemaritime.larochelle.fr/</v>
      </c>
      <c r="G8" s="322" t="str">
        <f t="shared" ref="G8:G71" ca="1" si="3">IFERROR(IF(INDIRECT($E8 &amp; "!C" &amp; $B8)="","",INDIRECT($E8 &amp; "!C" &amp; $B8)),"")</f>
        <v>A</v>
      </c>
      <c r="H8" s="322" t="str">
        <f t="shared" ref="H8:H71" ca="1" si="4">IFERROR(IF(INDIRECT($E8 &amp; "!D" &amp; $B8)="","",INDIRECT($E8 &amp; "!D" &amp; $B8)),"")</f>
        <v>x</v>
      </c>
      <c r="I8" s="322">
        <f t="shared" ref="I8:I71" ca="1" si="5">IFERROR(IF(INDIRECT($E8 &amp; "!E" &amp; $B8)="","",INDIRECT($E8 &amp; "!E" &amp; $B8)),"")</f>
        <v>0</v>
      </c>
      <c r="J8" s="322" t="str">
        <f t="shared" ref="J8:J71" ca="1" si="6">IFERROR(IF(INDIRECT($E8 &amp; "!I" &amp; $B8)="","",INDIRECT($E8 &amp; "!I" &amp; $B8)),"")</f>
        <v/>
      </c>
      <c r="K8" s="322" t="str">
        <f t="shared" ref="K8:K71" ca="1" si="7">IFERROR(IF(INDIRECT($E8 &amp; "!J" &amp; $B8)="","",INDIRECT($E8 &amp; "!J" &amp; $B8)),"")</f>
        <v/>
      </c>
      <c r="L8" s="322" t="str">
        <f t="shared" ref="L8:L71" ca="1" si="8">IFERROR(VLOOKUP($K8,$Z$1:$AD$4,MATCH($J8,$AA$5:$AD$5,0)+1,FALSE),"")</f>
        <v/>
      </c>
      <c r="N8" s="322">
        <f t="shared" ref="N8:N71" ca="1" si="9">COUNTIFS($C$7:$C$1915,$C8,$D$7:$D$1915,"nc")</f>
        <v>1</v>
      </c>
      <c r="O8" t="str">
        <f t="shared" ref="O8:O71" ca="1" si="10">IFERROR(IF(INDIRECT($E8 &amp; "!K" &amp; $B8)="","",INDIRECT($E8 &amp; "!K" &amp; $B8)),"")</f>
        <v/>
      </c>
      <c r="P8" t="str">
        <f t="shared" ref="P8:P71" ca="1" si="11">IFERROR(IF(INDIRECT($E8 &amp; "!L" &amp; $B8)="","",INDIRECT($E8 &amp; "!L" &amp; $B8)),"")</f>
        <v/>
      </c>
      <c r="Q8" t="str">
        <f t="shared" ref="Q8:Q71" ca="1" si="12">IFERROR(IF(INDIRECT($E8 &amp; "!M" &amp; $B8)="","",INDIRECT($E8 &amp; "!M" &amp; $B8)),"")</f>
        <v/>
      </c>
      <c r="R8" t="str">
        <f t="shared" ref="R8:R71" ca="1" si="13">IFERROR(IF(INDIRECT($E8 &amp; "!N" &amp; $B8)="","",INDIRECT($E8 &amp; "!N" &amp; $B8)),"")</f>
        <v/>
      </c>
    </row>
    <row r="9" spans="1:59" hidden="1" x14ac:dyDescent="0.2">
      <c r="A9" s="361"/>
      <c r="B9" s="322">
        <v>12</v>
      </c>
      <c r="C9" s="322" t="str">
        <f t="shared" ca="1" si="0"/>
        <v>1.1</v>
      </c>
      <c r="D9" s="322" t="str">
        <f t="shared" ca="1" si="1"/>
        <v>na</v>
      </c>
      <c r="E9" s="322" t="s">
        <v>28</v>
      </c>
      <c r="F9" s="322" t="str">
        <f t="shared" ca="1" si="2"/>
        <v>https://museemaritime.larochelle.fr/contact</v>
      </c>
      <c r="G9" s="322" t="str">
        <f t="shared" ca="1" si="3"/>
        <v>A</v>
      </c>
      <c r="H9" s="322" t="str">
        <f t="shared" ca="1" si="4"/>
        <v>x</v>
      </c>
      <c r="I9" s="322">
        <f t="shared" ca="1" si="5"/>
        <v>0</v>
      </c>
      <c r="J9" s="322" t="str">
        <f t="shared" ca="1" si="6"/>
        <v/>
      </c>
      <c r="K9" s="322" t="str">
        <f t="shared" ca="1" si="7"/>
        <v/>
      </c>
      <c r="L9" s="322" t="str">
        <f t="shared" ca="1" si="8"/>
        <v/>
      </c>
      <c r="N9" s="322">
        <f t="shared" ca="1" si="9"/>
        <v>1</v>
      </c>
      <c r="O9" t="str">
        <f t="shared" ca="1" si="10"/>
        <v/>
      </c>
      <c r="P9" t="str">
        <f t="shared" ca="1" si="11"/>
        <v/>
      </c>
      <c r="Q9" t="str">
        <f t="shared" ca="1" si="12"/>
        <v/>
      </c>
      <c r="R9" t="str">
        <f t="shared" ca="1" si="13"/>
        <v/>
      </c>
    </row>
    <row r="10" spans="1:59" hidden="1" x14ac:dyDescent="0.2">
      <c r="A10" s="361"/>
      <c r="B10" s="322">
        <v>12</v>
      </c>
      <c r="C10" s="322" t="str">
        <f t="shared" ca="1" si="0"/>
        <v>1.1</v>
      </c>
      <c r="D10" s="322" t="str">
        <f t="shared" ca="1" si="1"/>
        <v>na</v>
      </c>
      <c r="E10" s="322" t="s">
        <v>29</v>
      </c>
      <c r="F10" s="322" t="str">
        <f t="shared" ca="1" si="2"/>
        <v>https://museemaritime.larochelle.fr/mentions-legales</v>
      </c>
      <c r="G10" s="322" t="str">
        <f t="shared" ca="1" si="3"/>
        <v>A</v>
      </c>
      <c r="H10" s="322" t="str">
        <f t="shared" ca="1" si="4"/>
        <v>x</v>
      </c>
      <c r="I10" s="322">
        <f t="shared" ca="1" si="5"/>
        <v>0</v>
      </c>
      <c r="J10" s="322" t="str">
        <f t="shared" ca="1" si="6"/>
        <v/>
      </c>
      <c r="K10" s="322" t="str">
        <f t="shared" ca="1" si="7"/>
        <v/>
      </c>
      <c r="L10" s="322" t="str">
        <f t="shared" ca="1" si="8"/>
        <v/>
      </c>
      <c r="N10" s="322">
        <f t="shared" ca="1" si="9"/>
        <v>1</v>
      </c>
      <c r="O10" t="str">
        <f t="shared" ca="1" si="10"/>
        <v/>
      </c>
      <c r="P10" t="str">
        <f t="shared" ca="1" si="11"/>
        <v/>
      </c>
      <c r="Q10" t="str">
        <f t="shared" ca="1" si="12"/>
        <v/>
      </c>
      <c r="R10" t="str">
        <f t="shared" ca="1" si="13"/>
        <v/>
      </c>
    </row>
    <row r="11" spans="1:59" hidden="1" x14ac:dyDescent="0.2">
      <c r="A11" s="361"/>
      <c r="B11" s="322">
        <v>12</v>
      </c>
      <c r="C11" s="322" t="str">
        <f t="shared" ca="1" si="0"/>
        <v>1.1</v>
      </c>
      <c r="D11" s="322" t="str">
        <f t="shared" ca="1" si="1"/>
        <v>na</v>
      </c>
      <c r="E11" s="322" t="s">
        <v>30</v>
      </c>
      <c r="F11" s="322" t="str">
        <f t="shared" ca="1" si="2"/>
        <v>https://museemaritime.larochelle.fr/plan-du-site</v>
      </c>
      <c r="G11" s="322" t="str">
        <f t="shared" ca="1" si="3"/>
        <v>A</v>
      </c>
      <c r="H11" s="322" t="str">
        <f t="shared" ca="1" si="4"/>
        <v>x</v>
      </c>
      <c r="I11" s="322">
        <f t="shared" ca="1" si="5"/>
        <v>0</v>
      </c>
      <c r="J11" s="322" t="str">
        <f t="shared" ca="1" si="6"/>
        <v/>
      </c>
      <c r="K11" s="322" t="str">
        <f t="shared" ca="1" si="7"/>
        <v/>
      </c>
      <c r="L11" s="322" t="str">
        <f t="shared" ca="1" si="8"/>
        <v/>
      </c>
      <c r="N11" s="322">
        <f t="shared" ca="1" si="9"/>
        <v>1</v>
      </c>
      <c r="O11" t="str">
        <f t="shared" ca="1" si="10"/>
        <v/>
      </c>
      <c r="P11" t="str">
        <f t="shared" ca="1" si="11"/>
        <v/>
      </c>
      <c r="Q11" t="str">
        <f t="shared" ca="1" si="12"/>
        <v/>
      </c>
      <c r="R11" t="str">
        <f t="shared" ca="1" si="13"/>
        <v/>
      </c>
    </row>
    <row r="12" spans="1:59" hidden="1" x14ac:dyDescent="0.2">
      <c r="A12" s="361"/>
      <c r="B12" s="322">
        <v>12</v>
      </c>
      <c r="C12" s="322" t="str">
        <f t="shared" ca="1" si="0"/>
        <v>1.1</v>
      </c>
      <c r="D12" s="322" t="str">
        <f t="shared" ca="1" si="1"/>
        <v>na</v>
      </c>
      <c r="E12" s="322" t="s">
        <v>31</v>
      </c>
      <c r="F12" s="322" t="str">
        <f t="shared" ca="1" si="2"/>
        <v>https://museemaritime.larochelle.fr/un-avant-gout/en-ce-moment</v>
      </c>
      <c r="G12" s="322" t="str">
        <f t="shared" ca="1" si="3"/>
        <v>A</v>
      </c>
      <c r="H12" s="322" t="str">
        <f t="shared" ca="1" si="4"/>
        <v>x</v>
      </c>
      <c r="I12" s="322">
        <f t="shared" ca="1" si="5"/>
        <v>0</v>
      </c>
      <c r="J12" s="322" t="str">
        <f t="shared" ca="1" si="6"/>
        <v/>
      </c>
      <c r="K12" s="322" t="str">
        <f t="shared" ca="1" si="7"/>
        <v/>
      </c>
      <c r="L12" s="322" t="str">
        <f t="shared" ca="1" si="8"/>
        <v/>
      </c>
      <c r="N12" s="322">
        <f t="shared" ca="1" si="9"/>
        <v>1</v>
      </c>
      <c r="O12" t="str">
        <f t="shared" ca="1" si="10"/>
        <v/>
      </c>
      <c r="P12" t="str">
        <f t="shared" ca="1" si="11"/>
        <v/>
      </c>
      <c r="Q12" t="str">
        <f t="shared" ca="1" si="12"/>
        <v/>
      </c>
      <c r="R12" t="str">
        <f t="shared" ca="1" si="13"/>
        <v/>
      </c>
    </row>
    <row r="13" spans="1:59" hidden="1" x14ac:dyDescent="0.2">
      <c r="A13" s="361"/>
      <c r="B13" s="322">
        <v>12</v>
      </c>
      <c r="C13" s="322" t="str">
        <f t="shared" ca="1" si="0"/>
        <v>1.1</v>
      </c>
      <c r="D13" s="322" t="str">
        <f t="shared" ca="1" si="1"/>
        <v>na</v>
      </c>
      <c r="E13" s="322" t="s">
        <v>32</v>
      </c>
      <c r="F13" s="322" t="str">
        <f t="shared" ca="1" si="2"/>
        <v>https://museemaritime.larochelle.fr/un-avant-gout/en-ce-moment</v>
      </c>
      <c r="G13" s="322" t="str">
        <f t="shared" ca="1" si="3"/>
        <v>A</v>
      </c>
      <c r="H13" s="322" t="str">
        <f t="shared" ca="1" si="4"/>
        <v>x</v>
      </c>
      <c r="I13" s="322">
        <f t="shared" ca="1" si="5"/>
        <v>0</v>
      </c>
      <c r="J13" s="322" t="str">
        <f t="shared" ca="1" si="6"/>
        <v/>
      </c>
      <c r="K13" s="322" t="str">
        <f t="shared" ca="1" si="7"/>
        <v/>
      </c>
      <c r="L13" s="322" t="str">
        <f t="shared" ca="1" si="8"/>
        <v/>
      </c>
      <c r="N13" s="322">
        <f t="shared" ca="1" si="9"/>
        <v>1</v>
      </c>
      <c r="O13" t="str">
        <f t="shared" ca="1" si="10"/>
        <v/>
      </c>
      <c r="P13" t="str">
        <f t="shared" ca="1" si="11"/>
        <v/>
      </c>
      <c r="Q13" t="str">
        <f t="shared" ca="1" si="12"/>
        <v/>
      </c>
      <c r="R13" t="str">
        <f t="shared" ca="1" si="13"/>
        <v/>
      </c>
    </row>
    <row r="14" spans="1:59" x14ac:dyDescent="0.2">
      <c r="A14" s="361"/>
      <c r="B14" s="322">
        <v>12</v>
      </c>
      <c r="C14" s="322" t="str">
        <f t="shared" ca="1" si="0"/>
        <v>1.1</v>
      </c>
      <c r="D14" s="322" t="str">
        <f t="shared" ca="1" si="1"/>
        <v>nc</v>
      </c>
      <c r="E14" s="322" t="s">
        <v>33</v>
      </c>
      <c r="F14" s="322" t="str">
        <f t="shared" ca="1" si="2"/>
        <v>https://museemaritime.larochelle.fr/un-avant-gout/en-ce-moment/evenement/generationsthalassa-5662</v>
      </c>
      <c r="G14" s="322" t="str">
        <f t="shared" ca="1" si="3"/>
        <v>A</v>
      </c>
      <c r="H14" s="322" t="str">
        <f t="shared" ca="1" si="4"/>
        <v>x</v>
      </c>
      <c r="I14" s="322">
        <f t="shared" ca="1" si="5"/>
        <v>0</v>
      </c>
      <c r="J14" s="322" t="str">
        <f t="shared" ca="1" si="6"/>
        <v>Bloquante</v>
      </c>
      <c r="K14" s="322" t="str">
        <f t="shared" ca="1" si="7"/>
        <v>Une seule fois dans la page</v>
      </c>
      <c r="L14" s="322">
        <f t="shared" ca="1" si="8"/>
        <v>1</v>
      </c>
      <c r="N14" s="322">
        <f t="shared" ca="1" si="9"/>
        <v>1</v>
      </c>
      <c r="O14" t="str">
        <f t="shared" ca="1" si="10"/>
        <v>Les informations présentes dans le texte sur l'image ne sont pas reprises entièrement dans le texte adjacent (mention du Georges PERNOUD par exemple) elle ne peut donc pas être considérée comme décorative</v>
      </c>
      <c r="P14" t="str">
        <f t="shared" ca="1" si="11"/>
        <v>Ajouter toutes les informations présentes sur l'affiche dans le texte adjascent, et relier le texte via aria-labelledby</v>
      </c>
      <c r="Q14" t="str">
        <f t="shared" ca="1" si="12"/>
        <v/>
      </c>
      <c r="R14" t="str">
        <f t="shared" ca="1" si="13"/>
        <v>C:\Users\Yves-Pol Cabon\Pictures\Screenshots\Capture d'écran 2026-03-25 105003.png</v>
      </c>
    </row>
    <row r="15" spans="1:59" hidden="1" x14ac:dyDescent="0.2">
      <c r="A15" s="361"/>
      <c r="B15" s="322">
        <v>12</v>
      </c>
      <c r="C15" s="322" t="str">
        <f t="shared" ca="1" si="0"/>
        <v>1.1</v>
      </c>
      <c r="D15" s="322" t="str">
        <f t="shared" ca="1" si="1"/>
        <v>na</v>
      </c>
      <c r="E15" s="322" t="s">
        <v>34</v>
      </c>
      <c r="F15" s="322" t="str">
        <f t="shared" ca="1" si="2"/>
        <v>https://museemaritime.larochelle.fr/recherche?q=bateau&amp;tx_indexedsearch%5Bsubmit_button%5D=OK </v>
      </c>
      <c r="G15" s="322" t="str">
        <f t="shared" ca="1" si="3"/>
        <v>A</v>
      </c>
      <c r="H15" s="322" t="str">
        <f t="shared" ca="1" si="4"/>
        <v>x</v>
      </c>
      <c r="I15" s="322">
        <f t="shared" ca="1" si="5"/>
        <v>0</v>
      </c>
      <c r="J15" s="322" t="str">
        <f t="shared" ca="1" si="6"/>
        <v/>
      </c>
      <c r="K15" s="322" t="str">
        <f t="shared" ca="1" si="7"/>
        <v/>
      </c>
      <c r="L15" s="322" t="str">
        <f t="shared" ca="1" si="8"/>
        <v/>
      </c>
      <c r="N15" s="322">
        <f t="shared" ca="1" si="9"/>
        <v>1</v>
      </c>
      <c r="O15" t="str">
        <f t="shared" ca="1" si="10"/>
        <v/>
      </c>
      <c r="P15" t="str">
        <f t="shared" ca="1" si="11"/>
        <v/>
      </c>
      <c r="Q15" t="str">
        <f t="shared" ca="1" si="12"/>
        <v/>
      </c>
      <c r="R15" t="str">
        <f t="shared" ca="1" si="13"/>
        <v/>
      </c>
    </row>
    <row r="16" spans="1:59" hidden="1" x14ac:dyDescent="0.2">
      <c r="A16" s="361"/>
      <c r="B16" s="322">
        <v>12</v>
      </c>
      <c r="C16" s="322" t="str">
        <f t="shared" ca="1" si="0"/>
        <v>1.1</v>
      </c>
      <c r="D16" s="322" t="str">
        <f t="shared" ca="1" si="1"/>
        <v>c</v>
      </c>
      <c r="E16" s="322" t="s">
        <v>35</v>
      </c>
      <c r="F16" s="322" t="str">
        <f t="shared" ca="1" si="2"/>
        <v>https://museemaritime.larochelle.fr/un-avant-gout/presentation-du-musee</v>
      </c>
      <c r="G16" s="322" t="str">
        <f t="shared" ca="1" si="3"/>
        <v>A</v>
      </c>
      <c r="H16" s="322" t="str">
        <f t="shared" ca="1" si="4"/>
        <v>x</v>
      </c>
      <c r="I16" s="322">
        <f t="shared" ca="1" si="5"/>
        <v>0</v>
      </c>
      <c r="J16" s="322" t="str">
        <f t="shared" ca="1" si="6"/>
        <v/>
      </c>
      <c r="K16" s="322" t="str">
        <f t="shared" ca="1" si="7"/>
        <v/>
      </c>
      <c r="L16" s="322" t="str">
        <f t="shared" ca="1" si="8"/>
        <v/>
      </c>
      <c r="N16" s="322">
        <f t="shared" ca="1" si="9"/>
        <v>1</v>
      </c>
      <c r="O16" t="str">
        <f t="shared" ca="1" si="10"/>
        <v/>
      </c>
      <c r="P16" t="str">
        <f t="shared" ca="1" si="11"/>
        <v/>
      </c>
      <c r="Q16" t="str">
        <f t="shared" ca="1" si="12"/>
        <v/>
      </c>
      <c r="R16" t="str">
        <f t="shared" ca="1" si="13"/>
        <v/>
      </c>
    </row>
    <row r="17" spans="1:18" hidden="1" x14ac:dyDescent="0.2">
      <c r="A17" s="361"/>
      <c r="B17" s="322">
        <v>12</v>
      </c>
      <c r="C17" s="322" t="str">
        <f t="shared" ca="1" si="0"/>
        <v>1.1</v>
      </c>
      <c r="D17" s="322" t="str">
        <f t="shared" ca="1" si="1"/>
        <v>na</v>
      </c>
      <c r="E17" s="322" t="s">
        <v>36</v>
      </c>
      <c r="F17" s="322" t="str">
        <f t="shared" ca="1" si="2"/>
        <v>https://museemaritime.larochelle.fr/un-avant-gout/histoire-du-musee</v>
      </c>
      <c r="G17" s="322" t="str">
        <f t="shared" ca="1" si="3"/>
        <v>A</v>
      </c>
      <c r="H17" s="322" t="str">
        <f t="shared" ca="1" si="4"/>
        <v>x</v>
      </c>
      <c r="I17" s="322">
        <f t="shared" ca="1" si="5"/>
        <v>0</v>
      </c>
      <c r="J17" s="322" t="str">
        <f t="shared" ca="1" si="6"/>
        <v/>
      </c>
      <c r="K17" s="322" t="str">
        <f t="shared" ca="1" si="7"/>
        <v/>
      </c>
      <c r="L17" s="322" t="str">
        <f t="shared" ca="1" si="8"/>
        <v/>
      </c>
      <c r="N17" s="322">
        <f t="shared" ca="1" si="9"/>
        <v>1</v>
      </c>
      <c r="O17" t="str">
        <f t="shared" ca="1" si="10"/>
        <v/>
      </c>
      <c r="P17" t="str">
        <f t="shared" ca="1" si="11"/>
        <v/>
      </c>
      <c r="Q17" t="str">
        <f t="shared" ca="1" si="12"/>
        <v/>
      </c>
      <c r="R17" t="str">
        <f t="shared" ca="1" si="13"/>
        <v/>
      </c>
    </row>
    <row r="18" spans="1:18" hidden="1" x14ac:dyDescent="0.2">
      <c r="A18" s="361"/>
      <c r="B18" s="322">
        <v>12</v>
      </c>
      <c r="C18" s="322" t="str">
        <f t="shared" ca="1" si="0"/>
        <v>1.1</v>
      </c>
      <c r="D18" s="322" t="str">
        <f t="shared" ca="1" si="1"/>
        <v>na</v>
      </c>
      <c r="E18" s="322" t="s">
        <v>37</v>
      </c>
      <c r="F18" s="322" t="str">
        <f t="shared" ca="1" si="2"/>
        <v>https://museemaritime.larochelle.fr/un-avant-gout/les-collections/flotte-patrimoniale</v>
      </c>
      <c r="G18" s="322" t="str">
        <f t="shared" ca="1" si="3"/>
        <v>A</v>
      </c>
      <c r="H18" s="322" t="str">
        <f t="shared" ca="1" si="4"/>
        <v>x</v>
      </c>
      <c r="I18" s="322">
        <f t="shared" ca="1" si="5"/>
        <v>0</v>
      </c>
      <c r="J18" s="322" t="str">
        <f t="shared" ca="1" si="6"/>
        <v/>
      </c>
      <c r="K18" s="322" t="str">
        <f t="shared" ca="1" si="7"/>
        <v/>
      </c>
      <c r="L18" s="322" t="str">
        <f t="shared" ca="1" si="8"/>
        <v/>
      </c>
      <c r="N18" s="322">
        <f t="shared" ca="1" si="9"/>
        <v>1</v>
      </c>
      <c r="O18" t="str">
        <f t="shared" ca="1" si="10"/>
        <v/>
      </c>
      <c r="P18" t="str">
        <f t="shared" ca="1" si="11"/>
        <v/>
      </c>
      <c r="Q18" t="str">
        <f t="shared" ca="1" si="12"/>
        <v/>
      </c>
      <c r="R18" t="str">
        <f t="shared" ca="1" si="13"/>
        <v/>
      </c>
    </row>
    <row r="19" spans="1:18" hidden="1" x14ac:dyDescent="0.2">
      <c r="A19" s="361"/>
      <c r="B19" s="322">
        <v>12</v>
      </c>
      <c r="C19" s="322" t="str">
        <f t="shared" ca="1" si="0"/>
        <v>1.1</v>
      </c>
      <c r="D19" s="322" t="str">
        <f t="shared" ca="1" si="1"/>
        <v>na</v>
      </c>
      <c r="E19" s="322" t="s">
        <v>38</v>
      </c>
      <c r="F19" s="322" t="str">
        <f t="shared" ca="1" si="2"/>
        <v>https://museemaritime.larochelle.fr/un-avant-gout/les-collections/france-1</v>
      </c>
      <c r="G19" s="322" t="str">
        <f t="shared" ca="1" si="3"/>
        <v>A</v>
      </c>
      <c r="H19" s="322" t="str">
        <f t="shared" ca="1" si="4"/>
        <v>x</v>
      </c>
      <c r="I19" s="322">
        <f t="shared" ca="1" si="5"/>
        <v>0</v>
      </c>
      <c r="J19" s="322" t="str">
        <f t="shared" ca="1" si="6"/>
        <v/>
      </c>
      <c r="K19" s="322" t="str">
        <f t="shared" ca="1" si="7"/>
        <v/>
      </c>
      <c r="L19" s="322" t="str">
        <f t="shared" ca="1" si="8"/>
        <v/>
      </c>
      <c r="N19" s="322">
        <f t="shared" ca="1" si="9"/>
        <v>1</v>
      </c>
      <c r="O19" t="str">
        <f t="shared" ca="1" si="10"/>
        <v/>
      </c>
      <c r="P19" t="str">
        <f t="shared" ca="1" si="11"/>
        <v/>
      </c>
      <c r="Q19" t="str">
        <f t="shared" ca="1" si="12"/>
        <v/>
      </c>
      <c r="R19" t="str">
        <f t="shared" ca="1" si="13"/>
        <v/>
      </c>
    </row>
    <row r="20" spans="1:18" hidden="1" x14ac:dyDescent="0.2">
      <c r="A20" s="361"/>
      <c r="B20" s="322">
        <v>12</v>
      </c>
      <c r="C20" s="322" t="str">
        <f t="shared" ca="1" si="0"/>
        <v>1.1</v>
      </c>
      <c r="D20" s="322" t="str">
        <f t="shared" ca="1" si="1"/>
        <v>na</v>
      </c>
      <c r="E20" s="322" t="s">
        <v>39</v>
      </c>
      <c r="F20" s="322" t="str">
        <f t="shared" ca="1" si="2"/>
        <v>https://museemaritime.larochelle.fr/un-avant-gout/les-incontournables/joshua-1</v>
      </c>
      <c r="G20" s="322" t="str">
        <f t="shared" ca="1" si="3"/>
        <v>A</v>
      </c>
      <c r="H20" s="322" t="str">
        <f t="shared" ca="1" si="4"/>
        <v>x</v>
      </c>
      <c r="I20" s="322">
        <f t="shared" ca="1" si="5"/>
        <v>0</v>
      </c>
      <c r="J20" s="322" t="str">
        <f t="shared" ca="1" si="6"/>
        <v/>
      </c>
      <c r="K20" s="322" t="str">
        <f t="shared" ca="1" si="7"/>
        <v/>
      </c>
      <c r="L20" s="322" t="str">
        <f t="shared" ca="1" si="8"/>
        <v/>
      </c>
      <c r="N20" s="322">
        <f t="shared" ca="1" si="9"/>
        <v>1</v>
      </c>
      <c r="O20" t="str">
        <f t="shared" ca="1" si="10"/>
        <v/>
      </c>
      <c r="P20" t="str">
        <f t="shared" ca="1" si="11"/>
        <v/>
      </c>
      <c r="Q20" t="str">
        <f t="shared" ca="1" si="12"/>
        <v/>
      </c>
      <c r="R20" t="str">
        <f t="shared" ca="1" si="13"/>
        <v/>
      </c>
    </row>
    <row r="21" spans="1:18" hidden="1" x14ac:dyDescent="0.2">
      <c r="A21" s="361"/>
      <c r="B21" s="322">
        <v>12</v>
      </c>
      <c r="C21" s="322" t="str">
        <f t="shared" ca="1" si="0"/>
        <v>1.1</v>
      </c>
      <c r="D21" s="322" t="str">
        <f t="shared" ca="1" si="1"/>
        <v>na</v>
      </c>
      <c r="E21" s="322" t="s">
        <v>40</v>
      </c>
      <c r="F21" s="322" t="str">
        <f t="shared" ca="1" si="2"/>
        <v>https://museemaritime.larochelle.fr/preparer-la-visite/acces-tarifs-et-horaires</v>
      </c>
      <c r="G21" s="322" t="str">
        <f t="shared" ca="1" si="3"/>
        <v>A</v>
      </c>
      <c r="H21" s="322" t="str">
        <f t="shared" ca="1" si="4"/>
        <v>x</v>
      </c>
      <c r="I21" s="322">
        <f t="shared" ca="1" si="5"/>
        <v>0</v>
      </c>
      <c r="J21" s="322" t="str">
        <f t="shared" ca="1" si="6"/>
        <v/>
      </c>
      <c r="K21" s="322" t="str">
        <f t="shared" ca="1" si="7"/>
        <v/>
      </c>
      <c r="L21" s="322" t="str">
        <f t="shared" ca="1" si="8"/>
        <v/>
      </c>
      <c r="N21" s="322">
        <f t="shared" ca="1" si="9"/>
        <v>1</v>
      </c>
      <c r="O21" t="str">
        <f t="shared" ca="1" si="10"/>
        <v/>
      </c>
      <c r="P21" t="str">
        <f t="shared" ca="1" si="11"/>
        <v/>
      </c>
      <c r="Q21" t="str">
        <f t="shared" ca="1" si="12"/>
        <v/>
      </c>
      <c r="R21" t="str">
        <f t="shared" ca="1" si="13"/>
        <v/>
      </c>
    </row>
    <row r="22" spans="1:18" hidden="1" x14ac:dyDescent="0.2">
      <c r="A22" s="361"/>
      <c r="B22" s="322">
        <v>12</v>
      </c>
      <c r="C22" s="322" t="str">
        <f t="shared" ca="1" si="0"/>
        <v>1.1</v>
      </c>
      <c r="D22" s="322" t="str">
        <f t="shared" ca="1" si="1"/>
        <v>na</v>
      </c>
      <c r="E22" s="322" t="s">
        <v>41</v>
      </c>
      <c r="F22" s="322" t="str">
        <f t="shared" ca="1" si="2"/>
        <v>https://museemaritime.larochelle.fr/preparer-la-visite/je-suis/enseignant-ou-animateur</v>
      </c>
      <c r="G22" s="322" t="str">
        <f t="shared" ca="1" si="3"/>
        <v>A</v>
      </c>
      <c r="H22" s="322" t="str">
        <f t="shared" ca="1" si="4"/>
        <v>x</v>
      </c>
      <c r="I22" s="322">
        <f t="shared" ca="1" si="5"/>
        <v>0</v>
      </c>
      <c r="J22" s="322" t="str">
        <f t="shared" ca="1" si="6"/>
        <v/>
      </c>
      <c r="K22" s="322" t="str">
        <f t="shared" ca="1" si="7"/>
        <v/>
      </c>
      <c r="L22" s="322" t="str">
        <f t="shared" ca="1" si="8"/>
        <v/>
      </c>
      <c r="N22" s="322">
        <f t="shared" ca="1" si="9"/>
        <v>1</v>
      </c>
      <c r="O22" t="str">
        <f t="shared" ca="1" si="10"/>
        <v/>
      </c>
      <c r="P22" t="str">
        <f t="shared" ca="1" si="11"/>
        <v/>
      </c>
      <c r="Q22" t="str">
        <f t="shared" ca="1" si="12"/>
        <v/>
      </c>
      <c r="R22" t="str">
        <f t="shared" ca="1" si="13"/>
        <v/>
      </c>
    </row>
    <row r="23" spans="1:18" hidden="1" x14ac:dyDescent="0.2">
      <c r="A23" s="361"/>
      <c r="B23" s="322">
        <v>12</v>
      </c>
      <c r="C23" s="322" t="str">
        <f t="shared" ca="1" si="0"/>
        <v>1.1</v>
      </c>
      <c r="D23" s="322" t="str">
        <f t="shared" ca="1" si="1"/>
        <v>na</v>
      </c>
      <c r="E23" s="322" t="s">
        <v>42</v>
      </c>
      <c r="F23" s="322" t="str">
        <f t="shared" ca="1" si="2"/>
        <v>https://museemaritime.larochelle.fr/au-dela-de-la-visite/autour-des-expositions</v>
      </c>
      <c r="G23" s="322" t="str">
        <f t="shared" ca="1" si="3"/>
        <v>A</v>
      </c>
      <c r="H23" s="322" t="str">
        <f t="shared" ca="1" si="4"/>
        <v>x</v>
      </c>
      <c r="I23" s="322">
        <f t="shared" ca="1" si="5"/>
        <v>0</v>
      </c>
      <c r="J23" s="322" t="str">
        <f t="shared" ca="1" si="6"/>
        <v/>
      </c>
      <c r="K23" s="322" t="str">
        <f t="shared" ca="1" si="7"/>
        <v/>
      </c>
      <c r="L23" s="322" t="str">
        <f t="shared" ca="1" si="8"/>
        <v/>
      </c>
      <c r="N23" s="322">
        <f t="shared" ca="1" si="9"/>
        <v>1</v>
      </c>
      <c r="O23" t="str">
        <f t="shared" ca="1" si="10"/>
        <v/>
      </c>
      <c r="P23" t="str">
        <f t="shared" ca="1" si="11"/>
        <v/>
      </c>
      <c r="Q23" t="str">
        <f t="shared" ca="1" si="12"/>
        <v/>
      </c>
      <c r="R23" t="str">
        <f t="shared" ca="1" si="13"/>
        <v/>
      </c>
    </row>
    <row r="24" spans="1:18" hidden="1" x14ac:dyDescent="0.2">
      <c r="A24" s="361"/>
      <c r="B24" s="322">
        <v>12</v>
      </c>
      <c r="C24" s="322" t="str">
        <f t="shared" ca="1" si="0"/>
        <v>1.1</v>
      </c>
      <c r="D24" s="322" t="str">
        <f t="shared" ca="1" si="1"/>
        <v>na</v>
      </c>
      <c r="E24" s="322" t="s">
        <v>43</v>
      </c>
      <c r="F24" s="322" t="str">
        <f t="shared" ca="1" si="2"/>
        <v>https://museemaritime.larochelle.fr/au-dela-de-la-visite/lieux-culturels-et-monuments</v>
      </c>
      <c r="G24" s="322" t="str">
        <f t="shared" ca="1" si="3"/>
        <v>A</v>
      </c>
      <c r="H24" s="322" t="str">
        <f t="shared" ca="1" si="4"/>
        <v>x</v>
      </c>
      <c r="I24" s="322">
        <f t="shared" ca="1" si="5"/>
        <v>0</v>
      </c>
      <c r="J24" s="322" t="str">
        <f t="shared" ca="1" si="6"/>
        <v/>
      </c>
      <c r="K24" s="322" t="str">
        <f t="shared" ca="1" si="7"/>
        <v/>
      </c>
      <c r="L24" s="322" t="str">
        <f t="shared" ca="1" si="8"/>
        <v/>
      </c>
      <c r="N24" s="322">
        <f t="shared" ca="1" si="9"/>
        <v>1</v>
      </c>
      <c r="O24" t="str">
        <f t="shared" ca="1" si="10"/>
        <v/>
      </c>
      <c r="P24" t="str">
        <f t="shared" ca="1" si="11"/>
        <v/>
      </c>
      <c r="Q24" t="str">
        <f t="shared" ca="1" si="12"/>
        <v/>
      </c>
      <c r="R24" t="str">
        <f t="shared" ca="1" si="13"/>
        <v/>
      </c>
    </row>
    <row r="25" spans="1:18" hidden="1" x14ac:dyDescent="0.2">
      <c r="A25" s="361"/>
      <c r="B25" s="322">
        <v>12</v>
      </c>
      <c r="C25" s="322" t="str">
        <f t="shared" ca="1" si="0"/>
        <v>1.1</v>
      </c>
      <c r="D25" s="322" t="str">
        <f t="shared" ca="1" si="1"/>
        <v>na</v>
      </c>
      <c r="E25" s="322" t="s">
        <v>44</v>
      </c>
      <c r="F25" s="322" t="str">
        <f t="shared" ca="1" si="2"/>
        <v>https://museemaritime.larochelle.fr/au-dela-de-la-visite/a-decouvrir-a-proximite/yatchs-classiques</v>
      </c>
      <c r="G25" s="322" t="str">
        <f t="shared" ca="1" si="3"/>
        <v>A</v>
      </c>
      <c r="H25" s="322" t="str">
        <f t="shared" ca="1" si="4"/>
        <v>x</v>
      </c>
      <c r="I25" s="322">
        <f t="shared" ca="1" si="5"/>
        <v>0</v>
      </c>
      <c r="J25" s="322" t="str">
        <f t="shared" ca="1" si="6"/>
        <v/>
      </c>
      <c r="K25" s="322" t="str">
        <f t="shared" ca="1" si="7"/>
        <v/>
      </c>
      <c r="L25" s="322" t="str">
        <f t="shared" ca="1" si="8"/>
        <v/>
      </c>
      <c r="N25" s="322">
        <f t="shared" ca="1" si="9"/>
        <v>1</v>
      </c>
      <c r="O25" t="str">
        <f t="shared" ca="1" si="10"/>
        <v/>
      </c>
      <c r="P25" t="str">
        <f t="shared" ca="1" si="11"/>
        <v/>
      </c>
      <c r="Q25" t="str">
        <f t="shared" ca="1" si="12"/>
        <v/>
      </c>
      <c r="R25" t="str">
        <f t="shared" ca="1" si="13"/>
        <v/>
      </c>
    </row>
    <row r="26" spans="1:18" hidden="1" x14ac:dyDescent="0.2">
      <c r="A26" s="361"/>
      <c r="B26" s="322">
        <v>13</v>
      </c>
      <c r="C26" s="322" t="str">
        <f t="shared" ca="1" si="0"/>
        <v>1.2</v>
      </c>
      <c r="D26" s="322" t="str">
        <f t="shared" ca="1" si="1"/>
        <v>c</v>
      </c>
      <c r="E26" s="322" t="s">
        <v>27</v>
      </c>
      <c r="F26" s="322" t="str">
        <f t="shared" ca="1" si="2"/>
        <v>https://museemaritime.larochelle.fr/</v>
      </c>
      <c r="G26" s="322" t="str">
        <f t="shared" ca="1" si="3"/>
        <v>A</v>
      </c>
      <c r="H26" s="322">
        <f t="shared" ca="1" si="4"/>
        <v>0</v>
      </c>
      <c r="I26" s="322">
        <f t="shared" ca="1" si="5"/>
        <v>0</v>
      </c>
      <c r="J26" s="322" t="str">
        <f t="shared" ca="1" si="6"/>
        <v/>
      </c>
      <c r="K26" s="322" t="str">
        <f t="shared" ca="1" si="7"/>
        <v/>
      </c>
      <c r="L26" s="322" t="str">
        <f t="shared" ca="1" si="8"/>
        <v/>
      </c>
      <c r="N26" s="322">
        <f t="shared" ca="1" si="9"/>
        <v>1</v>
      </c>
      <c r="O26" t="str">
        <f t="shared" ca="1" si="10"/>
        <v/>
      </c>
      <c r="P26" t="str">
        <f t="shared" ca="1" si="11"/>
        <v/>
      </c>
      <c r="Q26" t="str">
        <f t="shared" ca="1" si="12"/>
        <v/>
      </c>
      <c r="R26" t="str">
        <f t="shared" ca="1" si="13"/>
        <v/>
      </c>
    </row>
    <row r="27" spans="1:18" hidden="1" x14ac:dyDescent="0.2">
      <c r="A27" s="361"/>
      <c r="B27" s="322">
        <v>13</v>
      </c>
      <c r="C27" s="322" t="str">
        <f t="shared" ca="1" si="0"/>
        <v>1.2</v>
      </c>
      <c r="D27" s="322" t="str">
        <f t="shared" ca="1" si="1"/>
        <v>c</v>
      </c>
      <c r="E27" s="322" t="s">
        <v>28</v>
      </c>
      <c r="F27" s="322" t="str">
        <f t="shared" ca="1" si="2"/>
        <v>https://museemaritime.larochelle.fr/contact</v>
      </c>
      <c r="G27" s="322" t="str">
        <f t="shared" ca="1" si="3"/>
        <v>A</v>
      </c>
      <c r="H27" s="322">
        <f t="shared" ca="1" si="4"/>
        <v>0</v>
      </c>
      <c r="I27" s="322">
        <f t="shared" ca="1" si="5"/>
        <v>0</v>
      </c>
      <c r="J27" s="322" t="str">
        <f t="shared" ca="1" si="6"/>
        <v/>
      </c>
      <c r="K27" s="322" t="str">
        <f t="shared" ca="1" si="7"/>
        <v/>
      </c>
      <c r="L27" s="322" t="str">
        <f t="shared" ca="1" si="8"/>
        <v/>
      </c>
      <c r="N27" s="322">
        <f t="shared" ca="1" si="9"/>
        <v>1</v>
      </c>
      <c r="O27" t="str">
        <f t="shared" ca="1" si="10"/>
        <v/>
      </c>
      <c r="P27" t="str">
        <f t="shared" ca="1" si="11"/>
        <v/>
      </c>
      <c r="Q27" t="str">
        <f t="shared" ca="1" si="12"/>
        <v/>
      </c>
      <c r="R27" t="str">
        <f t="shared" ca="1" si="13"/>
        <v/>
      </c>
    </row>
    <row r="28" spans="1:18" hidden="1" x14ac:dyDescent="0.2">
      <c r="A28" s="361"/>
      <c r="B28" s="322">
        <v>13</v>
      </c>
      <c r="C28" s="322" t="str">
        <f t="shared" ca="1" si="0"/>
        <v>1.2</v>
      </c>
      <c r="D28" s="322" t="str">
        <f t="shared" ca="1" si="1"/>
        <v>c</v>
      </c>
      <c r="E28" s="322" t="s">
        <v>29</v>
      </c>
      <c r="F28" s="322" t="str">
        <f t="shared" ca="1" si="2"/>
        <v>https://museemaritime.larochelle.fr/mentions-legales</v>
      </c>
      <c r="G28" s="322" t="str">
        <f t="shared" ca="1" si="3"/>
        <v>A</v>
      </c>
      <c r="H28" s="322">
        <f t="shared" ca="1" si="4"/>
        <v>0</v>
      </c>
      <c r="I28" s="322">
        <f t="shared" ca="1" si="5"/>
        <v>0</v>
      </c>
      <c r="J28" s="322" t="str">
        <f t="shared" ca="1" si="6"/>
        <v/>
      </c>
      <c r="K28" s="322" t="str">
        <f t="shared" ca="1" si="7"/>
        <v/>
      </c>
      <c r="L28" s="322" t="str">
        <f t="shared" ca="1" si="8"/>
        <v/>
      </c>
      <c r="N28" s="322">
        <f t="shared" ca="1" si="9"/>
        <v>1</v>
      </c>
      <c r="O28" t="str">
        <f t="shared" ca="1" si="10"/>
        <v/>
      </c>
      <c r="P28" t="str">
        <f t="shared" ca="1" si="11"/>
        <v/>
      </c>
      <c r="Q28" t="str">
        <f t="shared" ca="1" si="12"/>
        <v/>
      </c>
      <c r="R28" t="str">
        <f t="shared" ca="1" si="13"/>
        <v/>
      </c>
    </row>
    <row r="29" spans="1:18" hidden="1" x14ac:dyDescent="0.2">
      <c r="A29" s="361"/>
      <c r="B29" s="322">
        <v>13</v>
      </c>
      <c r="C29" s="322" t="str">
        <f t="shared" ca="1" si="0"/>
        <v>1.2</v>
      </c>
      <c r="D29" s="322" t="str">
        <f t="shared" ca="1" si="1"/>
        <v>c</v>
      </c>
      <c r="E29" s="322" t="s">
        <v>30</v>
      </c>
      <c r="F29" s="322" t="str">
        <f t="shared" ca="1" si="2"/>
        <v>https://museemaritime.larochelle.fr/plan-du-site</v>
      </c>
      <c r="G29" s="322" t="str">
        <f t="shared" ca="1" si="3"/>
        <v>A</v>
      </c>
      <c r="H29" s="322">
        <f t="shared" ca="1" si="4"/>
        <v>0</v>
      </c>
      <c r="I29" s="322">
        <f t="shared" ca="1" si="5"/>
        <v>0</v>
      </c>
      <c r="J29" s="322" t="str">
        <f t="shared" ca="1" si="6"/>
        <v/>
      </c>
      <c r="K29" s="322" t="str">
        <f t="shared" ca="1" si="7"/>
        <v/>
      </c>
      <c r="L29" s="322" t="str">
        <f t="shared" ca="1" si="8"/>
        <v/>
      </c>
      <c r="N29" s="322">
        <f t="shared" ca="1" si="9"/>
        <v>1</v>
      </c>
      <c r="O29" t="str">
        <f t="shared" ca="1" si="10"/>
        <v/>
      </c>
      <c r="P29" t="str">
        <f t="shared" ca="1" si="11"/>
        <v/>
      </c>
      <c r="Q29" t="str">
        <f t="shared" ca="1" si="12"/>
        <v/>
      </c>
      <c r="R29" t="str">
        <f t="shared" ca="1" si="13"/>
        <v/>
      </c>
    </row>
    <row r="30" spans="1:18" hidden="1" x14ac:dyDescent="0.2">
      <c r="A30" s="361"/>
      <c r="B30" s="322">
        <v>13</v>
      </c>
      <c r="C30" s="322" t="str">
        <f t="shared" ca="1" si="0"/>
        <v>1.2</v>
      </c>
      <c r="D30" s="322" t="str">
        <f t="shared" ca="1" si="1"/>
        <v>c</v>
      </c>
      <c r="E30" s="322" t="s">
        <v>31</v>
      </c>
      <c r="F30" s="322" t="str">
        <f t="shared" ca="1" si="2"/>
        <v>https://museemaritime.larochelle.fr/un-avant-gout/en-ce-moment</v>
      </c>
      <c r="G30" s="322" t="str">
        <f t="shared" ca="1" si="3"/>
        <v>A</v>
      </c>
      <c r="H30" s="322">
        <f t="shared" ca="1" si="4"/>
        <v>0</v>
      </c>
      <c r="I30" s="322">
        <f t="shared" ca="1" si="5"/>
        <v>0</v>
      </c>
      <c r="J30" s="322" t="str">
        <f t="shared" ca="1" si="6"/>
        <v/>
      </c>
      <c r="K30" s="322" t="str">
        <f t="shared" ca="1" si="7"/>
        <v/>
      </c>
      <c r="L30" s="322" t="str">
        <f t="shared" ca="1" si="8"/>
        <v/>
      </c>
      <c r="N30" s="322">
        <f t="shared" ca="1" si="9"/>
        <v>1</v>
      </c>
      <c r="O30" t="str">
        <f t="shared" ca="1" si="10"/>
        <v/>
      </c>
      <c r="P30" t="str">
        <f t="shared" ca="1" si="11"/>
        <v/>
      </c>
      <c r="Q30" t="str">
        <f t="shared" ca="1" si="12"/>
        <v/>
      </c>
      <c r="R30" t="str">
        <f t="shared" ca="1" si="13"/>
        <v/>
      </c>
    </row>
    <row r="31" spans="1:18" hidden="1" x14ac:dyDescent="0.2">
      <c r="A31" s="361"/>
      <c r="B31" s="322">
        <v>13</v>
      </c>
      <c r="C31" s="322" t="str">
        <f t="shared" ca="1" si="0"/>
        <v>1.2</v>
      </c>
      <c r="D31" s="322" t="str">
        <f t="shared" ca="1" si="1"/>
        <v>na</v>
      </c>
      <c r="E31" s="322" t="s">
        <v>32</v>
      </c>
      <c r="F31" s="322" t="str">
        <f t="shared" ca="1" si="2"/>
        <v>https://museemaritime.larochelle.fr/un-avant-gout/en-ce-moment</v>
      </c>
      <c r="G31" s="322" t="str">
        <f t="shared" ca="1" si="3"/>
        <v>A</v>
      </c>
      <c r="H31" s="322">
        <f t="shared" ca="1" si="4"/>
        <v>0</v>
      </c>
      <c r="I31" s="322">
        <f t="shared" ca="1" si="5"/>
        <v>0</v>
      </c>
      <c r="J31" s="322" t="str">
        <f t="shared" ca="1" si="6"/>
        <v/>
      </c>
      <c r="K31" s="322" t="str">
        <f t="shared" ca="1" si="7"/>
        <v/>
      </c>
      <c r="L31" s="322" t="str">
        <f t="shared" ca="1" si="8"/>
        <v/>
      </c>
      <c r="N31" s="322">
        <f t="shared" ca="1" si="9"/>
        <v>1</v>
      </c>
      <c r="O31" t="str">
        <f t="shared" ca="1" si="10"/>
        <v/>
      </c>
      <c r="P31" t="str">
        <f t="shared" ca="1" si="11"/>
        <v/>
      </c>
      <c r="Q31" t="str">
        <f t="shared" ca="1" si="12"/>
        <v/>
      </c>
      <c r="R31" t="str">
        <f t="shared" ca="1" si="13"/>
        <v/>
      </c>
    </row>
    <row r="32" spans="1:18" hidden="1" x14ac:dyDescent="0.2">
      <c r="A32" s="361"/>
      <c r="B32" s="322">
        <v>13</v>
      </c>
      <c r="C32" s="322" t="str">
        <f t="shared" ca="1" si="0"/>
        <v>1.2</v>
      </c>
      <c r="D32" s="322" t="str">
        <f t="shared" ca="1" si="1"/>
        <v>c</v>
      </c>
      <c r="E32" s="322" t="s">
        <v>33</v>
      </c>
      <c r="F32" s="322" t="str">
        <f t="shared" ca="1" si="2"/>
        <v>https://museemaritime.larochelle.fr/un-avant-gout/en-ce-moment/evenement/generationsthalassa-5662</v>
      </c>
      <c r="G32" s="322" t="str">
        <f t="shared" ca="1" si="3"/>
        <v>A</v>
      </c>
      <c r="H32" s="322">
        <f t="shared" ca="1" si="4"/>
        <v>0</v>
      </c>
      <c r="I32" s="322">
        <f t="shared" ca="1" si="5"/>
        <v>0</v>
      </c>
      <c r="J32" s="322" t="str">
        <f t="shared" ca="1" si="6"/>
        <v/>
      </c>
      <c r="K32" s="322" t="str">
        <f t="shared" ca="1" si="7"/>
        <v/>
      </c>
      <c r="L32" s="322" t="str">
        <f t="shared" ca="1" si="8"/>
        <v/>
      </c>
      <c r="N32" s="322">
        <f t="shared" ca="1" si="9"/>
        <v>1</v>
      </c>
      <c r="O32" t="str">
        <f t="shared" ca="1" si="10"/>
        <v/>
      </c>
      <c r="P32" t="str">
        <f t="shared" ca="1" si="11"/>
        <v/>
      </c>
      <c r="Q32" t="str">
        <f t="shared" ca="1" si="12"/>
        <v/>
      </c>
      <c r="R32" t="str">
        <f t="shared" ca="1" si="13"/>
        <v/>
      </c>
    </row>
    <row r="33" spans="1:18" hidden="1" x14ac:dyDescent="0.2">
      <c r="A33" s="361"/>
      <c r="B33" s="322">
        <v>13</v>
      </c>
      <c r="C33" s="322" t="str">
        <f t="shared" ca="1" si="0"/>
        <v>1.2</v>
      </c>
      <c r="D33" s="322" t="str">
        <f t="shared" ca="1" si="1"/>
        <v>c</v>
      </c>
      <c r="E33" s="322" t="s">
        <v>34</v>
      </c>
      <c r="F33" s="322" t="str">
        <f t="shared" ca="1" si="2"/>
        <v>https://museemaritime.larochelle.fr/recherche?q=bateau&amp;tx_indexedsearch%5Bsubmit_button%5D=OK </v>
      </c>
      <c r="G33" s="322" t="str">
        <f t="shared" ca="1" si="3"/>
        <v>A</v>
      </c>
      <c r="H33" s="322">
        <f t="shared" ca="1" si="4"/>
        <v>0</v>
      </c>
      <c r="I33" s="322">
        <f t="shared" ca="1" si="5"/>
        <v>0</v>
      </c>
      <c r="J33" s="322" t="str">
        <f t="shared" ca="1" si="6"/>
        <v/>
      </c>
      <c r="K33" s="322" t="str">
        <f t="shared" ca="1" si="7"/>
        <v/>
      </c>
      <c r="L33" s="322" t="str">
        <f t="shared" ca="1" si="8"/>
        <v/>
      </c>
      <c r="N33" s="322">
        <f t="shared" ca="1" si="9"/>
        <v>1</v>
      </c>
      <c r="O33" t="str">
        <f t="shared" ca="1" si="10"/>
        <v/>
      </c>
      <c r="P33" t="str">
        <f t="shared" ca="1" si="11"/>
        <v/>
      </c>
      <c r="Q33" t="str">
        <f t="shared" ca="1" si="12"/>
        <v/>
      </c>
      <c r="R33" t="str">
        <f t="shared" ca="1" si="13"/>
        <v/>
      </c>
    </row>
    <row r="34" spans="1:18" hidden="1" x14ac:dyDescent="0.2">
      <c r="A34" s="361"/>
      <c r="B34" s="322">
        <v>13</v>
      </c>
      <c r="C34" s="322" t="str">
        <f t="shared" ca="1" si="0"/>
        <v>1.2</v>
      </c>
      <c r="D34" s="322" t="str">
        <f t="shared" ca="1" si="1"/>
        <v>c</v>
      </c>
      <c r="E34" s="322" t="s">
        <v>35</v>
      </c>
      <c r="F34" s="322" t="str">
        <f t="shared" ca="1" si="2"/>
        <v>https://museemaritime.larochelle.fr/un-avant-gout/presentation-du-musee</v>
      </c>
      <c r="G34" s="322" t="str">
        <f t="shared" ca="1" si="3"/>
        <v>A</v>
      </c>
      <c r="H34" s="322">
        <f t="shared" ca="1" si="4"/>
        <v>0</v>
      </c>
      <c r="I34" s="322">
        <f t="shared" ca="1" si="5"/>
        <v>0</v>
      </c>
      <c r="J34" s="322" t="str">
        <f t="shared" ca="1" si="6"/>
        <v/>
      </c>
      <c r="K34" s="322" t="str">
        <f t="shared" ca="1" si="7"/>
        <v/>
      </c>
      <c r="L34" s="322" t="str">
        <f t="shared" ca="1" si="8"/>
        <v/>
      </c>
      <c r="N34" s="322">
        <f t="shared" ca="1" si="9"/>
        <v>1</v>
      </c>
      <c r="O34" t="str">
        <f t="shared" ca="1" si="10"/>
        <v/>
      </c>
      <c r="P34" t="str">
        <f t="shared" ca="1" si="11"/>
        <v/>
      </c>
      <c r="Q34" t="str">
        <f t="shared" ca="1" si="12"/>
        <v/>
      </c>
      <c r="R34" t="str">
        <f t="shared" ca="1" si="13"/>
        <v/>
      </c>
    </row>
    <row r="35" spans="1:18" x14ac:dyDescent="0.2">
      <c r="A35" s="361"/>
      <c r="B35" s="322">
        <v>13</v>
      </c>
      <c r="C35" s="322" t="str">
        <f t="shared" ca="1" si="0"/>
        <v>1.2</v>
      </c>
      <c r="D35" s="322" t="str">
        <f t="shared" ca="1" si="1"/>
        <v>nc</v>
      </c>
      <c r="E35" s="322" t="s">
        <v>36</v>
      </c>
      <c r="F35" s="322" t="str">
        <f t="shared" ca="1" si="2"/>
        <v>https://museemaritime.larochelle.fr/un-avant-gout/histoire-du-musee</v>
      </c>
      <c r="G35" s="322" t="str">
        <f t="shared" ca="1" si="3"/>
        <v>A</v>
      </c>
      <c r="H35" s="322">
        <f t="shared" ca="1" si="4"/>
        <v>0</v>
      </c>
      <c r="I35" s="322">
        <f t="shared" ca="1" si="5"/>
        <v>0</v>
      </c>
      <c r="J35" s="322" t="str">
        <f t="shared" ca="1" si="6"/>
        <v>Mineure</v>
      </c>
      <c r="K35" s="322" t="str">
        <f t="shared" ca="1" si="7"/>
        <v>Sur plusieurs pages de l'échantillon</v>
      </c>
      <c r="L35" s="322">
        <f t="shared" ca="1" si="8"/>
        <v>3</v>
      </c>
      <c r="N35" s="322">
        <f t="shared" ca="1" si="9"/>
        <v>1</v>
      </c>
      <c r="O35" t="str">
        <f t="shared" ca="1" si="10"/>
        <v>Le title sur l'image de décoration du bateau l'angoumois déclenche une vocalisation non souhaitée</v>
      </c>
      <c r="P35" t="str">
        <f t="shared" ca="1" si="11"/>
        <v>Supprimer la balise title</v>
      </c>
      <c r="Q35" t="str">
        <f t="shared" ca="1" si="12"/>
        <v/>
      </c>
      <c r="R35" t="str">
        <f t="shared" ca="1" si="13"/>
        <v>C:\Users\Yves-Pol Cabon\Pictures\Screenshots\Capture d'écran 2026-03-26 085747.png</v>
      </c>
    </row>
    <row r="36" spans="1:18" hidden="1" x14ac:dyDescent="0.2">
      <c r="A36" s="361"/>
      <c r="B36" s="322">
        <v>13</v>
      </c>
      <c r="C36" s="322" t="str">
        <f t="shared" ca="1" si="0"/>
        <v>1.2</v>
      </c>
      <c r="D36" s="322" t="str">
        <f t="shared" ca="1" si="1"/>
        <v>c</v>
      </c>
      <c r="E36" s="322" t="s">
        <v>37</v>
      </c>
      <c r="F36" s="322" t="str">
        <f t="shared" ca="1" si="2"/>
        <v>https://museemaritime.larochelle.fr/un-avant-gout/les-collections/flotte-patrimoniale</v>
      </c>
      <c r="G36" s="322" t="str">
        <f t="shared" ca="1" si="3"/>
        <v>A</v>
      </c>
      <c r="H36" s="322">
        <f t="shared" ca="1" si="4"/>
        <v>0</v>
      </c>
      <c r="I36" s="322">
        <f t="shared" ca="1" si="5"/>
        <v>0</v>
      </c>
      <c r="J36" s="322" t="str">
        <f t="shared" ca="1" si="6"/>
        <v/>
      </c>
      <c r="K36" s="322" t="str">
        <f t="shared" ca="1" si="7"/>
        <v/>
      </c>
      <c r="L36" s="322" t="str">
        <f t="shared" ca="1" si="8"/>
        <v/>
      </c>
      <c r="N36" s="322">
        <f t="shared" ca="1" si="9"/>
        <v>1</v>
      </c>
      <c r="O36" t="str">
        <f t="shared" ca="1" si="10"/>
        <v/>
      </c>
      <c r="P36" t="str">
        <f t="shared" ca="1" si="11"/>
        <v/>
      </c>
      <c r="Q36" t="str">
        <f t="shared" ca="1" si="12"/>
        <v/>
      </c>
      <c r="R36" t="str">
        <f t="shared" ca="1" si="13"/>
        <v/>
      </c>
    </row>
    <row r="37" spans="1:18" hidden="1" x14ac:dyDescent="0.2">
      <c r="A37" s="361"/>
      <c r="B37" s="322">
        <v>13</v>
      </c>
      <c r="C37" s="322" t="str">
        <f t="shared" ca="1" si="0"/>
        <v>1.2</v>
      </c>
      <c r="D37" s="322" t="str">
        <f t="shared" ca="1" si="1"/>
        <v>na</v>
      </c>
      <c r="E37" s="322" t="s">
        <v>38</v>
      </c>
      <c r="F37" s="322" t="str">
        <f t="shared" ca="1" si="2"/>
        <v>https://museemaritime.larochelle.fr/un-avant-gout/les-collections/france-1</v>
      </c>
      <c r="G37" s="322" t="str">
        <f t="shared" ca="1" si="3"/>
        <v>A</v>
      </c>
      <c r="H37" s="322">
        <f t="shared" ca="1" si="4"/>
        <v>0</v>
      </c>
      <c r="I37" s="322">
        <f t="shared" ca="1" si="5"/>
        <v>0</v>
      </c>
      <c r="J37" s="322" t="str">
        <f t="shared" ca="1" si="6"/>
        <v/>
      </c>
      <c r="K37" s="322" t="str">
        <f t="shared" ca="1" si="7"/>
        <v/>
      </c>
      <c r="L37" s="322" t="str">
        <f t="shared" ca="1" si="8"/>
        <v/>
      </c>
      <c r="N37" s="322">
        <f t="shared" ca="1" si="9"/>
        <v>1</v>
      </c>
      <c r="O37" t="str">
        <f t="shared" ca="1" si="10"/>
        <v/>
      </c>
      <c r="P37" t="str">
        <f t="shared" ca="1" si="11"/>
        <v/>
      </c>
      <c r="Q37" t="str">
        <f t="shared" ca="1" si="12"/>
        <v/>
      </c>
      <c r="R37" t="str">
        <f t="shared" ca="1" si="13"/>
        <v/>
      </c>
    </row>
    <row r="38" spans="1:18" hidden="1" x14ac:dyDescent="0.2">
      <c r="A38" s="361"/>
      <c r="B38" s="322">
        <v>13</v>
      </c>
      <c r="C38" s="322" t="str">
        <f t="shared" ca="1" si="0"/>
        <v>1.2</v>
      </c>
      <c r="D38" s="322" t="str">
        <f t="shared" ca="1" si="1"/>
        <v>na</v>
      </c>
      <c r="E38" s="322" t="s">
        <v>39</v>
      </c>
      <c r="F38" s="322" t="str">
        <f t="shared" ca="1" si="2"/>
        <v>https://museemaritime.larochelle.fr/un-avant-gout/les-incontournables/joshua-1</v>
      </c>
      <c r="G38" s="322" t="str">
        <f t="shared" ca="1" si="3"/>
        <v>A</v>
      </c>
      <c r="H38" s="322">
        <f t="shared" ca="1" si="4"/>
        <v>0</v>
      </c>
      <c r="I38" s="322">
        <f t="shared" ca="1" si="5"/>
        <v>0</v>
      </c>
      <c r="J38" s="322" t="str">
        <f t="shared" ca="1" si="6"/>
        <v/>
      </c>
      <c r="K38" s="322" t="str">
        <f t="shared" ca="1" si="7"/>
        <v/>
      </c>
      <c r="L38" s="322" t="str">
        <f t="shared" ca="1" si="8"/>
        <v/>
      </c>
      <c r="N38" s="322">
        <f t="shared" ca="1" si="9"/>
        <v>1</v>
      </c>
      <c r="O38" t="str">
        <f t="shared" ca="1" si="10"/>
        <v/>
      </c>
      <c r="P38" t="str">
        <f t="shared" ca="1" si="11"/>
        <v/>
      </c>
      <c r="Q38" t="str">
        <f t="shared" ca="1" si="12"/>
        <v>ref P10 (title sur image de déco)</v>
      </c>
      <c r="R38" t="str">
        <f t="shared" ca="1" si="13"/>
        <v/>
      </c>
    </row>
    <row r="39" spans="1:18" hidden="1" x14ac:dyDescent="0.2">
      <c r="A39" s="361"/>
      <c r="B39" s="322">
        <v>13</v>
      </c>
      <c r="C39" s="322" t="str">
        <f t="shared" ca="1" si="0"/>
        <v>1.2</v>
      </c>
      <c r="D39" s="322" t="str">
        <f t="shared" ca="1" si="1"/>
        <v>c</v>
      </c>
      <c r="E39" s="322" t="s">
        <v>40</v>
      </c>
      <c r="F39" s="322" t="str">
        <f t="shared" ca="1" si="2"/>
        <v>https://museemaritime.larochelle.fr/preparer-la-visite/acces-tarifs-et-horaires</v>
      </c>
      <c r="G39" s="322" t="str">
        <f t="shared" ca="1" si="3"/>
        <v>A</v>
      </c>
      <c r="H39" s="322">
        <f t="shared" ca="1" si="4"/>
        <v>0</v>
      </c>
      <c r="I39" s="322">
        <f t="shared" ca="1" si="5"/>
        <v>0</v>
      </c>
      <c r="J39" s="322" t="str">
        <f t="shared" ca="1" si="6"/>
        <v/>
      </c>
      <c r="K39" s="322" t="str">
        <f t="shared" ca="1" si="7"/>
        <v/>
      </c>
      <c r="L39" s="322" t="str">
        <f t="shared" ca="1" si="8"/>
        <v/>
      </c>
      <c r="N39" s="322">
        <f t="shared" ca="1" si="9"/>
        <v>1</v>
      </c>
      <c r="O39" t="str">
        <f t="shared" ca="1" si="10"/>
        <v/>
      </c>
      <c r="P39" t="str">
        <f t="shared" ca="1" si="11"/>
        <v/>
      </c>
      <c r="Q39" t="str">
        <f t="shared" ca="1" si="12"/>
        <v/>
      </c>
      <c r="R39" t="str">
        <f t="shared" ca="1" si="13"/>
        <v/>
      </c>
    </row>
    <row r="40" spans="1:18" hidden="1" x14ac:dyDescent="0.2">
      <c r="A40" s="361"/>
      <c r="B40" s="322">
        <v>13</v>
      </c>
      <c r="C40" s="322" t="str">
        <f t="shared" ca="1" si="0"/>
        <v>1.2</v>
      </c>
      <c r="D40" s="322" t="str">
        <f t="shared" ca="1" si="1"/>
        <v>c</v>
      </c>
      <c r="E40" s="322" t="s">
        <v>41</v>
      </c>
      <c r="F40" s="322" t="str">
        <f t="shared" ca="1" si="2"/>
        <v>https://museemaritime.larochelle.fr/preparer-la-visite/je-suis/enseignant-ou-animateur</v>
      </c>
      <c r="G40" s="322" t="str">
        <f t="shared" ca="1" si="3"/>
        <v>A</v>
      </c>
      <c r="H40" s="322">
        <f t="shared" ca="1" si="4"/>
        <v>0</v>
      </c>
      <c r="I40" s="322">
        <f t="shared" ca="1" si="5"/>
        <v>0</v>
      </c>
      <c r="J40" s="322" t="str">
        <f t="shared" ca="1" si="6"/>
        <v/>
      </c>
      <c r="K40" s="322" t="str">
        <f t="shared" ca="1" si="7"/>
        <v/>
      </c>
      <c r="L40" s="322" t="str">
        <f t="shared" ca="1" si="8"/>
        <v/>
      </c>
      <c r="N40" s="322">
        <f t="shared" ca="1" si="9"/>
        <v>1</v>
      </c>
      <c r="O40" t="str">
        <f t="shared" ca="1" si="10"/>
        <v/>
      </c>
      <c r="P40" t="str">
        <f t="shared" ca="1" si="11"/>
        <v/>
      </c>
      <c r="Q40" t="str">
        <f t="shared" ca="1" si="12"/>
        <v/>
      </c>
      <c r="R40" t="str">
        <f t="shared" ca="1" si="13"/>
        <v/>
      </c>
    </row>
    <row r="41" spans="1:18" hidden="1" x14ac:dyDescent="0.2">
      <c r="A41" s="361"/>
      <c r="B41" s="322">
        <v>13</v>
      </c>
      <c r="C41" s="322" t="str">
        <f t="shared" ca="1" si="0"/>
        <v>1.2</v>
      </c>
      <c r="D41" s="322" t="str">
        <f t="shared" ca="1" si="1"/>
        <v>c</v>
      </c>
      <c r="E41" s="322" t="s">
        <v>42</v>
      </c>
      <c r="F41" s="322" t="str">
        <f t="shared" ca="1" si="2"/>
        <v>https://museemaritime.larochelle.fr/au-dela-de-la-visite/autour-des-expositions</v>
      </c>
      <c r="G41" s="322" t="str">
        <f t="shared" ca="1" si="3"/>
        <v>A</v>
      </c>
      <c r="H41" s="322">
        <f t="shared" ca="1" si="4"/>
        <v>0</v>
      </c>
      <c r="I41" s="322">
        <f t="shared" ca="1" si="5"/>
        <v>0</v>
      </c>
      <c r="J41" s="322" t="str">
        <f t="shared" ca="1" si="6"/>
        <v/>
      </c>
      <c r="K41" s="322" t="str">
        <f t="shared" ca="1" si="7"/>
        <v/>
      </c>
      <c r="L41" s="322" t="str">
        <f t="shared" ca="1" si="8"/>
        <v/>
      </c>
      <c r="N41" s="322">
        <f t="shared" ca="1" si="9"/>
        <v>1</v>
      </c>
      <c r="O41" t="str">
        <f t="shared" ca="1" si="10"/>
        <v/>
      </c>
      <c r="P41" t="str">
        <f t="shared" ca="1" si="11"/>
        <v/>
      </c>
      <c r="Q41" t="str">
        <f t="shared" ca="1" si="12"/>
        <v/>
      </c>
      <c r="R41" t="str">
        <f t="shared" ca="1" si="13"/>
        <v/>
      </c>
    </row>
    <row r="42" spans="1:18" hidden="1" x14ac:dyDescent="0.2">
      <c r="A42" s="361"/>
      <c r="B42" s="322">
        <v>13</v>
      </c>
      <c r="C42" s="322" t="str">
        <f t="shared" ca="1" si="0"/>
        <v>1.2</v>
      </c>
      <c r="D42" s="322" t="str">
        <f t="shared" ca="1" si="1"/>
        <v>c</v>
      </c>
      <c r="E42" s="322" t="s">
        <v>43</v>
      </c>
      <c r="F42" s="322" t="str">
        <f t="shared" ca="1" si="2"/>
        <v>https://museemaritime.larochelle.fr/au-dela-de-la-visite/lieux-culturels-et-monuments</v>
      </c>
      <c r="G42" s="322" t="str">
        <f t="shared" ca="1" si="3"/>
        <v>A</v>
      </c>
      <c r="H42" s="322">
        <f t="shared" ca="1" si="4"/>
        <v>0</v>
      </c>
      <c r="I42" s="322">
        <f t="shared" ca="1" si="5"/>
        <v>0</v>
      </c>
      <c r="J42" s="322" t="str">
        <f t="shared" ca="1" si="6"/>
        <v/>
      </c>
      <c r="K42" s="322" t="str">
        <f t="shared" ca="1" si="7"/>
        <v/>
      </c>
      <c r="L42" s="322" t="str">
        <f t="shared" ca="1" si="8"/>
        <v/>
      </c>
      <c r="N42" s="322">
        <f t="shared" ca="1" si="9"/>
        <v>1</v>
      </c>
      <c r="O42" t="str">
        <f t="shared" ca="1" si="10"/>
        <v/>
      </c>
      <c r="P42" t="str">
        <f t="shared" ca="1" si="11"/>
        <v/>
      </c>
      <c r="Q42" t="str">
        <f t="shared" ca="1" si="12"/>
        <v/>
      </c>
      <c r="R42" t="str">
        <f t="shared" ca="1" si="13"/>
        <v/>
      </c>
    </row>
    <row r="43" spans="1:18" hidden="1" x14ac:dyDescent="0.2">
      <c r="A43" s="361"/>
      <c r="B43" s="322">
        <v>13</v>
      </c>
      <c r="C43" s="322" t="str">
        <f t="shared" ca="1" si="0"/>
        <v>1.2</v>
      </c>
      <c r="D43" s="322" t="str">
        <f t="shared" ca="1" si="1"/>
        <v>c</v>
      </c>
      <c r="E43" s="322" t="s">
        <v>44</v>
      </c>
      <c r="F43" s="322" t="str">
        <f t="shared" ca="1" si="2"/>
        <v>https://museemaritime.larochelle.fr/au-dela-de-la-visite/a-decouvrir-a-proximite/yatchs-classiques</v>
      </c>
      <c r="G43" s="322" t="str">
        <f t="shared" ca="1" si="3"/>
        <v>A</v>
      </c>
      <c r="H43" s="322">
        <f t="shared" ca="1" si="4"/>
        <v>0</v>
      </c>
      <c r="I43" s="322">
        <f t="shared" ca="1" si="5"/>
        <v>0</v>
      </c>
      <c r="J43" s="322" t="str">
        <f t="shared" ca="1" si="6"/>
        <v/>
      </c>
      <c r="K43" s="322" t="str">
        <f t="shared" ca="1" si="7"/>
        <v/>
      </c>
      <c r="L43" s="322" t="str">
        <f t="shared" ca="1" si="8"/>
        <v/>
      </c>
      <c r="N43" s="322">
        <f t="shared" ca="1" si="9"/>
        <v>1</v>
      </c>
      <c r="O43" t="str">
        <f t="shared" ca="1" si="10"/>
        <v/>
      </c>
      <c r="P43" t="str">
        <f t="shared" ca="1" si="11"/>
        <v/>
      </c>
      <c r="Q43" t="str">
        <f t="shared" ca="1" si="12"/>
        <v/>
      </c>
      <c r="R43" t="str">
        <f t="shared" ca="1" si="13"/>
        <v/>
      </c>
    </row>
    <row r="44" spans="1:18" hidden="1" x14ac:dyDescent="0.2">
      <c r="A44" s="361"/>
      <c r="B44" s="322">
        <v>14</v>
      </c>
      <c r="C44" s="322" t="str">
        <f t="shared" ca="1" si="0"/>
        <v>1.3</v>
      </c>
      <c r="D44" s="322" t="str">
        <f t="shared" ca="1" si="1"/>
        <v>na</v>
      </c>
      <c r="E44" s="322" t="s">
        <v>27</v>
      </c>
      <c r="F44" s="322" t="str">
        <f t="shared" ca="1" si="2"/>
        <v>https://museemaritime.larochelle.fr/</v>
      </c>
      <c r="G44" s="322" t="str">
        <f t="shared" ca="1" si="3"/>
        <v>A</v>
      </c>
      <c r="H44" s="322">
        <f t="shared" ca="1" si="4"/>
        <v>0</v>
      </c>
      <c r="I44" s="322">
        <f t="shared" ca="1" si="5"/>
        <v>0</v>
      </c>
      <c r="J44" s="322" t="str">
        <f t="shared" ca="1" si="6"/>
        <v/>
      </c>
      <c r="K44" s="322" t="str">
        <f t="shared" ca="1" si="7"/>
        <v/>
      </c>
      <c r="L44" s="322" t="str">
        <f t="shared" ca="1" si="8"/>
        <v/>
      </c>
      <c r="N44" s="322">
        <f t="shared" ca="1" si="9"/>
        <v>1</v>
      </c>
      <c r="O44" t="str">
        <f t="shared" ca="1" si="10"/>
        <v/>
      </c>
      <c r="P44" t="str">
        <f t="shared" ca="1" si="11"/>
        <v/>
      </c>
      <c r="Q44" t="str">
        <f t="shared" ca="1" si="12"/>
        <v/>
      </c>
      <c r="R44" t="str">
        <f t="shared" ca="1" si="13"/>
        <v/>
      </c>
    </row>
    <row r="45" spans="1:18" hidden="1" x14ac:dyDescent="0.2">
      <c r="A45" s="361"/>
      <c r="B45" s="322">
        <v>14</v>
      </c>
      <c r="C45" s="322" t="str">
        <f t="shared" ca="1" si="0"/>
        <v>1.3</v>
      </c>
      <c r="D45" s="322" t="str">
        <f t="shared" ca="1" si="1"/>
        <v>na</v>
      </c>
      <c r="E45" s="322" t="s">
        <v>28</v>
      </c>
      <c r="F45" s="322" t="str">
        <f t="shared" ca="1" si="2"/>
        <v>https://museemaritime.larochelle.fr/contact</v>
      </c>
      <c r="G45" s="322" t="str">
        <f t="shared" ca="1" si="3"/>
        <v>A</v>
      </c>
      <c r="H45" s="322">
        <f t="shared" ca="1" si="4"/>
        <v>0</v>
      </c>
      <c r="I45" s="322">
        <f t="shared" ca="1" si="5"/>
        <v>0</v>
      </c>
      <c r="J45" s="322" t="str">
        <f t="shared" ca="1" si="6"/>
        <v/>
      </c>
      <c r="K45" s="322" t="str">
        <f t="shared" ca="1" si="7"/>
        <v/>
      </c>
      <c r="L45" s="322" t="str">
        <f t="shared" ca="1" si="8"/>
        <v/>
      </c>
      <c r="N45" s="322">
        <f t="shared" ca="1" si="9"/>
        <v>1</v>
      </c>
      <c r="O45" t="str">
        <f t="shared" ca="1" si="10"/>
        <v/>
      </c>
      <c r="P45" t="str">
        <f t="shared" ca="1" si="11"/>
        <v/>
      </c>
      <c r="Q45" t="str">
        <f t="shared" ca="1" si="12"/>
        <v/>
      </c>
      <c r="R45" t="str">
        <f t="shared" ca="1" si="13"/>
        <v/>
      </c>
    </row>
    <row r="46" spans="1:18" hidden="1" x14ac:dyDescent="0.2">
      <c r="A46" s="361"/>
      <c r="B46" s="322">
        <v>14</v>
      </c>
      <c r="C46" s="322" t="str">
        <f t="shared" ca="1" si="0"/>
        <v>1.3</v>
      </c>
      <c r="D46" s="322" t="str">
        <f t="shared" ca="1" si="1"/>
        <v>na</v>
      </c>
      <c r="E46" s="322" t="s">
        <v>29</v>
      </c>
      <c r="F46" s="322" t="str">
        <f t="shared" ca="1" si="2"/>
        <v>https://museemaritime.larochelle.fr/mentions-legales</v>
      </c>
      <c r="G46" s="322" t="str">
        <f t="shared" ca="1" si="3"/>
        <v>A</v>
      </c>
      <c r="H46" s="322">
        <f t="shared" ca="1" si="4"/>
        <v>0</v>
      </c>
      <c r="I46" s="322">
        <f t="shared" ca="1" si="5"/>
        <v>0</v>
      </c>
      <c r="J46" s="322" t="str">
        <f t="shared" ca="1" si="6"/>
        <v/>
      </c>
      <c r="K46" s="322" t="str">
        <f t="shared" ca="1" si="7"/>
        <v/>
      </c>
      <c r="L46" s="322" t="str">
        <f t="shared" ca="1" si="8"/>
        <v/>
      </c>
      <c r="N46" s="322">
        <f t="shared" ca="1" si="9"/>
        <v>1</v>
      </c>
      <c r="O46" t="str">
        <f t="shared" ca="1" si="10"/>
        <v/>
      </c>
      <c r="P46" t="str">
        <f t="shared" ca="1" si="11"/>
        <v/>
      </c>
      <c r="Q46" t="str">
        <f t="shared" ca="1" si="12"/>
        <v/>
      </c>
      <c r="R46" t="str">
        <f t="shared" ca="1" si="13"/>
        <v/>
      </c>
    </row>
    <row r="47" spans="1:18" hidden="1" x14ac:dyDescent="0.2">
      <c r="A47" s="361"/>
      <c r="B47" s="322">
        <v>14</v>
      </c>
      <c r="C47" s="322" t="str">
        <f t="shared" ca="1" si="0"/>
        <v>1.3</v>
      </c>
      <c r="D47" s="322" t="str">
        <f t="shared" ca="1" si="1"/>
        <v>na</v>
      </c>
      <c r="E47" s="322" t="s">
        <v>30</v>
      </c>
      <c r="F47" s="322" t="str">
        <f t="shared" ca="1" si="2"/>
        <v>https://museemaritime.larochelle.fr/plan-du-site</v>
      </c>
      <c r="G47" s="322" t="str">
        <f t="shared" ca="1" si="3"/>
        <v>A</v>
      </c>
      <c r="H47" s="322">
        <f t="shared" ca="1" si="4"/>
        <v>0</v>
      </c>
      <c r="I47" s="322">
        <f t="shared" ca="1" si="5"/>
        <v>0</v>
      </c>
      <c r="J47" s="322" t="str">
        <f t="shared" ca="1" si="6"/>
        <v/>
      </c>
      <c r="K47" s="322" t="str">
        <f t="shared" ca="1" si="7"/>
        <v/>
      </c>
      <c r="L47" s="322" t="str">
        <f t="shared" ca="1" si="8"/>
        <v/>
      </c>
      <c r="N47" s="322">
        <f t="shared" ca="1" si="9"/>
        <v>1</v>
      </c>
      <c r="O47" t="str">
        <f t="shared" ca="1" si="10"/>
        <v/>
      </c>
      <c r="P47" t="str">
        <f t="shared" ca="1" si="11"/>
        <v/>
      </c>
      <c r="Q47" t="str">
        <f t="shared" ca="1" si="12"/>
        <v/>
      </c>
      <c r="R47" t="str">
        <f t="shared" ca="1" si="13"/>
        <v/>
      </c>
    </row>
    <row r="48" spans="1:18" hidden="1" x14ac:dyDescent="0.2">
      <c r="A48" s="361"/>
      <c r="B48" s="322">
        <v>14</v>
      </c>
      <c r="C48" s="322" t="str">
        <f t="shared" ca="1" si="0"/>
        <v>1.3</v>
      </c>
      <c r="D48" s="322" t="str">
        <f t="shared" ca="1" si="1"/>
        <v>na</v>
      </c>
      <c r="E48" s="322" t="s">
        <v>31</v>
      </c>
      <c r="F48" s="322" t="str">
        <f t="shared" ca="1" si="2"/>
        <v>https://museemaritime.larochelle.fr/un-avant-gout/en-ce-moment</v>
      </c>
      <c r="G48" s="322" t="str">
        <f t="shared" ca="1" si="3"/>
        <v>A</v>
      </c>
      <c r="H48" s="322">
        <f t="shared" ca="1" si="4"/>
        <v>0</v>
      </c>
      <c r="I48" s="322">
        <f t="shared" ca="1" si="5"/>
        <v>0</v>
      </c>
      <c r="J48" s="322" t="str">
        <f t="shared" ca="1" si="6"/>
        <v/>
      </c>
      <c r="K48" s="322" t="str">
        <f t="shared" ca="1" si="7"/>
        <v/>
      </c>
      <c r="L48" s="322" t="str">
        <f t="shared" ca="1" si="8"/>
        <v/>
      </c>
      <c r="N48" s="322">
        <f t="shared" ca="1" si="9"/>
        <v>1</v>
      </c>
      <c r="O48" t="str">
        <f t="shared" ca="1" si="10"/>
        <v/>
      </c>
      <c r="P48" t="str">
        <f t="shared" ca="1" si="11"/>
        <v/>
      </c>
      <c r="Q48" t="str">
        <f t="shared" ca="1" si="12"/>
        <v/>
      </c>
      <c r="R48" t="str">
        <f t="shared" ca="1" si="13"/>
        <v/>
      </c>
    </row>
    <row r="49" spans="1:18" hidden="1" x14ac:dyDescent="0.2">
      <c r="A49" s="361"/>
      <c r="B49" s="322">
        <v>14</v>
      </c>
      <c r="C49" s="322" t="str">
        <f t="shared" ca="1" si="0"/>
        <v>1.3</v>
      </c>
      <c r="D49" s="322" t="str">
        <f t="shared" ca="1" si="1"/>
        <v>na</v>
      </c>
      <c r="E49" s="322" t="s">
        <v>32</v>
      </c>
      <c r="F49" s="322" t="str">
        <f t="shared" ca="1" si="2"/>
        <v>https://museemaritime.larochelle.fr/un-avant-gout/en-ce-moment</v>
      </c>
      <c r="G49" s="322" t="str">
        <f t="shared" ca="1" si="3"/>
        <v>A</v>
      </c>
      <c r="H49" s="322">
        <f t="shared" ca="1" si="4"/>
        <v>0</v>
      </c>
      <c r="I49" s="322">
        <f t="shared" ca="1" si="5"/>
        <v>0</v>
      </c>
      <c r="J49" s="322" t="str">
        <f t="shared" ca="1" si="6"/>
        <v/>
      </c>
      <c r="K49" s="322" t="str">
        <f t="shared" ca="1" si="7"/>
        <v/>
      </c>
      <c r="L49" s="322" t="str">
        <f t="shared" ca="1" si="8"/>
        <v/>
      </c>
      <c r="N49" s="322">
        <f t="shared" ca="1" si="9"/>
        <v>1</v>
      </c>
      <c r="O49" t="str">
        <f t="shared" ca="1" si="10"/>
        <v/>
      </c>
      <c r="P49" t="str">
        <f t="shared" ca="1" si="11"/>
        <v/>
      </c>
      <c r="Q49" t="str">
        <f t="shared" ca="1" si="12"/>
        <v/>
      </c>
      <c r="R49" t="str">
        <f t="shared" ca="1" si="13"/>
        <v/>
      </c>
    </row>
    <row r="50" spans="1:18" hidden="1" x14ac:dyDescent="0.2">
      <c r="A50" s="361"/>
      <c r="B50" s="322">
        <v>14</v>
      </c>
      <c r="C50" s="322" t="str">
        <f t="shared" ca="1" si="0"/>
        <v>1.3</v>
      </c>
      <c r="D50" s="322" t="str">
        <f t="shared" ca="1" si="1"/>
        <v>na</v>
      </c>
      <c r="E50" s="322" t="s">
        <v>33</v>
      </c>
      <c r="F50" s="322" t="str">
        <f t="shared" ca="1" si="2"/>
        <v>https://museemaritime.larochelle.fr/un-avant-gout/en-ce-moment/evenement/generationsthalassa-5662</v>
      </c>
      <c r="G50" s="322" t="str">
        <f t="shared" ca="1" si="3"/>
        <v>A</v>
      </c>
      <c r="H50" s="322">
        <f t="shared" ca="1" si="4"/>
        <v>0</v>
      </c>
      <c r="I50" s="322">
        <f t="shared" ca="1" si="5"/>
        <v>0</v>
      </c>
      <c r="J50" s="322" t="str">
        <f t="shared" ca="1" si="6"/>
        <v/>
      </c>
      <c r="K50" s="322" t="str">
        <f t="shared" ca="1" si="7"/>
        <v/>
      </c>
      <c r="L50" s="322" t="str">
        <f t="shared" ca="1" si="8"/>
        <v/>
      </c>
      <c r="N50" s="322">
        <f t="shared" ca="1" si="9"/>
        <v>1</v>
      </c>
      <c r="O50" t="str">
        <f t="shared" ca="1" si="10"/>
        <v/>
      </c>
      <c r="P50" t="str">
        <f t="shared" ca="1" si="11"/>
        <v/>
      </c>
      <c r="Q50" t="str">
        <f t="shared" ca="1" si="12"/>
        <v/>
      </c>
      <c r="R50" t="str">
        <f t="shared" ca="1" si="13"/>
        <v/>
      </c>
    </row>
    <row r="51" spans="1:18" hidden="1" x14ac:dyDescent="0.2">
      <c r="A51" s="361"/>
      <c r="B51" s="322">
        <v>14</v>
      </c>
      <c r="C51" s="322" t="str">
        <f t="shared" ca="1" si="0"/>
        <v>1.3</v>
      </c>
      <c r="D51" s="322" t="str">
        <f t="shared" ca="1" si="1"/>
        <v>na</v>
      </c>
      <c r="E51" s="322" t="s">
        <v>34</v>
      </c>
      <c r="F51" s="322" t="str">
        <f t="shared" ca="1" si="2"/>
        <v>https://museemaritime.larochelle.fr/recherche?q=bateau&amp;tx_indexedsearch%5Bsubmit_button%5D=OK </v>
      </c>
      <c r="G51" s="322" t="str">
        <f t="shared" ca="1" si="3"/>
        <v>A</v>
      </c>
      <c r="H51" s="322">
        <f t="shared" ca="1" si="4"/>
        <v>0</v>
      </c>
      <c r="I51" s="322">
        <f t="shared" ca="1" si="5"/>
        <v>0</v>
      </c>
      <c r="J51" s="322" t="str">
        <f t="shared" ca="1" si="6"/>
        <v/>
      </c>
      <c r="K51" s="322" t="str">
        <f t="shared" ca="1" si="7"/>
        <v/>
      </c>
      <c r="L51" s="322" t="str">
        <f t="shared" ca="1" si="8"/>
        <v/>
      </c>
      <c r="N51" s="322">
        <f t="shared" ca="1" si="9"/>
        <v>1</v>
      </c>
      <c r="O51" t="str">
        <f t="shared" ca="1" si="10"/>
        <v/>
      </c>
      <c r="P51" t="str">
        <f t="shared" ca="1" si="11"/>
        <v/>
      </c>
      <c r="Q51" t="str">
        <f t="shared" ca="1" si="12"/>
        <v/>
      </c>
      <c r="R51" t="str">
        <f t="shared" ca="1" si="13"/>
        <v/>
      </c>
    </row>
    <row r="52" spans="1:18" x14ac:dyDescent="0.2">
      <c r="A52" s="361"/>
      <c r="B52" s="322">
        <v>14</v>
      </c>
      <c r="C52" s="322" t="str">
        <f t="shared" ca="1" si="0"/>
        <v>1.3</v>
      </c>
      <c r="D52" s="322" t="str">
        <f t="shared" ca="1" si="1"/>
        <v>nc</v>
      </c>
      <c r="E52" s="322" t="s">
        <v>35</v>
      </c>
      <c r="F52" s="322" t="str">
        <f t="shared" ca="1" si="2"/>
        <v>https://museemaritime.larochelle.fr/un-avant-gout/presentation-du-musee</v>
      </c>
      <c r="G52" s="322" t="str">
        <f t="shared" ca="1" si="3"/>
        <v>A</v>
      </c>
      <c r="H52" s="322">
        <f t="shared" ca="1" si="4"/>
        <v>0</v>
      </c>
      <c r="I52" s="322">
        <f t="shared" ca="1" si="5"/>
        <v>0</v>
      </c>
      <c r="J52" s="322" t="str">
        <f t="shared" ca="1" si="6"/>
        <v>Bloquante</v>
      </c>
      <c r="K52" s="322" t="str">
        <f t="shared" ca="1" si="7"/>
        <v>Plusieurs fois sur cette page uniquement</v>
      </c>
      <c r="L52" s="322">
        <f t="shared" ca="1" si="8"/>
        <v>1</v>
      </c>
      <c r="N52" s="322">
        <f t="shared" ca="1" si="9"/>
        <v>1</v>
      </c>
      <c r="O52" t="str">
        <f t="shared" ca="1" si="10"/>
        <v>Les alt comme "illustration 0" n'apportent pas d'information</v>
      </c>
      <c r="P52" t="str">
        <f t="shared" ca="1" si="11"/>
        <v>Remplacer le contenu du alt par le contenu de l'attribut title (ce dernier est à supprimer)</v>
      </c>
      <c r="Q52" t="str">
        <f t="shared" ca="1" si="12"/>
        <v>L'utilisation de l'attribut title sur l'image n'est pas adaptée</v>
      </c>
      <c r="R52" t="str">
        <f t="shared" ca="1" si="13"/>
        <v/>
      </c>
    </row>
    <row r="53" spans="1:18" hidden="1" x14ac:dyDescent="0.2">
      <c r="A53" s="361"/>
      <c r="B53" s="322">
        <v>14</v>
      </c>
      <c r="C53" s="322" t="str">
        <f t="shared" ca="1" si="0"/>
        <v>1.3</v>
      </c>
      <c r="D53" s="322" t="str">
        <f t="shared" ca="1" si="1"/>
        <v>na</v>
      </c>
      <c r="E53" s="322" t="s">
        <v>36</v>
      </c>
      <c r="F53" s="322" t="str">
        <f t="shared" ca="1" si="2"/>
        <v>https://museemaritime.larochelle.fr/un-avant-gout/histoire-du-musee</v>
      </c>
      <c r="G53" s="322" t="str">
        <f t="shared" ca="1" si="3"/>
        <v>A</v>
      </c>
      <c r="H53" s="322">
        <f t="shared" ca="1" si="4"/>
        <v>0</v>
      </c>
      <c r="I53" s="322">
        <f t="shared" ca="1" si="5"/>
        <v>0</v>
      </c>
      <c r="J53" s="322" t="str">
        <f t="shared" ca="1" si="6"/>
        <v/>
      </c>
      <c r="K53" s="322" t="str">
        <f t="shared" ca="1" si="7"/>
        <v/>
      </c>
      <c r="L53" s="322" t="str">
        <f t="shared" ca="1" si="8"/>
        <v/>
      </c>
      <c r="N53" s="322">
        <f t="shared" ca="1" si="9"/>
        <v>1</v>
      </c>
      <c r="O53" t="str">
        <f t="shared" ca="1" si="10"/>
        <v/>
      </c>
      <c r="P53" t="str">
        <f t="shared" ca="1" si="11"/>
        <v/>
      </c>
      <c r="Q53" t="str">
        <f t="shared" ca="1" si="12"/>
        <v/>
      </c>
      <c r="R53" t="str">
        <f t="shared" ca="1" si="13"/>
        <v/>
      </c>
    </row>
    <row r="54" spans="1:18" hidden="1" x14ac:dyDescent="0.2">
      <c r="A54" s="361"/>
      <c r="B54" s="322">
        <v>14</v>
      </c>
      <c r="C54" s="322" t="str">
        <f t="shared" ca="1" si="0"/>
        <v>1.3</v>
      </c>
      <c r="D54" s="322" t="str">
        <f t="shared" ca="1" si="1"/>
        <v>na</v>
      </c>
      <c r="E54" s="322" t="s">
        <v>37</v>
      </c>
      <c r="F54" s="322" t="str">
        <f t="shared" ca="1" si="2"/>
        <v>https://museemaritime.larochelle.fr/un-avant-gout/les-collections/flotte-patrimoniale</v>
      </c>
      <c r="G54" s="322" t="str">
        <f t="shared" ca="1" si="3"/>
        <v>A</v>
      </c>
      <c r="H54" s="322">
        <f t="shared" ca="1" si="4"/>
        <v>0</v>
      </c>
      <c r="I54" s="322">
        <f t="shared" ca="1" si="5"/>
        <v>0</v>
      </c>
      <c r="J54" s="322" t="str">
        <f t="shared" ca="1" si="6"/>
        <v/>
      </c>
      <c r="K54" s="322" t="str">
        <f t="shared" ca="1" si="7"/>
        <v/>
      </c>
      <c r="L54" s="322" t="str">
        <f t="shared" ca="1" si="8"/>
        <v/>
      </c>
      <c r="N54" s="322">
        <f t="shared" ca="1" si="9"/>
        <v>1</v>
      </c>
      <c r="O54" t="str">
        <f t="shared" ca="1" si="10"/>
        <v/>
      </c>
      <c r="P54" t="str">
        <f t="shared" ca="1" si="11"/>
        <v/>
      </c>
      <c r="Q54" t="str">
        <f t="shared" ca="1" si="12"/>
        <v/>
      </c>
      <c r="R54" t="str">
        <f t="shared" ca="1" si="13"/>
        <v/>
      </c>
    </row>
    <row r="55" spans="1:18" hidden="1" x14ac:dyDescent="0.2">
      <c r="A55" s="361"/>
      <c r="B55" s="322">
        <v>14</v>
      </c>
      <c r="C55" s="322" t="str">
        <f t="shared" ca="1" si="0"/>
        <v>1.3</v>
      </c>
      <c r="D55" s="322" t="str">
        <f t="shared" ca="1" si="1"/>
        <v>na</v>
      </c>
      <c r="E55" s="322" t="s">
        <v>38</v>
      </c>
      <c r="F55" s="322" t="str">
        <f t="shared" ca="1" si="2"/>
        <v>https://museemaritime.larochelle.fr/un-avant-gout/les-collections/france-1</v>
      </c>
      <c r="G55" s="322" t="str">
        <f t="shared" ca="1" si="3"/>
        <v>A</v>
      </c>
      <c r="H55" s="322">
        <f t="shared" ca="1" si="4"/>
        <v>0</v>
      </c>
      <c r="I55" s="322">
        <f t="shared" ca="1" si="5"/>
        <v>0</v>
      </c>
      <c r="J55" s="322" t="str">
        <f t="shared" ca="1" si="6"/>
        <v/>
      </c>
      <c r="K55" s="322" t="str">
        <f t="shared" ca="1" si="7"/>
        <v/>
      </c>
      <c r="L55" s="322" t="str">
        <f t="shared" ca="1" si="8"/>
        <v/>
      </c>
      <c r="N55" s="322">
        <f t="shared" ca="1" si="9"/>
        <v>1</v>
      </c>
      <c r="O55" t="str">
        <f t="shared" ca="1" si="10"/>
        <v/>
      </c>
      <c r="P55" t="str">
        <f t="shared" ca="1" si="11"/>
        <v/>
      </c>
      <c r="Q55" t="str">
        <f t="shared" ca="1" si="12"/>
        <v/>
      </c>
      <c r="R55" t="str">
        <f t="shared" ca="1" si="13"/>
        <v/>
      </c>
    </row>
    <row r="56" spans="1:18" hidden="1" x14ac:dyDescent="0.2">
      <c r="A56" s="361"/>
      <c r="B56" s="322">
        <v>14</v>
      </c>
      <c r="C56" s="322" t="str">
        <f t="shared" ca="1" si="0"/>
        <v>1.3</v>
      </c>
      <c r="D56" s="322" t="str">
        <f t="shared" ca="1" si="1"/>
        <v>na</v>
      </c>
      <c r="E56" s="322" t="s">
        <v>39</v>
      </c>
      <c r="F56" s="322" t="str">
        <f t="shared" ca="1" si="2"/>
        <v>https://museemaritime.larochelle.fr/un-avant-gout/les-incontournables/joshua-1</v>
      </c>
      <c r="G56" s="322" t="str">
        <f t="shared" ca="1" si="3"/>
        <v>A</v>
      </c>
      <c r="H56" s="322">
        <f t="shared" ca="1" si="4"/>
        <v>0</v>
      </c>
      <c r="I56" s="322">
        <f t="shared" ca="1" si="5"/>
        <v>0</v>
      </c>
      <c r="J56" s="322" t="str">
        <f t="shared" ca="1" si="6"/>
        <v/>
      </c>
      <c r="K56" s="322" t="str">
        <f t="shared" ca="1" si="7"/>
        <v/>
      </c>
      <c r="L56" s="322" t="str">
        <f t="shared" ca="1" si="8"/>
        <v/>
      </c>
      <c r="N56" s="322">
        <f t="shared" ca="1" si="9"/>
        <v>1</v>
      </c>
      <c r="O56" t="str">
        <f t="shared" ca="1" si="10"/>
        <v/>
      </c>
      <c r="P56" t="str">
        <f t="shared" ca="1" si="11"/>
        <v/>
      </c>
      <c r="Q56" t="str">
        <f t="shared" ca="1" si="12"/>
        <v/>
      </c>
      <c r="R56" t="str">
        <f t="shared" ca="1" si="13"/>
        <v/>
      </c>
    </row>
    <row r="57" spans="1:18" hidden="1" x14ac:dyDescent="0.2">
      <c r="A57" s="361"/>
      <c r="B57" s="322">
        <v>14</v>
      </c>
      <c r="C57" s="322" t="str">
        <f t="shared" ca="1" si="0"/>
        <v>1.3</v>
      </c>
      <c r="D57" s="322" t="str">
        <f t="shared" ca="1" si="1"/>
        <v>na</v>
      </c>
      <c r="E57" s="322" t="s">
        <v>40</v>
      </c>
      <c r="F57" s="322" t="str">
        <f t="shared" ca="1" si="2"/>
        <v>https://museemaritime.larochelle.fr/preparer-la-visite/acces-tarifs-et-horaires</v>
      </c>
      <c r="G57" s="322" t="str">
        <f t="shared" ca="1" si="3"/>
        <v>A</v>
      </c>
      <c r="H57" s="322">
        <f t="shared" ca="1" si="4"/>
        <v>0</v>
      </c>
      <c r="I57" s="322">
        <f t="shared" ca="1" si="5"/>
        <v>0</v>
      </c>
      <c r="J57" s="322" t="str">
        <f t="shared" ca="1" si="6"/>
        <v/>
      </c>
      <c r="K57" s="322" t="str">
        <f t="shared" ca="1" si="7"/>
        <v/>
      </c>
      <c r="L57" s="322" t="str">
        <f t="shared" ca="1" si="8"/>
        <v/>
      </c>
      <c r="N57" s="322">
        <f t="shared" ca="1" si="9"/>
        <v>1</v>
      </c>
      <c r="O57" t="str">
        <f t="shared" ca="1" si="10"/>
        <v/>
      </c>
      <c r="P57" t="str">
        <f t="shared" ca="1" si="11"/>
        <v/>
      </c>
      <c r="Q57" t="str">
        <f t="shared" ca="1" si="12"/>
        <v/>
      </c>
      <c r="R57" t="str">
        <f t="shared" ca="1" si="13"/>
        <v/>
      </c>
    </row>
    <row r="58" spans="1:18" hidden="1" x14ac:dyDescent="0.2">
      <c r="A58" s="361"/>
      <c r="B58" s="322">
        <v>14</v>
      </c>
      <c r="C58" s="322" t="str">
        <f t="shared" ca="1" si="0"/>
        <v>1.3</v>
      </c>
      <c r="D58" s="322" t="str">
        <f t="shared" ca="1" si="1"/>
        <v>na</v>
      </c>
      <c r="E58" s="322" t="s">
        <v>41</v>
      </c>
      <c r="F58" s="322" t="str">
        <f t="shared" ca="1" si="2"/>
        <v>https://museemaritime.larochelle.fr/preparer-la-visite/je-suis/enseignant-ou-animateur</v>
      </c>
      <c r="G58" s="322" t="str">
        <f t="shared" ca="1" si="3"/>
        <v>A</v>
      </c>
      <c r="H58" s="322">
        <f t="shared" ca="1" si="4"/>
        <v>0</v>
      </c>
      <c r="I58" s="322">
        <f t="shared" ca="1" si="5"/>
        <v>0</v>
      </c>
      <c r="J58" s="322" t="str">
        <f t="shared" ca="1" si="6"/>
        <v/>
      </c>
      <c r="K58" s="322" t="str">
        <f t="shared" ca="1" si="7"/>
        <v/>
      </c>
      <c r="L58" s="322" t="str">
        <f t="shared" ca="1" si="8"/>
        <v/>
      </c>
      <c r="N58" s="322">
        <f t="shared" ca="1" si="9"/>
        <v>1</v>
      </c>
      <c r="O58" t="str">
        <f t="shared" ca="1" si="10"/>
        <v/>
      </c>
      <c r="P58" t="str">
        <f t="shared" ca="1" si="11"/>
        <v/>
      </c>
      <c r="Q58" t="str">
        <f t="shared" ca="1" si="12"/>
        <v/>
      </c>
      <c r="R58" t="str">
        <f t="shared" ca="1" si="13"/>
        <v/>
      </c>
    </row>
    <row r="59" spans="1:18" hidden="1" x14ac:dyDescent="0.2">
      <c r="A59" s="361"/>
      <c r="B59" s="322">
        <v>14</v>
      </c>
      <c r="C59" s="322" t="str">
        <f t="shared" ca="1" si="0"/>
        <v>1.3</v>
      </c>
      <c r="D59" s="322" t="str">
        <f t="shared" ca="1" si="1"/>
        <v>na</v>
      </c>
      <c r="E59" s="322" t="s">
        <v>42</v>
      </c>
      <c r="F59" s="322" t="str">
        <f t="shared" ca="1" si="2"/>
        <v>https://museemaritime.larochelle.fr/au-dela-de-la-visite/autour-des-expositions</v>
      </c>
      <c r="G59" s="322" t="str">
        <f t="shared" ca="1" si="3"/>
        <v>A</v>
      </c>
      <c r="H59" s="322">
        <f t="shared" ca="1" si="4"/>
        <v>0</v>
      </c>
      <c r="I59" s="322">
        <f t="shared" ca="1" si="5"/>
        <v>0</v>
      </c>
      <c r="J59" s="322" t="str">
        <f t="shared" ca="1" si="6"/>
        <v/>
      </c>
      <c r="K59" s="322" t="str">
        <f t="shared" ca="1" si="7"/>
        <v/>
      </c>
      <c r="L59" s="322" t="str">
        <f t="shared" ca="1" si="8"/>
        <v/>
      </c>
      <c r="N59" s="322">
        <f t="shared" ca="1" si="9"/>
        <v>1</v>
      </c>
      <c r="O59" t="str">
        <f t="shared" ca="1" si="10"/>
        <v/>
      </c>
      <c r="P59" t="str">
        <f t="shared" ca="1" si="11"/>
        <v/>
      </c>
      <c r="Q59" t="str">
        <f t="shared" ca="1" si="12"/>
        <v/>
      </c>
      <c r="R59" t="str">
        <f t="shared" ca="1" si="13"/>
        <v/>
      </c>
    </row>
    <row r="60" spans="1:18" hidden="1" x14ac:dyDescent="0.2">
      <c r="A60" s="361"/>
      <c r="B60" s="322">
        <v>14</v>
      </c>
      <c r="C60" s="322" t="str">
        <f t="shared" ca="1" si="0"/>
        <v>1.3</v>
      </c>
      <c r="D60" s="322" t="str">
        <f t="shared" ca="1" si="1"/>
        <v>na</v>
      </c>
      <c r="E60" s="322" t="s">
        <v>43</v>
      </c>
      <c r="F60" s="322" t="str">
        <f t="shared" ca="1" si="2"/>
        <v>https://museemaritime.larochelle.fr/au-dela-de-la-visite/lieux-culturels-et-monuments</v>
      </c>
      <c r="G60" s="322" t="str">
        <f t="shared" ca="1" si="3"/>
        <v>A</v>
      </c>
      <c r="H60" s="322">
        <f t="shared" ca="1" si="4"/>
        <v>0</v>
      </c>
      <c r="I60" s="322">
        <f t="shared" ca="1" si="5"/>
        <v>0</v>
      </c>
      <c r="J60" s="322" t="str">
        <f t="shared" ca="1" si="6"/>
        <v/>
      </c>
      <c r="K60" s="322" t="str">
        <f t="shared" ca="1" si="7"/>
        <v/>
      </c>
      <c r="L60" s="322" t="str">
        <f t="shared" ca="1" si="8"/>
        <v/>
      </c>
      <c r="N60" s="322">
        <f t="shared" ca="1" si="9"/>
        <v>1</v>
      </c>
      <c r="O60" t="str">
        <f t="shared" ca="1" si="10"/>
        <v/>
      </c>
      <c r="P60" t="str">
        <f t="shared" ca="1" si="11"/>
        <v/>
      </c>
      <c r="Q60" t="str">
        <f t="shared" ca="1" si="12"/>
        <v/>
      </c>
      <c r="R60" t="str">
        <f t="shared" ca="1" si="13"/>
        <v/>
      </c>
    </row>
    <row r="61" spans="1:18" hidden="1" x14ac:dyDescent="0.2">
      <c r="A61" s="361"/>
      <c r="B61" s="322">
        <v>14</v>
      </c>
      <c r="C61" s="322" t="str">
        <f t="shared" ca="1" si="0"/>
        <v>1.3</v>
      </c>
      <c r="D61" s="322" t="str">
        <f t="shared" ca="1" si="1"/>
        <v>na</v>
      </c>
      <c r="E61" s="322" t="s">
        <v>44</v>
      </c>
      <c r="F61" s="322" t="str">
        <f t="shared" ca="1" si="2"/>
        <v>https://museemaritime.larochelle.fr/au-dela-de-la-visite/a-decouvrir-a-proximite/yatchs-classiques</v>
      </c>
      <c r="G61" s="322" t="str">
        <f t="shared" ca="1" si="3"/>
        <v>A</v>
      </c>
      <c r="H61" s="322">
        <f t="shared" ca="1" si="4"/>
        <v>0</v>
      </c>
      <c r="I61" s="322">
        <f t="shared" ca="1" si="5"/>
        <v>0</v>
      </c>
      <c r="J61" s="322" t="str">
        <f t="shared" ca="1" si="6"/>
        <v/>
      </c>
      <c r="K61" s="322" t="str">
        <f t="shared" ca="1" si="7"/>
        <v/>
      </c>
      <c r="L61" s="322" t="str">
        <f t="shared" ca="1" si="8"/>
        <v/>
      </c>
      <c r="N61" s="322">
        <f t="shared" ca="1" si="9"/>
        <v>1</v>
      </c>
      <c r="O61" t="str">
        <f t="shared" ca="1" si="10"/>
        <v/>
      </c>
      <c r="P61" t="str">
        <f t="shared" ca="1" si="11"/>
        <v/>
      </c>
      <c r="Q61" t="str">
        <f t="shared" ca="1" si="12"/>
        <v/>
      </c>
      <c r="R61" t="str">
        <f t="shared" ca="1" si="13"/>
        <v/>
      </c>
    </row>
    <row r="62" spans="1:18" hidden="1" x14ac:dyDescent="0.2">
      <c r="A62" s="361"/>
      <c r="B62" s="322">
        <v>15</v>
      </c>
      <c r="C62" s="322" t="str">
        <f t="shared" ca="1" si="0"/>
        <v>1.4</v>
      </c>
      <c r="D62" s="322" t="str">
        <f t="shared" ca="1" si="1"/>
        <v>na</v>
      </c>
      <c r="E62" s="322" t="s">
        <v>27</v>
      </c>
      <c r="F62" s="322" t="str">
        <f t="shared" ca="1" si="2"/>
        <v>https://museemaritime.larochelle.fr/</v>
      </c>
      <c r="G62" s="322" t="str">
        <f t="shared" ca="1" si="3"/>
        <v>A</v>
      </c>
      <c r="H62" s="322">
        <f t="shared" ca="1" si="4"/>
        <v>0</v>
      </c>
      <c r="I62" s="322">
        <f t="shared" ca="1" si="5"/>
        <v>0</v>
      </c>
      <c r="J62" s="322" t="str">
        <f t="shared" ca="1" si="6"/>
        <v/>
      </c>
      <c r="K62" s="322" t="str">
        <f t="shared" ca="1" si="7"/>
        <v/>
      </c>
      <c r="L62" s="322" t="str">
        <f t="shared" ca="1" si="8"/>
        <v/>
      </c>
      <c r="N62" s="322">
        <f t="shared" ca="1" si="9"/>
        <v>0</v>
      </c>
      <c r="O62" t="str">
        <f t="shared" ca="1" si="10"/>
        <v/>
      </c>
      <c r="P62" t="str">
        <f t="shared" ca="1" si="11"/>
        <v/>
      </c>
      <c r="Q62" t="str">
        <f t="shared" ca="1" si="12"/>
        <v/>
      </c>
      <c r="R62" t="str">
        <f t="shared" ca="1" si="13"/>
        <v/>
      </c>
    </row>
    <row r="63" spans="1:18" hidden="1" x14ac:dyDescent="0.2">
      <c r="A63" s="361"/>
      <c r="B63" s="322">
        <v>15</v>
      </c>
      <c r="C63" s="322" t="str">
        <f t="shared" ca="1" si="0"/>
        <v>1.4</v>
      </c>
      <c r="D63" s="322" t="str">
        <f t="shared" ca="1" si="1"/>
        <v>na</v>
      </c>
      <c r="E63" s="322" t="s">
        <v>28</v>
      </c>
      <c r="F63" s="322" t="str">
        <f t="shared" ca="1" si="2"/>
        <v>https://museemaritime.larochelle.fr/contact</v>
      </c>
      <c r="G63" s="322" t="str">
        <f t="shared" ca="1" si="3"/>
        <v>A</v>
      </c>
      <c r="H63" s="322">
        <f t="shared" ca="1" si="4"/>
        <v>0</v>
      </c>
      <c r="I63" s="322">
        <f t="shared" ca="1" si="5"/>
        <v>0</v>
      </c>
      <c r="J63" s="322" t="str">
        <f t="shared" ca="1" si="6"/>
        <v/>
      </c>
      <c r="K63" s="322" t="str">
        <f t="shared" ca="1" si="7"/>
        <v/>
      </c>
      <c r="L63" s="322" t="str">
        <f t="shared" ca="1" si="8"/>
        <v/>
      </c>
      <c r="N63" s="322">
        <f t="shared" ca="1" si="9"/>
        <v>0</v>
      </c>
      <c r="O63" t="str">
        <f t="shared" ca="1" si="10"/>
        <v/>
      </c>
      <c r="P63" t="str">
        <f t="shared" ca="1" si="11"/>
        <v/>
      </c>
      <c r="Q63" t="str">
        <f t="shared" ca="1" si="12"/>
        <v/>
      </c>
      <c r="R63" t="str">
        <f t="shared" ca="1" si="13"/>
        <v/>
      </c>
    </row>
    <row r="64" spans="1:18" hidden="1" x14ac:dyDescent="0.2">
      <c r="A64" s="361"/>
      <c r="B64" s="322">
        <v>15</v>
      </c>
      <c r="C64" s="322" t="str">
        <f t="shared" ca="1" si="0"/>
        <v>1.4</v>
      </c>
      <c r="D64" s="322" t="str">
        <f t="shared" ca="1" si="1"/>
        <v>na</v>
      </c>
      <c r="E64" s="322" t="s">
        <v>29</v>
      </c>
      <c r="F64" s="322" t="str">
        <f t="shared" ca="1" si="2"/>
        <v>https://museemaritime.larochelle.fr/mentions-legales</v>
      </c>
      <c r="G64" s="322" t="str">
        <f t="shared" ca="1" si="3"/>
        <v>A</v>
      </c>
      <c r="H64" s="322">
        <f t="shared" ca="1" si="4"/>
        <v>0</v>
      </c>
      <c r="I64" s="322">
        <f t="shared" ca="1" si="5"/>
        <v>0</v>
      </c>
      <c r="J64" s="322" t="str">
        <f t="shared" ca="1" si="6"/>
        <v/>
      </c>
      <c r="K64" s="322" t="str">
        <f t="shared" ca="1" si="7"/>
        <v/>
      </c>
      <c r="L64" s="322" t="str">
        <f t="shared" ca="1" si="8"/>
        <v/>
      </c>
      <c r="N64" s="322">
        <f t="shared" ca="1" si="9"/>
        <v>0</v>
      </c>
      <c r="O64" t="str">
        <f t="shared" ca="1" si="10"/>
        <v/>
      </c>
      <c r="P64" t="str">
        <f t="shared" ca="1" si="11"/>
        <v/>
      </c>
      <c r="Q64" t="str">
        <f t="shared" ca="1" si="12"/>
        <v/>
      </c>
      <c r="R64" t="str">
        <f t="shared" ca="1" si="13"/>
        <v/>
      </c>
    </row>
    <row r="65" spans="1:18" hidden="1" x14ac:dyDescent="0.2">
      <c r="A65" s="361"/>
      <c r="B65" s="322">
        <v>15</v>
      </c>
      <c r="C65" s="322" t="str">
        <f t="shared" ca="1" si="0"/>
        <v>1.4</v>
      </c>
      <c r="D65" s="322" t="str">
        <f t="shared" ca="1" si="1"/>
        <v>na</v>
      </c>
      <c r="E65" s="322" t="s">
        <v>30</v>
      </c>
      <c r="F65" s="322" t="str">
        <f t="shared" ca="1" si="2"/>
        <v>https://museemaritime.larochelle.fr/plan-du-site</v>
      </c>
      <c r="G65" s="322" t="str">
        <f t="shared" ca="1" si="3"/>
        <v>A</v>
      </c>
      <c r="H65" s="322">
        <f t="shared" ca="1" si="4"/>
        <v>0</v>
      </c>
      <c r="I65" s="322">
        <f t="shared" ca="1" si="5"/>
        <v>0</v>
      </c>
      <c r="J65" s="322" t="str">
        <f t="shared" ca="1" si="6"/>
        <v/>
      </c>
      <c r="K65" s="322" t="str">
        <f t="shared" ca="1" si="7"/>
        <v/>
      </c>
      <c r="L65" s="322" t="str">
        <f t="shared" ca="1" si="8"/>
        <v/>
      </c>
      <c r="N65" s="322">
        <f t="shared" ca="1" si="9"/>
        <v>0</v>
      </c>
      <c r="O65" t="str">
        <f t="shared" ca="1" si="10"/>
        <v/>
      </c>
      <c r="P65" t="str">
        <f t="shared" ca="1" si="11"/>
        <v/>
      </c>
      <c r="Q65" t="str">
        <f t="shared" ca="1" si="12"/>
        <v/>
      </c>
      <c r="R65" t="str">
        <f t="shared" ca="1" si="13"/>
        <v/>
      </c>
    </row>
    <row r="66" spans="1:18" hidden="1" x14ac:dyDescent="0.2">
      <c r="A66" s="361"/>
      <c r="B66" s="322">
        <v>15</v>
      </c>
      <c r="C66" s="322" t="str">
        <f t="shared" ca="1" si="0"/>
        <v>1.4</v>
      </c>
      <c r="D66" s="322" t="str">
        <f t="shared" ca="1" si="1"/>
        <v>na</v>
      </c>
      <c r="E66" s="322" t="s">
        <v>31</v>
      </c>
      <c r="F66" s="322" t="str">
        <f t="shared" ca="1" si="2"/>
        <v>https://museemaritime.larochelle.fr/un-avant-gout/en-ce-moment</v>
      </c>
      <c r="G66" s="322" t="str">
        <f t="shared" ca="1" si="3"/>
        <v>A</v>
      </c>
      <c r="H66" s="322">
        <f t="shared" ca="1" si="4"/>
        <v>0</v>
      </c>
      <c r="I66" s="322">
        <f t="shared" ca="1" si="5"/>
        <v>0</v>
      </c>
      <c r="J66" s="322" t="str">
        <f t="shared" ca="1" si="6"/>
        <v/>
      </c>
      <c r="K66" s="322" t="str">
        <f t="shared" ca="1" si="7"/>
        <v/>
      </c>
      <c r="L66" s="322" t="str">
        <f t="shared" ca="1" si="8"/>
        <v/>
      </c>
      <c r="N66" s="322">
        <f t="shared" ca="1" si="9"/>
        <v>0</v>
      </c>
      <c r="O66" t="str">
        <f t="shared" ca="1" si="10"/>
        <v/>
      </c>
      <c r="P66" t="str">
        <f t="shared" ca="1" si="11"/>
        <v/>
      </c>
      <c r="Q66" t="str">
        <f t="shared" ca="1" si="12"/>
        <v/>
      </c>
      <c r="R66" t="str">
        <f t="shared" ca="1" si="13"/>
        <v/>
      </c>
    </row>
    <row r="67" spans="1:18" hidden="1" x14ac:dyDescent="0.2">
      <c r="A67" s="361"/>
      <c r="B67" s="322">
        <v>15</v>
      </c>
      <c r="C67" s="322" t="str">
        <f t="shared" ca="1" si="0"/>
        <v>1.4</v>
      </c>
      <c r="D67" s="322" t="str">
        <f t="shared" ca="1" si="1"/>
        <v>na</v>
      </c>
      <c r="E67" s="322" t="s">
        <v>32</v>
      </c>
      <c r="F67" s="322" t="str">
        <f t="shared" ca="1" si="2"/>
        <v>https://museemaritime.larochelle.fr/un-avant-gout/en-ce-moment</v>
      </c>
      <c r="G67" s="322" t="str">
        <f t="shared" ca="1" si="3"/>
        <v>A</v>
      </c>
      <c r="H67" s="322">
        <f t="shared" ca="1" si="4"/>
        <v>0</v>
      </c>
      <c r="I67" s="322">
        <f t="shared" ca="1" si="5"/>
        <v>0</v>
      </c>
      <c r="J67" s="322" t="str">
        <f t="shared" ca="1" si="6"/>
        <v/>
      </c>
      <c r="K67" s="322" t="str">
        <f t="shared" ca="1" si="7"/>
        <v/>
      </c>
      <c r="L67" s="322" t="str">
        <f t="shared" ca="1" si="8"/>
        <v/>
      </c>
      <c r="N67" s="322">
        <f t="shared" ca="1" si="9"/>
        <v>0</v>
      </c>
      <c r="O67" t="str">
        <f t="shared" ca="1" si="10"/>
        <v/>
      </c>
      <c r="P67" t="str">
        <f t="shared" ca="1" si="11"/>
        <v/>
      </c>
      <c r="Q67" t="str">
        <f t="shared" ca="1" si="12"/>
        <v/>
      </c>
      <c r="R67" t="str">
        <f t="shared" ca="1" si="13"/>
        <v/>
      </c>
    </row>
    <row r="68" spans="1:18" hidden="1" x14ac:dyDescent="0.2">
      <c r="A68" s="361"/>
      <c r="B68" s="322">
        <v>15</v>
      </c>
      <c r="C68" s="322" t="str">
        <f t="shared" ca="1" si="0"/>
        <v>1.4</v>
      </c>
      <c r="D68" s="322" t="str">
        <f t="shared" ca="1" si="1"/>
        <v>na</v>
      </c>
      <c r="E68" s="322" t="s">
        <v>33</v>
      </c>
      <c r="F68" s="322" t="str">
        <f t="shared" ca="1" si="2"/>
        <v>https://museemaritime.larochelle.fr/un-avant-gout/en-ce-moment/evenement/generationsthalassa-5662</v>
      </c>
      <c r="G68" s="322" t="str">
        <f t="shared" ca="1" si="3"/>
        <v>A</v>
      </c>
      <c r="H68" s="322">
        <f t="shared" ca="1" si="4"/>
        <v>0</v>
      </c>
      <c r="I68" s="322">
        <f t="shared" ca="1" si="5"/>
        <v>0</v>
      </c>
      <c r="J68" s="322" t="str">
        <f t="shared" ca="1" si="6"/>
        <v/>
      </c>
      <c r="K68" s="322" t="str">
        <f t="shared" ca="1" si="7"/>
        <v/>
      </c>
      <c r="L68" s="322" t="str">
        <f t="shared" ca="1" si="8"/>
        <v/>
      </c>
      <c r="N68" s="322">
        <f t="shared" ca="1" si="9"/>
        <v>0</v>
      </c>
      <c r="O68" t="str">
        <f t="shared" ca="1" si="10"/>
        <v/>
      </c>
      <c r="P68" t="str">
        <f t="shared" ca="1" si="11"/>
        <v/>
      </c>
      <c r="Q68" t="str">
        <f t="shared" ca="1" si="12"/>
        <v/>
      </c>
      <c r="R68" t="str">
        <f t="shared" ca="1" si="13"/>
        <v/>
      </c>
    </row>
    <row r="69" spans="1:18" hidden="1" x14ac:dyDescent="0.2">
      <c r="A69" s="361"/>
      <c r="B69" s="322">
        <v>15</v>
      </c>
      <c r="C69" s="322" t="str">
        <f t="shared" ca="1" si="0"/>
        <v>1.4</v>
      </c>
      <c r="D69" s="322" t="str">
        <f t="shared" ca="1" si="1"/>
        <v>na</v>
      </c>
      <c r="E69" s="322" t="s">
        <v>34</v>
      </c>
      <c r="F69" s="322" t="str">
        <f t="shared" ca="1" si="2"/>
        <v>https://museemaritime.larochelle.fr/recherche?q=bateau&amp;tx_indexedsearch%5Bsubmit_button%5D=OK </v>
      </c>
      <c r="G69" s="322" t="str">
        <f t="shared" ca="1" si="3"/>
        <v>A</v>
      </c>
      <c r="H69" s="322">
        <f t="shared" ca="1" si="4"/>
        <v>0</v>
      </c>
      <c r="I69" s="322">
        <f t="shared" ca="1" si="5"/>
        <v>0</v>
      </c>
      <c r="J69" s="322" t="str">
        <f t="shared" ca="1" si="6"/>
        <v/>
      </c>
      <c r="K69" s="322" t="str">
        <f t="shared" ca="1" si="7"/>
        <v/>
      </c>
      <c r="L69" s="322" t="str">
        <f t="shared" ca="1" si="8"/>
        <v/>
      </c>
      <c r="N69" s="322">
        <f t="shared" ca="1" si="9"/>
        <v>0</v>
      </c>
      <c r="O69" t="str">
        <f t="shared" ca="1" si="10"/>
        <v/>
      </c>
      <c r="P69" t="str">
        <f t="shared" ca="1" si="11"/>
        <v/>
      </c>
      <c r="Q69" t="str">
        <f t="shared" ca="1" si="12"/>
        <v/>
      </c>
      <c r="R69" t="str">
        <f t="shared" ca="1" si="13"/>
        <v/>
      </c>
    </row>
    <row r="70" spans="1:18" hidden="1" x14ac:dyDescent="0.2">
      <c r="A70" s="361"/>
      <c r="B70" s="322">
        <v>15</v>
      </c>
      <c r="C70" s="322" t="str">
        <f t="shared" ca="1" si="0"/>
        <v>1.4</v>
      </c>
      <c r="D70" s="322" t="str">
        <f t="shared" ca="1" si="1"/>
        <v>na</v>
      </c>
      <c r="E70" s="322" t="s">
        <v>35</v>
      </c>
      <c r="F70" s="322" t="str">
        <f t="shared" ca="1" si="2"/>
        <v>https://museemaritime.larochelle.fr/un-avant-gout/presentation-du-musee</v>
      </c>
      <c r="G70" s="322" t="str">
        <f t="shared" ca="1" si="3"/>
        <v>A</v>
      </c>
      <c r="H70" s="322">
        <f t="shared" ca="1" si="4"/>
        <v>0</v>
      </c>
      <c r="I70" s="322">
        <f t="shared" ca="1" si="5"/>
        <v>0</v>
      </c>
      <c r="J70" s="322" t="str">
        <f t="shared" ca="1" si="6"/>
        <v/>
      </c>
      <c r="K70" s="322" t="str">
        <f t="shared" ca="1" si="7"/>
        <v/>
      </c>
      <c r="L70" s="322" t="str">
        <f t="shared" ca="1" si="8"/>
        <v/>
      </c>
      <c r="N70" s="322">
        <f t="shared" ca="1" si="9"/>
        <v>0</v>
      </c>
      <c r="O70" t="str">
        <f t="shared" ca="1" si="10"/>
        <v/>
      </c>
      <c r="P70" t="str">
        <f t="shared" ca="1" si="11"/>
        <v/>
      </c>
      <c r="Q70" t="str">
        <f t="shared" ca="1" si="12"/>
        <v/>
      </c>
      <c r="R70" t="str">
        <f t="shared" ca="1" si="13"/>
        <v/>
      </c>
    </row>
    <row r="71" spans="1:18" hidden="1" x14ac:dyDescent="0.2">
      <c r="A71" s="361"/>
      <c r="B71" s="322">
        <v>15</v>
      </c>
      <c r="C71" s="322" t="str">
        <f t="shared" ca="1" si="0"/>
        <v>1.4</v>
      </c>
      <c r="D71" s="322" t="str">
        <f t="shared" ca="1" si="1"/>
        <v>na</v>
      </c>
      <c r="E71" s="322" t="s">
        <v>36</v>
      </c>
      <c r="F71" s="322" t="str">
        <f t="shared" ca="1" si="2"/>
        <v>https://museemaritime.larochelle.fr/un-avant-gout/histoire-du-musee</v>
      </c>
      <c r="G71" s="322" t="str">
        <f t="shared" ca="1" si="3"/>
        <v>A</v>
      </c>
      <c r="H71" s="322">
        <f t="shared" ca="1" si="4"/>
        <v>0</v>
      </c>
      <c r="I71" s="322">
        <f t="shared" ca="1" si="5"/>
        <v>0</v>
      </c>
      <c r="J71" s="322" t="str">
        <f t="shared" ca="1" si="6"/>
        <v/>
      </c>
      <c r="K71" s="322" t="str">
        <f t="shared" ca="1" si="7"/>
        <v/>
      </c>
      <c r="L71" s="322" t="str">
        <f t="shared" ca="1" si="8"/>
        <v/>
      </c>
      <c r="N71" s="322">
        <f t="shared" ca="1" si="9"/>
        <v>0</v>
      </c>
      <c r="O71" t="str">
        <f t="shared" ca="1" si="10"/>
        <v/>
      </c>
      <c r="P71" t="str">
        <f t="shared" ca="1" si="11"/>
        <v/>
      </c>
      <c r="Q71" t="str">
        <f t="shared" ca="1" si="12"/>
        <v/>
      </c>
      <c r="R71" t="str">
        <f t="shared" ca="1" si="13"/>
        <v/>
      </c>
    </row>
    <row r="72" spans="1:18" hidden="1" x14ac:dyDescent="0.2">
      <c r="A72" s="361"/>
      <c r="B72" s="322">
        <v>15</v>
      </c>
      <c r="C72" s="322" t="str">
        <f t="shared" ref="C72:C135" ca="1" si="14">IFERROR(IF(INDIRECT($E72 &amp; "!B" &amp; $B72)="","",INDIRECT($E72 &amp; "!B" &amp; $B72)),"")</f>
        <v>1.4</v>
      </c>
      <c r="D72" s="322" t="str">
        <f t="shared" ref="D72:D135" ca="1" si="15">IFERROR(IF(INDIRECT($E72 &amp; "!G" &amp; $B72)="","",INDIRECT($E72 &amp; "!G" &amp; $B72)),"")</f>
        <v>na</v>
      </c>
      <c r="E72" s="322" t="s">
        <v>37</v>
      </c>
      <c r="F72" s="322" t="str">
        <f t="shared" ref="F72:F135" ca="1" si="16">IFERROR(HYPERLINK(INDIRECT($E72 &amp; "!C3")), "")</f>
        <v>https://museemaritime.larochelle.fr/un-avant-gout/les-collections/flotte-patrimoniale</v>
      </c>
      <c r="G72" s="322" t="str">
        <f t="shared" ref="G72:G135" ca="1" si="17">IFERROR(IF(INDIRECT($E72 &amp; "!C" &amp; $B72)="","",INDIRECT($E72 &amp; "!C" &amp; $B72)),"")</f>
        <v>A</v>
      </c>
      <c r="H72" s="322">
        <f t="shared" ref="H72:H135" ca="1" si="18">IFERROR(IF(INDIRECT($E72 &amp; "!D" &amp; $B72)="","",INDIRECT($E72 &amp; "!D" &amp; $B72)),"")</f>
        <v>0</v>
      </c>
      <c r="I72" s="322">
        <f t="shared" ref="I72:I135" ca="1" si="19">IFERROR(IF(INDIRECT($E72 &amp; "!E" &amp; $B72)="","",INDIRECT($E72 &amp; "!E" &amp; $B72)),"")</f>
        <v>0</v>
      </c>
      <c r="J72" s="322" t="str">
        <f t="shared" ref="J72:J135" ca="1" si="20">IFERROR(IF(INDIRECT($E72 &amp; "!I" &amp; $B72)="","",INDIRECT($E72 &amp; "!I" &amp; $B72)),"")</f>
        <v/>
      </c>
      <c r="K72" s="322" t="str">
        <f t="shared" ref="K72:K135" ca="1" si="21">IFERROR(IF(INDIRECT($E72 &amp; "!J" &amp; $B72)="","",INDIRECT($E72 &amp; "!J" &amp; $B72)),"")</f>
        <v/>
      </c>
      <c r="L72" s="322" t="str">
        <f t="shared" ref="L72:L135" ca="1" si="22">IFERROR(VLOOKUP($K72,$Z$1:$AD$4,MATCH($J72,$AA$5:$AD$5,0)+1,FALSE),"")</f>
        <v/>
      </c>
      <c r="N72" s="322">
        <f t="shared" ref="N72:N135" ca="1" si="23">COUNTIFS($C$7:$C$1915,$C72,$D$7:$D$1915,"nc")</f>
        <v>0</v>
      </c>
      <c r="O72" t="str">
        <f t="shared" ref="O72:O135" ca="1" si="24">IFERROR(IF(INDIRECT($E72 &amp; "!K" &amp; $B72)="","",INDIRECT($E72 &amp; "!K" &amp; $B72)),"")</f>
        <v/>
      </c>
      <c r="P72" t="str">
        <f t="shared" ref="P72:P135" ca="1" si="25">IFERROR(IF(INDIRECT($E72 &amp; "!L" &amp; $B72)="","",INDIRECT($E72 &amp; "!L" &amp; $B72)),"")</f>
        <v/>
      </c>
      <c r="Q72" t="str">
        <f t="shared" ref="Q72:Q135" ca="1" si="26">IFERROR(IF(INDIRECT($E72 &amp; "!M" &amp; $B72)="","",INDIRECT($E72 &amp; "!M" &amp; $B72)),"")</f>
        <v/>
      </c>
      <c r="R72" t="str">
        <f t="shared" ref="R72:R135" ca="1" si="27">IFERROR(IF(INDIRECT($E72 &amp; "!N" &amp; $B72)="","",INDIRECT($E72 &amp; "!N" &amp; $B72)),"")</f>
        <v/>
      </c>
    </row>
    <row r="73" spans="1:18" hidden="1" x14ac:dyDescent="0.2">
      <c r="A73" s="361"/>
      <c r="B73" s="322">
        <v>15</v>
      </c>
      <c r="C73" s="322" t="str">
        <f t="shared" ca="1" si="14"/>
        <v>1.4</v>
      </c>
      <c r="D73" s="322" t="str">
        <f t="shared" ca="1" si="15"/>
        <v>na</v>
      </c>
      <c r="E73" s="322" t="s">
        <v>38</v>
      </c>
      <c r="F73" s="322" t="str">
        <f t="shared" ca="1" si="16"/>
        <v>https://museemaritime.larochelle.fr/un-avant-gout/les-collections/france-1</v>
      </c>
      <c r="G73" s="322" t="str">
        <f t="shared" ca="1" si="17"/>
        <v>A</v>
      </c>
      <c r="H73" s="322">
        <f t="shared" ca="1" si="18"/>
        <v>0</v>
      </c>
      <c r="I73" s="322">
        <f t="shared" ca="1" si="19"/>
        <v>0</v>
      </c>
      <c r="J73" s="322" t="str">
        <f t="shared" ca="1" si="20"/>
        <v/>
      </c>
      <c r="K73" s="322" t="str">
        <f t="shared" ca="1" si="21"/>
        <v/>
      </c>
      <c r="L73" s="322" t="str">
        <f t="shared" ca="1" si="22"/>
        <v/>
      </c>
      <c r="N73" s="322">
        <f t="shared" ca="1" si="23"/>
        <v>0</v>
      </c>
      <c r="O73" t="str">
        <f t="shared" ca="1" si="24"/>
        <v/>
      </c>
      <c r="P73" t="str">
        <f t="shared" ca="1" si="25"/>
        <v/>
      </c>
      <c r="Q73" t="str">
        <f t="shared" ca="1" si="26"/>
        <v/>
      </c>
      <c r="R73" t="str">
        <f t="shared" ca="1" si="27"/>
        <v/>
      </c>
    </row>
    <row r="74" spans="1:18" hidden="1" x14ac:dyDescent="0.2">
      <c r="A74" s="361"/>
      <c r="B74" s="322">
        <v>15</v>
      </c>
      <c r="C74" s="322" t="str">
        <f t="shared" ca="1" si="14"/>
        <v>1.4</v>
      </c>
      <c r="D74" s="322" t="str">
        <f t="shared" ca="1" si="15"/>
        <v>na</v>
      </c>
      <c r="E74" s="322" t="s">
        <v>39</v>
      </c>
      <c r="F74" s="322" t="str">
        <f t="shared" ca="1" si="16"/>
        <v>https://museemaritime.larochelle.fr/un-avant-gout/les-incontournables/joshua-1</v>
      </c>
      <c r="G74" s="322" t="str">
        <f t="shared" ca="1" si="17"/>
        <v>A</v>
      </c>
      <c r="H74" s="322">
        <f t="shared" ca="1" si="18"/>
        <v>0</v>
      </c>
      <c r="I74" s="322">
        <f t="shared" ca="1" si="19"/>
        <v>0</v>
      </c>
      <c r="J74" s="322" t="str">
        <f t="shared" ca="1" si="20"/>
        <v/>
      </c>
      <c r="K74" s="322" t="str">
        <f t="shared" ca="1" si="21"/>
        <v/>
      </c>
      <c r="L74" s="322" t="str">
        <f t="shared" ca="1" si="22"/>
        <v/>
      </c>
      <c r="N74" s="322">
        <f t="shared" ca="1" si="23"/>
        <v>0</v>
      </c>
      <c r="O74" t="str">
        <f t="shared" ca="1" si="24"/>
        <v/>
      </c>
      <c r="P74" t="str">
        <f t="shared" ca="1" si="25"/>
        <v/>
      </c>
      <c r="Q74" t="str">
        <f t="shared" ca="1" si="26"/>
        <v/>
      </c>
      <c r="R74" t="str">
        <f t="shared" ca="1" si="27"/>
        <v/>
      </c>
    </row>
    <row r="75" spans="1:18" hidden="1" x14ac:dyDescent="0.2">
      <c r="A75" s="361"/>
      <c r="B75" s="322">
        <v>15</v>
      </c>
      <c r="C75" s="322" t="str">
        <f t="shared" ca="1" si="14"/>
        <v>1.4</v>
      </c>
      <c r="D75" s="322" t="str">
        <f t="shared" ca="1" si="15"/>
        <v>na</v>
      </c>
      <c r="E75" s="322" t="s">
        <v>40</v>
      </c>
      <c r="F75" s="322" t="str">
        <f t="shared" ca="1" si="16"/>
        <v>https://museemaritime.larochelle.fr/preparer-la-visite/acces-tarifs-et-horaires</v>
      </c>
      <c r="G75" s="322" t="str">
        <f t="shared" ca="1" si="17"/>
        <v>A</v>
      </c>
      <c r="H75" s="322">
        <f t="shared" ca="1" si="18"/>
        <v>0</v>
      </c>
      <c r="I75" s="322">
        <f t="shared" ca="1" si="19"/>
        <v>0</v>
      </c>
      <c r="J75" s="322" t="str">
        <f t="shared" ca="1" si="20"/>
        <v/>
      </c>
      <c r="K75" s="322" t="str">
        <f t="shared" ca="1" si="21"/>
        <v/>
      </c>
      <c r="L75" s="322" t="str">
        <f t="shared" ca="1" si="22"/>
        <v/>
      </c>
      <c r="N75" s="322">
        <f t="shared" ca="1" si="23"/>
        <v>0</v>
      </c>
      <c r="O75" t="str">
        <f t="shared" ca="1" si="24"/>
        <v/>
      </c>
      <c r="P75" t="str">
        <f t="shared" ca="1" si="25"/>
        <v/>
      </c>
      <c r="Q75" t="str">
        <f t="shared" ca="1" si="26"/>
        <v/>
      </c>
      <c r="R75" t="str">
        <f t="shared" ca="1" si="27"/>
        <v/>
      </c>
    </row>
    <row r="76" spans="1:18" hidden="1" x14ac:dyDescent="0.2">
      <c r="A76" s="361"/>
      <c r="B76" s="322">
        <v>15</v>
      </c>
      <c r="C76" s="322" t="str">
        <f t="shared" ca="1" si="14"/>
        <v>1.4</v>
      </c>
      <c r="D76" s="322" t="str">
        <f t="shared" ca="1" si="15"/>
        <v>na</v>
      </c>
      <c r="E76" s="322" t="s">
        <v>41</v>
      </c>
      <c r="F76" s="322" t="str">
        <f t="shared" ca="1" si="16"/>
        <v>https://museemaritime.larochelle.fr/preparer-la-visite/je-suis/enseignant-ou-animateur</v>
      </c>
      <c r="G76" s="322" t="str">
        <f t="shared" ca="1" si="17"/>
        <v>A</v>
      </c>
      <c r="H76" s="322">
        <f t="shared" ca="1" si="18"/>
        <v>0</v>
      </c>
      <c r="I76" s="322">
        <f t="shared" ca="1" si="19"/>
        <v>0</v>
      </c>
      <c r="J76" s="322" t="str">
        <f t="shared" ca="1" si="20"/>
        <v/>
      </c>
      <c r="K76" s="322" t="str">
        <f t="shared" ca="1" si="21"/>
        <v/>
      </c>
      <c r="L76" s="322" t="str">
        <f t="shared" ca="1" si="22"/>
        <v/>
      </c>
      <c r="N76" s="322">
        <f t="shared" ca="1" si="23"/>
        <v>0</v>
      </c>
      <c r="O76" t="str">
        <f t="shared" ca="1" si="24"/>
        <v/>
      </c>
      <c r="P76" t="str">
        <f t="shared" ca="1" si="25"/>
        <v/>
      </c>
      <c r="Q76" t="str">
        <f t="shared" ca="1" si="26"/>
        <v/>
      </c>
      <c r="R76" t="str">
        <f t="shared" ca="1" si="27"/>
        <v/>
      </c>
    </row>
    <row r="77" spans="1:18" hidden="1" x14ac:dyDescent="0.2">
      <c r="A77" s="361"/>
      <c r="B77" s="322">
        <v>15</v>
      </c>
      <c r="C77" s="322" t="str">
        <f t="shared" ca="1" si="14"/>
        <v>1.4</v>
      </c>
      <c r="D77" s="322" t="str">
        <f t="shared" ca="1" si="15"/>
        <v>na</v>
      </c>
      <c r="E77" s="322" t="s">
        <v>42</v>
      </c>
      <c r="F77" s="322" t="str">
        <f t="shared" ca="1" si="16"/>
        <v>https://museemaritime.larochelle.fr/au-dela-de-la-visite/autour-des-expositions</v>
      </c>
      <c r="G77" s="322" t="str">
        <f t="shared" ca="1" si="17"/>
        <v>A</v>
      </c>
      <c r="H77" s="322">
        <f t="shared" ca="1" si="18"/>
        <v>0</v>
      </c>
      <c r="I77" s="322">
        <f t="shared" ca="1" si="19"/>
        <v>0</v>
      </c>
      <c r="J77" s="322" t="str">
        <f t="shared" ca="1" si="20"/>
        <v/>
      </c>
      <c r="K77" s="322" t="str">
        <f t="shared" ca="1" si="21"/>
        <v/>
      </c>
      <c r="L77" s="322" t="str">
        <f t="shared" ca="1" si="22"/>
        <v/>
      </c>
      <c r="N77" s="322">
        <f t="shared" ca="1" si="23"/>
        <v>0</v>
      </c>
      <c r="O77" t="str">
        <f t="shared" ca="1" si="24"/>
        <v/>
      </c>
      <c r="P77" t="str">
        <f t="shared" ca="1" si="25"/>
        <v/>
      </c>
      <c r="Q77" t="str">
        <f t="shared" ca="1" si="26"/>
        <v/>
      </c>
      <c r="R77" t="str">
        <f t="shared" ca="1" si="27"/>
        <v/>
      </c>
    </row>
    <row r="78" spans="1:18" hidden="1" x14ac:dyDescent="0.2">
      <c r="A78" s="361"/>
      <c r="B78" s="322">
        <v>15</v>
      </c>
      <c r="C78" s="322" t="str">
        <f t="shared" ca="1" si="14"/>
        <v>1.4</v>
      </c>
      <c r="D78" s="322" t="str">
        <f t="shared" ca="1" si="15"/>
        <v>na</v>
      </c>
      <c r="E78" s="322" t="s">
        <v>43</v>
      </c>
      <c r="F78" s="322" t="str">
        <f t="shared" ca="1" si="16"/>
        <v>https://museemaritime.larochelle.fr/au-dela-de-la-visite/lieux-culturels-et-monuments</v>
      </c>
      <c r="G78" s="322" t="str">
        <f t="shared" ca="1" si="17"/>
        <v>A</v>
      </c>
      <c r="H78" s="322">
        <f t="shared" ca="1" si="18"/>
        <v>0</v>
      </c>
      <c r="I78" s="322">
        <f t="shared" ca="1" si="19"/>
        <v>0</v>
      </c>
      <c r="J78" s="322" t="str">
        <f t="shared" ca="1" si="20"/>
        <v/>
      </c>
      <c r="K78" s="322" t="str">
        <f t="shared" ca="1" si="21"/>
        <v/>
      </c>
      <c r="L78" s="322" t="str">
        <f t="shared" ca="1" si="22"/>
        <v/>
      </c>
      <c r="N78" s="322">
        <f t="shared" ca="1" si="23"/>
        <v>0</v>
      </c>
      <c r="O78" t="str">
        <f t="shared" ca="1" si="24"/>
        <v/>
      </c>
      <c r="P78" t="str">
        <f t="shared" ca="1" si="25"/>
        <v/>
      </c>
      <c r="Q78" t="str">
        <f t="shared" ca="1" si="26"/>
        <v/>
      </c>
      <c r="R78" t="str">
        <f t="shared" ca="1" si="27"/>
        <v/>
      </c>
    </row>
    <row r="79" spans="1:18" hidden="1" x14ac:dyDescent="0.2">
      <c r="A79" s="361"/>
      <c r="B79" s="322">
        <v>15</v>
      </c>
      <c r="C79" s="322" t="str">
        <f t="shared" ca="1" si="14"/>
        <v>1.4</v>
      </c>
      <c r="D79" s="322" t="str">
        <f t="shared" ca="1" si="15"/>
        <v>na</v>
      </c>
      <c r="E79" s="322" t="s">
        <v>44</v>
      </c>
      <c r="F79" s="322" t="str">
        <f t="shared" ca="1" si="16"/>
        <v>https://museemaritime.larochelle.fr/au-dela-de-la-visite/a-decouvrir-a-proximite/yatchs-classiques</v>
      </c>
      <c r="G79" s="322" t="str">
        <f t="shared" ca="1" si="17"/>
        <v>A</v>
      </c>
      <c r="H79" s="322">
        <f t="shared" ca="1" si="18"/>
        <v>0</v>
      </c>
      <c r="I79" s="322">
        <f t="shared" ca="1" si="19"/>
        <v>0</v>
      </c>
      <c r="J79" s="322" t="str">
        <f t="shared" ca="1" si="20"/>
        <v/>
      </c>
      <c r="K79" s="322" t="str">
        <f t="shared" ca="1" si="21"/>
        <v/>
      </c>
      <c r="L79" s="322" t="str">
        <f t="shared" ca="1" si="22"/>
        <v/>
      </c>
      <c r="N79" s="322">
        <f t="shared" ca="1" si="23"/>
        <v>0</v>
      </c>
      <c r="O79" t="str">
        <f t="shared" ca="1" si="24"/>
        <v/>
      </c>
      <c r="P79" t="str">
        <f t="shared" ca="1" si="25"/>
        <v/>
      </c>
      <c r="Q79" t="str">
        <f t="shared" ca="1" si="26"/>
        <v/>
      </c>
      <c r="R79" t="str">
        <f t="shared" ca="1" si="27"/>
        <v/>
      </c>
    </row>
    <row r="80" spans="1:18" hidden="1" x14ac:dyDescent="0.2">
      <c r="A80" s="361"/>
      <c r="B80" s="322">
        <v>16</v>
      </c>
      <c r="C80" s="322" t="str">
        <f t="shared" ca="1" si="14"/>
        <v>1.5</v>
      </c>
      <c r="D80" s="322" t="str">
        <f t="shared" ca="1" si="15"/>
        <v>na</v>
      </c>
      <c r="E80" s="322" t="s">
        <v>27</v>
      </c>
      <c r="F80" s="322" t="str">
        <f t="shared" ca="1" si="16"/>
        <v>https://museemaritime.larochelle.fr/</v>
      </c>
      <c r="G80" s="322" t="str">
        <f t="shared" ca="1" si="17"/>
        <v>A</v>
      </c>
      <c r="H80" s="322">
        <f t="shared" ca="1" si="18"/>
        <v>0</v>
      </c>
      <c r="I80" s="322">
        <f t="shared" ca="1" si="19"/>
        <v>0</v>
      </c>
      <c r="J80" s="322" t="str">
        <f t="shared" ca="1" si="20"/>
        <v/>
      </c>
      <c r="K80" s="322" t="str">
        <f t="shared" ca="1" si="21"/>
        <v/>
      </c>
      <c r="L80" s="322" t="str">
        <f t="shared" ca="1" si="22"/>
        <v/>
      </c>
      <c r="N80" s="322">
        <f t="shared" ca="1" si="23"/>
        <v>0</v>
      </c>
      <c r="O80" t="str">
        <f t="shared" ca="1" si="24"/>
        <v/>
      </c>
      <c r="P80" t="str">
        <f t="shared" ca="1" si="25"/>
        <v/>
      </c>
      <c r="Q80" t="str">
        <f t="shared" ca="1" si="26"/>
        <v/>
      </c>
      <c r="R80" t="str">
        <f t="shared" ca="1" si="27"/>
        <v/>
      </c>
    </row>
    <row r="81" spans="1:18" hidden="1" x14ac:dyDescent="0.2">
      <c r="A81" s="361"/>
      <c r="B81" s="322">
        <v>16</v>
      </c>
      <c r="C81" s="322" t="str">
        <f t="shared" ca="1" si="14"/>
        <v>1.5</v>
      </c>
      <c r="D81" s="322" t="str">
        <f t="shared" ca="1" si="15"/>
        <v>na</v>
      </c>
      <c r="E81" s="322" t="s">
        <v>28</v>
      </c>
      <c r="F81" s="322" t="str">
        <f t="shared" ca="1" si="16"/>
        <v>https://museemaritime.larochelle.fr/contact</v>
      </c>
      <c r="G81" s="322" t="str">
        <f t="shared" ca="1" si="17"/>
        <v>A</v>
      </c>
      <c r="H81" s="322">
        <f t="shared" ca="1" si="18"/>
        <v>0</v>
      </c>
      <c r="I81" s="322">
        <f t="shared" ca="1" si="19"/>
        <v>0</v>
      </c>
      <c r="J81" s="322" t="str">
        <f t="shared" ca="1" si="20"/>
        <v/>
      </c>
      <c r="K81" s="322" t="str">
        <f t="shared" ca="1" si="21"/>
        <v/>
      </c>
      <c r="L81" s="322" t="str">
        <f t="shared" ca="1" si="22"/>
        <v/>
      </c>
      <c r="N81" s="322">
        <f t="shared" ca="1" si="23"/>
        <v>0</v>
      </c>
      <c r="O81" t="str">
        <f t="shared" ca="1" si="24"/>
        <v/>
      </c>
      <c r="P81" t="str">
        <f t="shared" ca="1" si="25"/>
        <v/>
      </c>
      <c r="Q81" t="str">
        <f t="shared" ca="1" si="26"/>
        <v/>
      </c>
      <c r="R81" t="str">
        <f t="shared" ca="1" si="27"/>
        <v/>
      </c>
    </row>
    <row r="82" spans="1:18" hidden="1" x14ac:dyDescent="0.2">
      <c r="A82" s="361"/>
      <c r="B82" s="322">
        <v>16</v>
      </c>
      <c r="C82" s="322" t="str">
        <f t="shared" ca="1" si="14"/>
        <v>1.5</v>
      </c>
      <c r="D82" s="322" t="str">
        <f t="shared" ca="1" si="15"/>
        <v>na</v>
      </c>
      <c r="E82" s="322" t="s">
        <v>29</v>
      </c>
      <c r="F82" s="322" t="str">
        <f t="shared" ca="1" si="16"/>
        <v>https://museemaritime.larochelle.fr/mentions-legales</v>
      </c>
      <c r="G82" s="322" t="str">
        <f t="shared" ca="1" si="17"/>
        <v>A</v>
      </c>
      <c r="H82" s="322">
        <f t="shared" ca="1" si="18"/>
        <v>0</v>
      </c>
      <c r="I82" s="322">
        <f t="shared" ca="1" si="19"/>
        <v>0</v>
      </c>
      <c r="J82" s="322" t="str">
        <f t="shared" ca="1" si="20"/>
        <v/>
      </c>
      <c r="K82" s="322" t="str">
        <f t="shared" ca="1" si="21"/>
        <v/>
      </c>
      <c r="L82" s="322" t="str">
        <f t="shared" ca="1" si="22"/>
        <v/>
      </c>
      <c r="N82" s="322">
        <f t="shared" ca="1" si="23"/>
        <v>0</v>
      </c>
      <c r="O82" t="str">
        <f t="shared" ca="1" si="24"/>
        <v/>
      </c>
      <c r="P82" t="str">
        <f t="shared" ca="1" si="25"/>
        <v/>
      </c>
      <c r="Q82" t="str">
        <f t="shared" ca="1" si="26"/>
        <v/>
      </c>
      <c r="R82" t="str">
        <f t="shared" ca="1" si="27"/>
        <v/>
      </c>
    </row>
    <row r="83" spans="1:18" hidden="1" x14ac:dyDescent="0.2">
      <c r="A83" s="361"/>
      <c r="B83" s="322">
        <v>16</v>
      </c>
      <c r="C83" s="322" t="str">
        <f t="shared" ca="1" si="14"/>
        <v>1.5</v>
      </c>
      <c r="D83" s="322" t="str">
        <f t="shared" ca="1" si="15"/>
        <v>na</v>
      </c>
      <c r="E83" s="322" t="s">
        <v>30</v>
      </c>
      <c r="F83" s="322" t="str">
        <f t="shared" ca="1" si="16"/>
        <v>https://museemaritime.larochelle.fr/plan-du-site</v>
      </c>
      <c r="G83" s="322" t="str">
        <f t="shared" ca="1" si="17"/>
        <v>A</v>
      </c>
      <c r="H83" s="322">
        <f t="shared" ca="1" si="18"/>
        <v>0</v>
      </c>
      <c r="I83" s="322">
        <f t="shared" ca="1" si="19"/>
        <v>0</v>
      </c>
      <c r="J83" s="322" t="str">
        <f t="shared" ca="1" si="20"/>
        <v/>
      </c>
      <c r="K83" s="322" t="str">
        <f t="shared" ca="1" si="21"/>
        <v/>
      </c>
      <c r="L83" s="322" t="str">
        <f t="shared" ca="1" si="22"/>
        <v/>
      </c>
      <c r="N83" s="322">
        <f t="shared" ca="1" si="23"/>
        <v>0</v>
      </c>
      <c r="O83" t="str">
        <f t="shared" ca="1" si="24"/>
        <v/>
      </c>
      <c r="P83" t="str">
        <f t="shared" ca="1" si="25"/>
        <v/>
      </c>
      <c r="Q83" t="str">
        <f t="shared" ca="1" si="26"/>
        <v/>
      </c>
      <c r="R83" t="str">
        <f t="shared" ca="1" si="27"/>
        <v/>
      </c>
    </row>
    <row r="84" spans="1:18" hidden="1" x14ac:dyDescent="0.2">
      <c r="A84" s="361"/>
      <c r="B84" s="322">
        <v>16</v>
      </c>
      <c r="C84" s="322" t="str">
        <f t="shared" ca="1" si="14"/>
        <v>1.5</v>
      </c>
      <c r="D84" s="322" t="str">
        <f t="shared" ca="1" si="15"/>
        <v>na</v>
      </c>
      <c r="E84" s="322" t="s">
        <v>31</v>
      </c>
      <c r="F84" s="322" t="str">
        <f t="shared" ca="1" si="16"/>
        <v>https://museemaritime.larochelle.fr/un-avant-gout/en-ce-moment</v>
      </c>
      <c r="G84" s="322" t="str">
        <f t="shared" ca="1" si="17"/>
        <v>A</v>
      </c>
      <c r="H84" s="322">
        <f t="shared" ca="1" si="18"/>
        <v>0</v>
      </c>
      <c r="I84" s="322">
        <f t="shared" ca="1" si="19"/>
        <v>0</v>
      </c>
      <c r="J84" s="322" t="str">
        <f t="shared" ca="1" si="20"/>
        <v/>
      </c>
      <c r="K84" s="322" t="str">
        <f t="shared" ca="1" si="21"/>
        <v/>
      </c>
      <c r="L84" s="322" t="str">
        <f t="shared" ca="1" si="22"/>
        <v/>
      </c>
      <c r="N84" s="322">
        <f t="shared" ca="1" si="23"/>
        <v>0</v>
      </c>
      <c r="O84" t="str">
        <f t="shared" ca="1" si="24"/>
        <v/>
      </c>
      <c r="P84" t="str">
        <f t="shared" ca="1" si="25"/>
        <v/>
      </c>
      <c r="Q84" t="str">
        <f t="shared" ca="1" si="26"/>
        <v/>
      </c>
      <c r="R84" t="str">
        <f t="shared" ca="1" si="27"/>
        <v/>
      </c>
    </row>
    <row r="85" spans="1:18" hidden="1" x14ac:dyDescent="0.2">
      <c r="A85" s="361"/>
      <c r="B85" s="322">
        <v>16</v>
      </c>
      <c r="C85" s="322" t="str">
        <f t="shared" ca="1" si="14"/>
        <v>1.5</v>
      </c>
      <c r="D85" s="322" t="str">
        <f t="shared" ca="1" si="15"/>
        <v>na</v>
      </c>
      <c r="E85" s="322" t="s">
        <v>32</v>
      </c>
      <c r="F85" s="322" t="str">
        <f t="shared" ca="1" si="16"/>
        <v>https://museemaritime.larochelle.fr/un-avant-gout/en-ce-moment</v>
      </c>
      <c r="G85" s="322" t="str">
        <f t="shared" ca="1" si="17"/>
        <v>A</v>
      </c>
      <c r="H85" s="322">
        <f t="shared" ca="1" si="18"/>
        <v>0</v>
      </c>
      <c r="I85" s="322">
        <f t="shared" ca="1" si="19"/>
        <v>0</v>
      </c>
      <c r="J85" s="322" t="str">
        <f t="shared" ca="1" si="20"/>
        <v/>
      </c>
      <c r="K85" s="322" t="str">
        <f t="shared" ca="1" si="21"/>
        <v/>
      </c>
      <c r="L85" s="322" t="str">
        <f t="shared" ca="1" si="22"/>
        <v/>
      </c>
      <c r="N85" s="322">
        <f t="shared" ca="1" si="23"/>
        <v>0</v>
      </c>
      <c r="O85" t="str">
        <f t="shared" ca="1" si="24"/>
        <v/>
      </c>
      <c r="P85" t="str">
        <f t="shared" ca="1" si="25"/>
        <v/>
      </c>
      <c r="Q85" t="str">
        <f t="shared" ca="1" si="26"/>
        <v/>
      </c>
      <c r="R85" t="str">
        <f t="shared" ca="1" si="27"/>
        <v/>
      </c>
    </row>
    <row r="86" spans="1:18" hidden="1" x14ac:dyDescent="0.2">
      <c r="A86" s="361"/>
      <c r="B86" s="322">
        <v>16</v>
      </c>
      <c r="C86" s="322" t="str">
        <f t="shared" ca="1" si="14"/>
        <v>1.5</v>
      </c>
      <c r="D86" s="322" t="str">
        <f t="shared" ca="1" si="15"/>
        <v>na</v>
      </c>
      <c r="E86" s="322" t="s">
        <v>33</v>
      </c>
      <c r="F86" s="322" t="str">
        <f t="shared" ca="1" si="16"/>
        <v>https://museemaritime.larochelle.fr/un-avant-gout/en-ce-moment/evenement/generationsthalassa-5662</v>
      </c>
      <c r="G86" s="322" t="str">
        <f t="shared" ca="1" si="17"/>
        <v>A</v>
      </c>
      <c r="H86" s="322">
        <f t="shared" ca="1" si="18"/>
        <v>0</v>
      </c>
      <c r="I86" s="322">
        <f t="shared" ca="1" si="19"/>
        <v>0</v>
      </c>
      <c r="J86" s="322" t="str">
        <f t="shared" ca="1" si="20"/>
        <v/>
      </c>
      <c r="K86" s="322" t="str">
        <f t="shared" ca="1" si="21"/>
        <v/>
      </c>
      <c r="L86" s="322" t="str">
        <f t="shared" ca="1" si="22"/>
        <v/>
      </c>
      <c r="N86" s="322">
        <f t="shared" ca="1" si="23"/>
        <v>0</v>
      </c>
      <c r="O86" t="str">
        <f t="shared" ca="1" si="24"/>
        <v/>
      </c>
      <c r="P86" t="str">
        <f t="shared" ca="1" si="25"/>
        <v/>
      </c>
      <c r="Q86" t="str">
        <f t="shared" ca="1" si="26"/>
        <v/>
      </c>
      <c r="R86" t="str">
        <f t="shared" ca="1" si="27"/>
        <v/>
      </c>
    </row>
    <row r="87" spans="1:18" hidden="1" x14ac:dyDescent="0.2">
      <c r="A87" s="361"/>
      <c r="B87" s="322">
        <v>16</v>
      </c>
      <c r="C87" s="322" t="str">
        <f t="shared" ca="1" si="14"/>
        <v>1.5</v>
      </c>
      <c r="D87" s="322" t="str">
        <f t="shared" ca="1" si="15"/>
        <v>na</v>
      </c>
      <c r="E87" s="322" t="s">
        <v>34</v>
      </c>
      <c r="F87" s="322" t="str">
        <f t="shared" ca="1" si="16"/>
        <v>https://museemaritime.larochelle.fr/recherche?q=bateau&amp;tx_indexedsearch%5Bsubmit_button%5D=OK </v>
      </c>
      <c r="G87" s="322" t="str">
        <f t="shared" ca="1" si="17"/>
        <v>A</v>
      </c>
      <c r="H87" s="322">
        <f t="shared" ca="1" si="18"/>
        <v>0</v>
      </c>
      <c r="I87" s="322">
        <f t="shared" ca="1" si="19"/>
        <v>0</v>
      </c>
      <c r="J87" s="322" t="str">
        <f t="shared" ca="1" si="20"/>
        <v/>
      </c>
      <c r="K87" s="322" t="str">
        <f t="shared" ca="1" si="21"/>
        <v/>
      </c>
      <c r="L87" s="322" t="str">
        <f t="shared" ca="1" si="22"/>
        <v/>
      </c>
      <c r="N87" s="322">
        <f t="shared" ca="1" si="23"/>
        <v>0</v>
      </c>
      <c r="O87" t="str">
        <f t="shared" ca="1" si="24"/>
        <v/>
      </c>
      <c r="P87" t="str">
        <f t="shared" ca="1" si="25"/>
        <v/>
      </c>
      <c r="Q87" t="str">
        <f t="shared" ca="1" si="26"/>
        <v/>
      </c>
      <c r="R87" t="str">
        <f t="shared" ca="1" si="27"/>
        <v/>
      </c>
    </row>
    <row r="88" spans="1:18" hidden="1" x14ac:dyDescent="0.2">
      <c r="A88" s="361"/>
      <c r="B88" s="322">
        <v>16</v>
      </c>
      <c r="C88" s="322" t="str">
        <f t="shared" ca="1" si="14"/>
        <v>1.5</v>
      </c>
      <c r="D88" s="322" t="str">
        <f t="shared" ca="1" si="15"/>
        <v>na</v>
      </c>
      <c r="E88" s="322" t="s">
        <v>35</v>
      </c>
      <c r="F88" s="322" t="str">
        <f t="shared" ca="1" si="16"/>
        <v>https://museemaritime.larochelle.fr/un-avant-gout/presentation-du-musee</v>
      </c>
      <c r="G88" s="322" t="str">
        <f t="shared" ca="1" si="17"/>
        <v>A</v>
      </c>
      <c r="H88" s="322">
        <f t="shared" ca="1" si="18"/>
        <v>0</v>
      </c>
      <c r="I88" s="322">
        <f t="shared" ca="1" si="19"/>
        <v>0</v>
      </c>
      <c r="J88" s="322" t="str">
        <f t="shared" ca="1" si="20"/>
        <v/>
      </c>
      <c r="K88" s="322" t="str">
        <f t="shared" ca="1" si="21"/>
        <v/>
      </c>
      <c r="L88" s="322" t="str">
        <f t="shared" ca="1" si="22"/>
        <v/>
      </c>
      <c r="N88" s="322">
        <f t="shared" ca="1" si="23"/>
        <v>0</v>
      </c>
      <c r="O88" t="str">
        <f t="shared" ca="1" si="24"/>
        <v/>
      </c>
      <c r="P88" t="str">
        <f t="shared" ca="1" si="25"/>
        <v/>
      </c>
      <c r="Q88" t="str">
        <f t="shared" ca="1" si="26"/>
        <v/>
      </c>
      <c r="R88" t="str">
        <f t="shared" ca="1" si="27"/>
        <v/>
      </c>
    </row>
    <row r="89" spans="1:18" hidden="1" x14ac:dyDescent="0.2">
      <c r="A89" s="361"/>
      <c r="B89" s="322">
        <v>16</v>
      </c>
      <c r="C89" s="322" t="str">
        <f t="shared" ca="1" si="14"/>
        <v>1.5</v>
      </c>
      <c r="D89" s="322" t="str">
        <f t="shared" ca="1" si="15"/>
        <v>na</v>
      </c>
      <c r="E89" s="322" t="s">
        <v>36</v>
      </c>
      <c r="F89" s="322" t="str">
        <f t="shared" ca="1" si="16"/>
        <v>https://museemaritime.larochelle.fr/un-avant-gout/histoire-du-musee</v>
      </c>
      <c r="G89" s="322" t="str">
        <f t="shared" ca="1" si="17"/>
        <v>A</v>
      </c>
      <c r="H89" s="322">
        <f t="shared" ca="1" si="18"/>
        <v>0</v>
      </c>
      <c r="I89" s="322">
        <f t="shared" ca="1" si="19"/>
        <v>0</v>
      </c>
      <c r="J89" s="322" t="str">
        <f t="shared" ca="1" si="20"/>
        <v/>
      </c>
      <c r="K89" s="322" t="str">
        <f t="shared" ca="1" si="21"/>
        <v/>
      </c>
      <c r="L89" s="322" t="str">
        <f t="shared" ca="1" si="22"/>
        <v/>
      </c>
      <c r="N89" s="322">
        <f t="shared" ca="1" si="23"/>
        <v>0</v>
      </c>
      <c r="O89" t="str">
        <f t="shared" ca="1" si="24"/>
        <v/>
      </c>
      <c r="P89" t="str">
        <f t="shared" ca="1" si="25"/>
        <v/>
      </c>
      <c r="Q89" t="str">
        <f t="shared" ca="1" si="26"/>
        <v/>
      </c>
      <c r="R89" t="str">
        <f t="shared" ca="1" si="27"/>
        <v/>
      </c>
    </row>
    <row r="90" spans="1:18" hidden="1" x14ac:dyDescent="0.2">
      <c r="A90" s="361"/>
      <c r="B90" s="322">
        <v>16</v>
      </c>
      <c r="C90" s="322" t="str">
        <f t="shared" ca="1" si="14"/>
        <v>1.5</v>
      </c>
      <c r="D90" s="322" t="str">
        <f t="shared" ca="1" si="15"/>
        <v>na</v>
      </c>
      <c r="E90" s="322" t="s">
        <v>37</v>
      </c>
      <c r="F90" s="322" t="str">
        <f t="shared" ca="1" si="16"/>
        <v>https://museemaritime.larochelle.fr/un-avant-gout/les-collections/flotte-patrimoniale</v>
      </c>
      <c r="G90" s="322" t="str">
        <f t="shared" ca="1" si="17"/>
        <v>A</v>
      </c>
      <c r="H90" s="322">
        <f t="shared" ca="1" si="18"/>
        <v>0</v>
      </c>
      <c r="I90" s="322">
        <f t="shared" ca="1" si="19"/>
        <v>0</v>
      </c>
      <c r="J90" s="322" t="str">
        <f t="shared" ca="1" si="20"/>
        <v/>
      </c>
      <c r="K90" s="322" t="str">
        <f t="shared" ca="1" si="21"/>
        <v/>
      </c>
      <c r="L90" s="322" t="str">
        <f t="shared" ca="1" si="22"/>
        <v/>
      </c>
      <c r="N90" s="322">
        <f t="shared" ca="1" si="23"/>
        <v>0</v>
      </c>
      <c r="O90" t="str">
        <f t="shared" ca="1" si="24"/>
        <v/>
      </c>
      <c r="P90" t="str">
        <f t="shared" ca="1" si="25"/>
        <v/>
      </c>
      <c r="Q90" t="str">
        <f t="shared" ca="1" si="26"/>
        <v/>
      </c>
      <c r="R90" t="str">
        <f t="shared" ca="1" si="27"/>
        <v/>
      </c>
    </row>
    <row r="91" spans="1:18" hidden="1" x14ac:dyDescent="0.2">
      <c r="A91" s="361"/>
      <c r="B91" s="322">
        <v>16</v>
      </c>
      <c r="C91" s="322" t="str">
        <f t="shared" ca="1" si="14"/>
        <v>1.5</v>
      </c>
      <c r="D91" s="322" t="str">
        <f t="shared" ca="1" si="15"/>
        <v>na</v>
      </c>
      <c r="E91" s="322" t="s">
        <v>38</v>
      </c>
      <c r="F91" s="322" t="str">
        <f t="shared" ca="1" si="16"/>
        <v>https://museemaritime.larochelle.fr/un-avant-gout/les-collections/france-1</v>
      </c>
      <c r="G91" s="322" t="str">
        <f t="shared" ca="1" si="17"/>
        <v>A</v>
      </c>
      <c r="H91" s="322">
        <f t="shared" ca="1" si="18"/>
        <v>0</v>
      </c>
      <c r="I91" s="322">
        <f t="shared" ca="1" si="19"/>
        <v>0</v>
      </c>
      <c r="J91" s="322" t="str">
        <f t="shared" ca="1" si="20"/>
        <v/>
      </c>
      <c r="K91" s="322" t="str">
        <f t="shared" ca="1" si="21"/>
        <v/>
      </c>
      <c r="L91" s="322" t="str">
        <f t="shared" ca="1" si="22"/>
        <v/>
      </c>
      <c r="N91" s="322">
        <f t="shared" ca="1" si="23"/>
        <v>0</v>
      </c>
      <c r="O91" t="str">
        <f t="shared" ca="1" si="24"/>
        <v/>
      </c>
      <c r="P91" t="str">
        <f t="shared" ca="1" si="25"/>
        <v/>
      </c>
      <c r="Q91" t="str">
        <f t="shared" ca="1" si="26"/>
        <v/>
      </c>
      <c r="R91" t="str">
        <f t="shared" ca="1" si="27"/>
        <v/>
      </c>
    </row>
    <row r="92" spans="1:18" hidden="1" x14ac:dyDescent="0.2">
      <c r="A92" s="361"/>
      <c r="B92" s="322">
        <v>16</v>
      </c>
      <c r="C92" s="322" t="str">
        <f t="shared" ca="1" si="14"/>
        <v>1.5</v>
      </c>
      <c r="D92" s="322" t="str">
        <f t="shared" ca="1" si="15"/>
        <v>na</v>
      </c>
      <c r="E92" s="322" t="s">
        <v>39</v>
      </c>
      <c r="F92" s="322" t="str">
        <f t="shared" ca="1" si="16"/>
        <v>https://museemaritime.larochelle.fr/un-avant-gout/les-incontournables/joshua-1</v>
      </c>
      <c r="G92" s="322" t="str">
        <f t="shared" ca="1" si="17"/>
        <v>A</v>
      </c>
      <c r="H92" s="322">
        <f t="shared" ca="1" si="18"/>
        <v>0</v>
      </c>
      <c r="I92" s="322">
        <f t="shared" ca="1" si="19"/>
        <v>0</v>
      </c>
      <c r="J92" s="322" t="str">
        <f t="shared" ca="1" si="20"/>
        <v/>
      </c>
      <c r="K92" s="322" t="str">
        <f t="shared" ca="1" si="21"/>
        <v/>
      </c>
      <c r="L92" s="322" t="str">
        <f t="shared" ca="1" si="22"/>
        <v/>
      </c>
      <c r="N92" s="322">
        <f t="shared" ca="1" si="23"/>
        <v>0</v>
      </c>
      <c r="O92" t="str">
        <f t="shared" ca="1" si="24"/>
        <v/>
      </c>
      <c r="P92" t="str">
        <f t="shared" ca="1" si="25"/>
        <v/>
      </c>
      <c r="Q92" t="str">
        <f t="shared" ca="1" si="26"/>
        <v/>
      </c>
      <c r="R92" t="str">
        <f t="shared" ca="1" si="27"/>
        <v/>
      </c>
    </row>
    <row r="93" spans="1:18" hidden="1" x14ac:dyDescent="0.2">
      <c r="A93" s="361"/>
      <c r="B93" s="322">
        <v>16</v>
      </c>
      <c r="C93" s="322" t="str">
        <f t="shared" ca="1" si="14"/>
        <v>1.5</v>
      </c>
      <c r="D93" s="322" t="str">
        <f t="shared" ca="1" si="15"/>
        <v>na</v>
      </c>
      <c r="E93" s="322" t="s">
        <v>40</v>
      </c>
      <c r="F93" s="322" t="str">
        <f t="shared" ca="1" si="16"/>
        <v>https://museemaritime.larochelle.fr/preparer-la-visite/acces-tarifs-et-horaires</v>
      </c>
      <c r="G93" s="322" t="str">
        <f t="shared" ca="1" si="17"/>
        <v>A</v>
      </c>
      <c r="H93" s="322">
        <f t="shared" ca="1" si="18"/>
        <v>0</v>
      </c>
      <c r="I93" s="322">
        <f t="shared" ca="1" si="19"/>
        <v>0</v>
      </c>
      <c r="J93" s="322" t="str">
        <f t="shared" ca="1" si="20"/>
        <v/>
      </c>
      <c r="K93" s="322" t="str">
        <f t="shared" ca="1" si="21"/>
        <v/>
      </c>
      <c r="L93" s="322" t="str">
        <f t="shared" ca="1" si="22"/>
        <v/>
      </c>
      <c r="N93" s="322">
        <f t="shared" ca="1" si="23"/>
        <v>0</v>
      </c>
      <c r="O93" t="str">
        <f t="shared" ca="1" si="24"/>
        <v/>
      </c>
      <c r="P93" t="str">
        <f t="shared" ca="1" si="25"/>
        <v/>
      </c>
      <c r="Q93" t="str">
        <f t="shared" ca="1" si="26"/>
        <v/>
      </c>
      <c r="R93" t="str">
        <f t="shared" ca="1" si="27"/>
        <v/>
      </c>
    </row>
    <row r="94" spans="1:18" hidden="1" x14ac:dyDescent="0.2">
      <c r="A94" s="361"/>
      <c r="B94" s="322">
        <v>16</v>
      </c>
      <c r="C94" s="322" t="str">
        <f t="shared" ca="1" si="14"/>
        <v>1.5</v>
      </c>
      <c r="D94" s="322" t="str">
        <f t="shared" ca="1" si="15"/>
        <v>na</v>
      </c>
      <c r="E94" s="322" t="s">
        <v>41</v>
      </c>
      <c r="F94" s="322" t="str">
        <f t="shared" ca="1" si="16"/>
        <v>https://museemaritime.larochelle.fr/preparer-la-visite/je-suis/enseignant-ou-animateur</v>
      </c>
      <c r="G94" s="322" t="str">
        <f t="shared" ca="1" si="17"/>
        <v>A</v>
      </c>
      <c r="H94" s="322">
        <f t="shared" ca="1" si="18"/>
        <v>0</v>
      </c>
      <c r="I94" s="322">
        <f t="shared" ca="1" si="19"/>
        <v>0</v>
      </c>
      <c r="J94" s="322" t="str">
        <f t="shared" ca="1" si="20"/>
        <v/>
      </c>
      <c r="K94" s="322" t="str">
        <f t="shared" ca="1" si="21"/>
        <v/>
      </c>
      <c r="L94" s="322" t="str">
        <f t="shared" ca="1" si="22"/>
        <v/>
      </c>
      <c r="N94" s="322">
        <f t="shared" ca="1" si="23"/>
        <v>0</v>
      </c>
      <c r="O94" t="str">
        <f t="shared" ca="1" si="24"/>
        <v/>
      </c>
      <c r="P94" t="str">
        <f t="shared" ca="1" si="25"/>
        <v/>
      </c>
      <c r="Q94" t="str">
        <f t="shared" ca="1" si="26"/>
        <v/>
      </c>
      <c r="R94" t="str">
        <f t="shared" ca="1" si="27"/>
        <v/>
      </c>
    </row>
    <row r="95" spans="1:18" hidden="1" x14ac:dyDescent="0.2">
      <c r="A95" s="361"/>
      <c r="B95" s="322">
        <v>16</v>
      </c>
      <c r="C95" s="322" t="str">
        <f t="shared" ca="1" si="14"/>
        <v>1.5</v>
      </c>
      <c r="D95" s="322" t="str">
        <f t="shared" ca="1" si="15"/>
        <v>na</v>
      </c>
      <c r="E95" s="322" t="s">
        <v>42</v>
      </c>
      <c r="F95" s="322" t="str">
        <f t="shared" ca="1" si="16"/>
        <v>https://museemaritime.larochelle.fr/au-dela-de-la-visite/autour-des-expositions</v>
      </c>
      <c r="G95" s="322" t="str">
        <f t="shared" ca="1" si="17"/>
        <v>A</v>
      </c>
      <c r="H95" s="322">
        <f t="shared" ca="1" si="18"/>
        <v>0</v>
      </c>
      <c r="I95" s="322">
        <f t="shared" ca="1" si="19"/>
        <v>0</v>
      </c>
      <c r="J95" s="322" t="str">
        <f t="shared" ca="1" si="20"/>
        <v/>
      </c>
      <c r="K95" s="322" t="str">
        <f t="shared" ca="1" si="21"/>
        <v/>
      </c>
      <c r="L95" s="322" t="str">
        <f t="shared" ca="1" si="22"/>
        <v/>
      </c>
      <c r="N95" s="322">
        <f t="shared" ca="1" si="23"/>
        <v>0</v>
      </c>
      <c r="O95" t="str">
        <f t="shared" ca="1" si="24"/>
        <v/>
      </c>
      <c r="P95" t="str">
        <f t="shared" ca="1" si="25"/>
        <v/>
      </c>
      <c r="Q95" t="str">
        <f t="shared" ca="1" si="26"/>
        <v/>
      </c>
      <c r="R95" t="str">
        <f t="shared" ca="1" si="27"/>
        <v/>
      </c>
    </row>
    <row r="96" spans="1:18" hidden="1" x14ac:dyDescent="0.2">
      <c r="A96" s="361"/>
      <c r="B96" s="322">
        <v>16</v>
      </c>
      <c r="C96" s="322" t="str">
        <f t="shared" ca="1" si="14"/>
        <v>1.5</v>
      </c>
      <c r="D96" s="322" t="str">
        <f t="shared" ca="1" si="15"/>
        <v>na</v>
      </c>
      <c r="E96" s="322" t="s">
        <v>43</v>
      </c>
      <c r="F96" s="322" t="str">
        <f t="shared" ca="1" si="16"/>
        <v>https://museemaritime.larochelle.fr/au-dela-de-la-visite/lieux-culturels-et-monuments</v>
      </c>
      <c r="G96" s="322" t="str">
        <f t="shared" ca="1" si="17"/>
        <v>A</v>
      </c>
      <c r="H96" s="322">
        <f t="shared" ca="1" si="18"/>
        <v>0</v>
      </c>
      <c r="I96" s="322">
        <f t="shared" ca="1" si="19"/>
        <v>0</v>
      </c>
      <c r="J96" s="322" t="str">
        <f t="shared" ca="1" si="20"/>
        <v/>
      </c>
      <c r="K96" s="322" t="str">
        <f t="shared" ca="1" si="21"/>
        <v/>
      </c>
      <c r="L96" s="322" t="str">
        <f t="shared" ca="1" si="22"/>
        <v/>
      </c>
      <c r="N96" s="322">
        <f t="shared" ca="1" si="23"/>
        <v>0</v>
      </c>
      <c r="O96" t="str">
        <f t="shared" ca="1" si="24"/>
        <v/>
      </c>
      <c r="P96" t="str">
        <f t="shared" ca="1" si="25"/>
        <v/>
      </c>
      <c r="Q96" t="str">
        <f t="shared" ca="1" si="26"/>
        <v/>
      </c>
      <c r="R96" t="str">
        <f t="shared" ca="1" si="27"/>
        <v/>
      </c>
    </row>
    <row r="97" spans="1:18" hidden="1" x14ac:dyDescent="0.2">
      <c r="A97" s="361"/>
      <c r="B97" s="322">
        <v>16</v>
      </c>
      <c r="C97" s="322" t="str">
        <f t="shared" ca="1" si="14"/>
        <v>1.5</v>
      </c>
      <c r="D97" s="322" t="str">
        <f t="shared" ca="1" si="15"/>
        <v>na</v>
      </c>
      <c r="E97" s="322" t="s">
        <v>44</v>
      </c>
      <c r="F97" s="322" t="str">
        <f t="shared" ca="1" si="16"/>
        <v>https://museemaritime.larochelle.fr/au-dela-de-la-visite/a-decouvrir-a-proximite/yatchs-classiques</v>
      </c>
      <c r="G97" s="322" t="str">
        <f t="shared" ca="1" si="17"/>
        <v>A</v>
      </c>
      <c r="H97" s="322">
        <f t="shared" ca="1" si="18"/>
        <v>0</v>
      </c>
      <c r="I97" s="322">
        <f t="shared" ca="1" si="19"/>
        <v>0</v>
      </c>
      <c r="J97" s="322" t="str">
        <f t="shared" ca="1" si="20"/>
        <v/>
      </c>
      <c r="K97" s="322" t="str">
        <f t="shared" ca="1" si="21"/>
        <v/>
      </c>
      <c r="L97" s="322" t="str">
        <f t="shared" ca="1" si="22"/>
        <v/>
      </c>
      <c r="N97" s="322">
        <f t="shared" ca="1" si="23"/>
        <v>0</v>
      </c>
      <c r="O97" t="str">
        <f t="shared" ca="1" si="24"/>
        <v/>
      </c>
      <c r="P97" t="str">
        <f t="shared" ca="1" si="25"/>
        <v/>
      </c>
      <c r="Q97" t="str">
        <f t="shared" ca="1" si="26"/>
        <v/>
      </c>
      <c r="R97" t="str">
        <f t="shared" ca="1" si="27"/>
        <v/>
      </c>
    </row>
    <row r="98" spans="1:18" hidden="1" x14ac:dyDescent="0.2">
      <c r="A98" s="361"/>
      <c r="B98" s="322">
        <v>17</v>
      </c>
      <c r="C98" s="322" t="str">
        <f t="shared" ca="1" si="14"/>
        <v>1.6</v>
      </c>
      <c r="D98" s="322" t="str">
        <f t="shared" ca="1" si="15"/>
        <v>na</v>
      </c>
      <c r="E98" s="322" t="s">
        <v>27</v>
      </c>
      <c r="F98" s="322" t="str">
        <f t="shared" ca="1" si="16"/>
        <v>https://museemaritime.larochelle.fr/</v>
      </c>
      <c r="G98" s="322" t="str">
        <f t="shared" ca="1" si="17"/>
        <v>A</v>
      </c>
      <c r="H98" s="322">
        <f t="shared" ca="1" si="18"/>
        <v>0</v>
      </c>
      <c r="I98" s="322">
        <f t="shared" ca="1" si="19"/>
        <v>0</v>
      </c>
      <c r="J98" s="322" t="str">
        <f t="shared" ca="1" si="20"/>
        <v/>
      </c>
      <c r="K98" s="322" t="str">
        <f t="shared" ca="1" si="21"/>
        <v/>
      </c>
      <c r="L98" s="322" t="str">
        <f t="shared" ca="1" si="22"/>
        <v/>
      </c>
      <c r="N98" s="322">
        <f t="shared" ca="1" si="23"/>
        <v>0</v>
      </c>
      <c r="O98" t="str">
        <f t="shared" ca="1" si="24"/>
        <v/>
      </c>
      <c r="P98" t="str">
        <f t="shared" ca="1" si="25"/>
        <v/>
      </c>
      <c r="Q98" t="str">
        <f t="shared" ca="1" si="26"/>
        <v/>
      </c>
      <c r="R98" t="str">
        <f t="shared" ca="1" si="27"/>
        <v/>
      </c>
    </row>
    <row r="99" spans="1:18" hidden="1" x14ac:dyDescent="0.2">
      <c r="A99" s="361"/>
      <c r="B99" s="322">
        <v>17</v>
      </c>
      <c r="C99" s="322" t="str">
        <f t="shared" ca="1" si="14"/>
        <v>1.6</v>
      </c>
      <c r="D99" s="322" t="str">
        <f t="shared" ca="1" si="15"/>
        <v>na</v>
      </c>
      <c r="E99" s="322" t="s">
        <v>28</v>
      </c>
      <c r="F99" s="322" t="str">
        <f t="shared" ca="1" si="16"/>
        <v>https://museemaritime.larochelle.fr/contact</v>
      </c>
      <c r="G99" s="322" t="str">
        <f t="shared" ca="1" si="17"/>
        <v>A</v>
      </c>
      <c r="H99" s="322">
        <f t="shared" ca="1" si="18"/>
        <v>0</v>
      </c>
      <c r="I99" s="322">
        <f t="shared" ca="1" si="19"/>
        <v>0</v>
      </c>
      <c r="J99" s="322" t="str">
        <f t="shared" ca="1" si="20"/>
        <v/>
      </c>
      <c r="K99" s="322" t="str">
        <f t="shared" ca="1" si="21"/>
        <v/>
      </c>
      <c r="L99" s="322" t="str">
        <f t="shared" ca="1" si="22"/>
        <v/>
      </c>
      <c r="N99" s="322">
        <f t="shared" ca="1" si="23"/>
        <v>0</v>
      </c>
      <c r="O99" t="str">
        <f t="shared" ca="1" si="24"/>
        <v/>
      </c>
      <c r="P99" t="str">
        <f t="shared" ca="1" si="25"/>
        <v/>
      </c>
      <c r="Q99" t="str">
        <f t="shared" ca="1" si="26"/>
        <v/>
      </c>
      <c r="R99" t="str">
        <f t="shared" ca="1" si="27"/>
        <v/>
      </c>
    </row>
    <row r="100" spans="1:18" hidden="1" x14ac:dyDescent="0.2">
      <c r="A100" s="361"/>
      <c r="B100" s="322">
        <v>17</v>
      </c>
      <c r="C100" s="322" t="str">
        <f t="shared" ca="1" si="14"/>
        <v>1.6</v>
      </c>
      <c r="D100" s="322" t="str">
        <f t="shared" ca="1" si="15"/>
        <v>na</v>
      </c>
      <c r="E100" s="322" t="s">
        <v>29</v>
      </c>
      <c r="F100" s="322" t="str">
        <f t="shared" ca="1" si="16"/>
        <v>https://museemaritime.larochelle.fr/mentions-legales</v>
      </c>
      <c r="G100" s="322" t="str">
        <f t="shared" ca="1" si="17"/>
        <v>A</v>
      </c>
      <c r="H100" s="322">
        <f t="shared" ca="1" si="18"/>
        <v>0</v>
      </c>
      <c r="I100" s="322">
        <f t="shared" ca="1" si="19"/>
        <v>0</v>
      </c>
      <c r="J100" s="322" t="str">
        <f t="shared" ca="1" si="20"/>
        <v/>
      </c>
      <c r="K100" s="322" t="str">
        <f t="shared" ca="1" si="21"/>
        <v/>
      </c>
      <c r="L100" s="322" t="str">
        <f t="shared" ca="1" si="22"/>
        <v/>
      </c>
      <c r="N100" s="322">
        <f t="shared" ca="1" si="23"/>
        <v>0</v>
      </c>
      <c r="O100" t="str">
        <f t="shared" ca="1" si="24"/>
        <v/>
      </c>
      <c r="P100" t="str">
        <f t="shared" ca="1" si="25"/>
        <v/>
      </c>
      <c r="Q100" t="str">
        <f t="shared" ca="1" si="26"/>
        <v/>
      </c>
      <c r="R100" t="str">
        <f t="shared" ca="1" si="27"/>
        <v/>
      </c>
    </row>
    <row r="101" spans="1:18" hidden="1" x14ac:dyDescent="0.2">
      <c r="A101" s="361"/>
      <c r="B101" s="322">
        <v>17</v>
      </c>
      <c r="C101" s="322" t="str">
        <f t="shared" ca="1" si="14"/>
        <v>1.6</v>
      </c>
      <c r="D101" s="322" t="str">
        <f t="shared" ca="1" si="15"/>
        <v>na</v>
      </c>
      <c r="E101" s="322" t="s">
        <v>30</v>
      </c>
      <c r="F101" s="322" t="str">
        <f t="shared" ca="1" si="16"/>
        <v>https://museemaritime.larochelle.fr/plan-du-site</v>
      </c>
      <c r="G101" s="322" t="str">
        <f t="shared" ca="1" si="17"/>
        <v>A</v>
      </c>
      <c r="H101" s="322">
        <f t="shared" ca="1" si="18"/>
        <v>0</v>
      </c>
      <c r="I101" s="322">
        <f t="shared" ca="1" si="19"/>
        <v>0</v>
      </c>
      <c r="J101" s="322" t="str">
        <f t="shared" ca="1" si="20"/>
        <v/>
      </c>
      <c r="K101" s="322" t="str">
        <f t="shared" ca="1" si="21"/>
        <v/>
      </c>
      <c r="L101" s="322" t="str">
        <f t="shared" ca="1" si="22"/>
        <v/>
      </c>
      <c r="N101" s="322">
        <f t="shared" ca="1" si="23"/>
        <v>0</v>
      </c>
      <c r="O101" t="str">
        <f t="shared" ca="1" si="24"/>
        <v/>
      </c>
      <c r="P101" t="str">
        <f t="shared" ca="1" si="25"/>
        <v/>
      </c>
      <c r="Q101" t="str">
        <f t="shared" ca="1" si="26"/>
        <v/>
      </c>
      <c r="R101" t="str">
        <f t="shared" ca="1" si="27"/>
        <v/>
      </c>
    </row>
    <row r="102" spans="1:18" hidden="1" x14ac:dyDescent="0.2">
      <c r="A102" s="361"/>
      <c r="B102" s="322">
        <v>17</v>
      </c>
      <c r="C102" s="322" t="str">
        <f t="shared" ca="1" si="14"/>
        <v>1.6</v>
      </c>
      <c r="D102" s="322" t="str">
        <f t="shared" ca="1" si="15"/>
        <v>na</v>
      </c>
      <c r="E102" s="322" t="s">
        <v>31</v>
      </c>
      <c r="F102" s="322" t="str">
        <f t="shared" ca="1" si="16"/>
        <v>https://museemaritime.larochelle.fr/un-avant-gout/en-ce-moment</v>
      </c>
      <c r="G102" s="322" t="str">
        <f t="shared" ca="1" si="17"/>
        <v>A</v>
      </c>
      <c r="H102" s="322">
        <f t="shared" ca="1" si="18"/>
        <v>0</v>
      </c>
      <c r="I102" s="322">
        <f t="shared" ca="1" si="19"/>
        <v>0</v>
      </c>
      <c r="J102" s="322" t="str">
        <f t="shared" ca="1" si="20"/>
        <v/>
      </c>
      <c r="K102" s="322" t="str">
        <f t="shared" ca="1" si="21"/>
        <v/>
      </c>
      <c r="L102" s="322" t="str">
        <f t="shared" ca="1" si="22"/>
        <v/>
      </c>
      <c r="N102" s="322">
        <f t="shared" ca="1" si="23"/>
        <v>0</v>
      </c>
      <c r="O102" t="str">
        <f t="shared" ca="1" si="24"/>
        <v/>
      </c>
      <c r="P102" t="str">
        <f t="shared" ca="1" si="25"/>
        <v/>
      </c>
      <c r="Q102" t="str">
        <f t="shared" ca="1" si="26"/>
        <v/>
      </c>
      <c r="R102" t="str">
        <f t="shared" ca="1" si="27"/>
        <v/>
      </c>
    </row>
    <row r="103" spans="1:18" hidden="1" x14ac:dyDescent="0.2">
      <c r="A103" s="361"/>
      <c r="B103" s="322">
        <v>17</v>
      </c>
      <c r="C103" s="322" t="str">
        <f t="shared" ca="1" si="14"/>
        <v>1.6</v>
      </c>
      <c r="D103" s="322" t="str">
        <f t="shared" ca="1" si="15"/>
        <v>na</v>
      </c>
      <c r="E103" s="322" t="s">
        <v>32</v>
      </c>
      <c r="F103" s="322" t="str">
        <f t="shared" ca="1" si="16"/>
        <v>https://museemaritime.larochelle.fr/un-avant-gout/en-ce-moment</v>
      </c>
      <c r="G103" s="322" t="str">
        <f t="shared" ca="1" si="17"/>
        <v>A</v>
      </c>
      <c r="H103" s="322">
        <f t="shared" ca="1" si="18"/>
        <v>0</v>
      </c>
      <c r="I103" s="322">
        <f t="shared" ca="1" si="19"/>
        <v>0</v>
      </c>
      <c r="J103" s="322" t="str">
        <f t="shared" ca="1" si="20"/>
        <v/>
      </c>
      <c r="K103" s="322" t="str">
        <f t="shared" ca="1" si="21"/>
        <v/>
      </c>
      <c r="L103" s="322" t="str">
        <f t="shared" ca="1" si="22"/>
        <v/>
      </c>
      <c r="N103" s="322">
        <f t="shared" ca="1" si="23"/>
        <v>0</v>
      </c>
      <c r="O103" t="str">
        <f t="shared" ca="1" si="24"/>
        <v/>
      </c>
      <c r="P103" t="str">
        <f t="shared" ca="1" si="25"/>
        <v/>
      </c>
      <c r="Q103" t="str">
        <f t="shared" ca="1" si="26"/>
        <v/>
      </c>
      <c r="R103" t="str">
        <f t="shared" ca="1" si="27"/>
        <v/>
      </c>
    </row>
    <row r="104" spans="1:18" hidden="1" x14ac:dyDescent="0.2">
      <c r="A104" s="361"/>
      <c r="B104" s="322">
        <v>17</v>
      </c>
      <c r="C104" s="322" t="str">
        <f t="shared" ca="1" si="14"/>
        <v>1.6</v>
      </c>
      <c r="D104" s="322" t="str">
        <f t="shared" ca="1" si="15"/>
        <v>na</v>
      </c>
      <c r="E104" s="322" t="s">
        <v>33</v>
      </c>
      <c r="F104" s="322" t="str">
        <f t="shared" ca="1" si="16"/>
        <v>https://museemaritime.larochelle.fr/un-avant-gout/en-ce-moment/evenement/generationsthalassa-5662</v>
      </c>
      <c r="G104" s="322" t="str">
        <f t="shared" ca="1" si="17"/>
        <v>A</v>
      </c>
      <c r="H104" s="322">
        <f t="shared" ca="1" si="18"/>
        <v>0</v>
      </c>
      <c r="I104" s="322">
        <f t="shared" ca="1" si="19"/>
        <v>0</v>
      </c>
      <c r="J104" s="322" t="str">
        <f t="shared" ca="1" si="20"/>
        <v/>
      </c>
      <c r="K104" s="322" t="str">
        <f t="shared" ca="1" si="21"/>
        <v/>
      </c>
      <c r="L104" s="322" t="str">
        <f t="shared" ca="1" si="22"/>
        <v/>
      </c>
      <c r="N104" s="322">
        <f t="shared" ca="1" si="23"/>
        <v>0</v>
      </c>
      <c r="O104" t="str">
        <f t="shared" ca="1" si="24"/>
        <v/>
      </c>
      <c r="P104" t="str">
        <f t="shared" ca="1" si="25"/>
        <v/>
      </c>
      <c r="Q104" t="str">
        <f t="shared" ca="1" si="26"/>
        <v/>
      </c>
      <c r="R104" t="str">
        <f t="shared" ca="1" si="27"/>
        <v/>
      </c>
    </row>
    <row r="105" spans="1:18" hidden="1" x14ac:dyDescent="0.2">
      <c r="A105" s="361"/>
      <c r="B105" s="322">
        <v>17</v>
      </c>
      <c r="C105" s="322" t="str">
        <f t="shared" ca="1" si="14"/>
        <v>1.6</v>
      </c>
      <c r="D105" s="322" t="str">
        <f t="shared" ca="1" si="15"/>
        <v>na</v>
      </c>
      <c r="E105" s="322" t="s">
        <v>34</v>
      </c>
      <c r="F105" s="322" t="str">
        <f t="shared" ca="1" si="16"/>
        <v>https://museemaritime.larochelle.fr/recherche?q=bateau&amp;tx_indexedsearch%5Bsubmit_button%5D=OK </v>
      </c>
      <c r="G105" s="322" t="str">
        <f t="shared" ca="1" si="17"/>
        <v>A</v>
      </c>
      <c r="H105" s="322">
        <f t="shared" ca="1" si="18"/>
        <v>0</v>
      </c>
      <c r="I105" s="322">
        <f t="shared" ca="1" si="19"/>
        <v>0</v>
      </c>
      <c r="J105" s="322" t="str">
        <f t="shared" ca="1" si="20"/>
        <v/>
      </c>
      <c r="K105" s="322" t="str">
        <f t="shared" ca="1" si="21"/>
        <v/>
      </c>
      <c r="L105" s="322" t="str">
        <f t="shared" ca="1" si="22"/>
        <v/>
      </c>
      <c r="N105" s="322">
        <f t="shared" ca="1" si="23"/>
        <v>0</v>
      </c>
      <c r="O105" t="str">
        <f t="shared" ca="1" si="24"/>
        <v/>
      </c>
      <c r="P105" t="str">
        <f t="shared" ca="1" si="25"/>
        <v/>
      </c>
      <c r="Q105" t="str">
        <f t="shared" ca="1" si="26"/>
        <v/>
      </c>
      <c r="R105" t="str">
        <f t="shared" ca="1" si="27"/>
        <v/>
      </c>
    </row>
    <row r="106" spans="1:18" hidden="1" x14ac:dyDescent="0.2">
      <c r="A106" s="361"/>
      <c r="B106" s="322">
        <v>17</v>
      </c>
      <c r="C106" s="322" t="str">
        <f t="shared" ca="1" si="14"/>
        <v>1.6</v>
      </c>
      <c r="D106" s="322" t="str">
        <f t="shared" ca="1" si="15"/>
        <v>na</v>
      </c>
      <c r="E106" s="322" t="s">
        <v>35</v>
      </c>
      <c r="F106" s="322" t="str">
        <f t="shared" ca="1" si="16"/>
        <v>https://museemaritime.larochelle.fr/un-avant-gout/presentation-du-musee</v>
      </c>
      <c r="G106" s="322" t="str">
        <f t="shared" ca="1" si="17"/>
        <v>A</v>
      </c>
      <c r="H106" s="322">
        <f t="shared" ca="1" si="18"/>
        <v>0</v>
      </c>
      <c r="I106" s="322">
        <f t="shared" ca="1" si="19"/>
        <v>0</v>
      </c>
      <c r="J106" s="322" t="str">
        <f t="shared" ca="1" si="20"/>
        <v/>
      </c>
      <c r="K106" s="322" t="str">
        <f t="shared" ca="1" si="21"/>
        <v/>
      </c>
      <c r="L106" s="322" t="str">
        <f t="shared" ca="1" si="22"/>
        <v/>
      </c>
      <c r="N106" s="322">
        <f t="shared" ca="1" si="23"/>
        <v>0</v>
      </c>
      <c r="O106" t="str">
        <f t="shared" ca="1" si="24"/>
        <v/>
      </c>
      <c r="P106" t="str">
        <f t="shared" ca="1" si="25"/>
        <v/>
      </c>
      <c r="Q106" t="str">
        <f t="shared" ca="1" si="26"/>
        <v/>
      </c>
      <c r="R106" t="str">
        <f t="shared" ca="1" si="27"/>
        <v/>
      </c>
    </row>
    <row r="107" spans="1:18" hidden="1" x14ac:dyDescent="0.2">
      <c r="A107" s="361"/>
      <c r="B107" s="322">
        <v>17</v>
      </c>
      <c r="C107" s="322" t="str">
        <f t="shared" ca="1" si="14"/>
        <v>1.6</v>
      </c>
      <c r="D107" s="322" t="str">
        <f t="shared" ca="1" si="15"/>
        <v>na</v>
      </c>
      <c r="E107" s="322" t="s">
        <v>36</v>
      </c>
      <c r="F107" s="322" t="str">
        <f t="shared" ca="1" si="16"/>
        <v>https://museemaritime.larochelle.fr/un-avant-gout/histoire-du-musee</v>
      </c>
      <c r="G107" s="322" t="str">
        <f t="shared" ca="1" si="17"/>
        <v>A</v>
      </c>
      <c r="H107" s="322">
        <f t="shared" ca="1" si="18"/>
        <v>0</v>
      </c>
      <c r="I107" s="322">
        <f t="shared" ca="1" si="19"/>
        <v>0</v>
      </c>
      <c r="J107" s="322" t="str">
        <f t="shared" ca="1" si="20"/>
        <v/>
      </c>
      <c r="K107" s="322" t="str">
        <f t="shared" ca="1" si="21"/>
        <v/>
      </c>
      <c r="L107" s="322" t="str">
        <f t="shared" ca="1" si="22"/>
        <v/>
      </c>
      <c r="N107" s="322">
        <f t="shared" ca="1" si="23"/>
        <v>0</v>
      </c>
      <c r="O107" t="str">
        <f t="shared" ca="1" si="24"/>
        <v/>
      </c>
      <c r="P107" t="str">
        <f t="shared" ca="1" si="25"/>
        <v/>
      </c>
      <c r="Q107" t="str">
        <f t="shared" ca="1" si="26"/>
        <v/>
      </c>
      <c r="R107" t="str">
        <f t="shared" ca="1" si="27"/>
        <v/>
      </c>
    </row>
    <row r="108" spans="1:18" hidden="1" x14ac:dyDescent="0.2">
      <c r="A108" s="361"/>
      <c r="B108" s="322">
        <v>17</v>
      </c>
      <c r="C108" s="322" t="str">
        <f t="shared" ca="1" si="14"/>
        <v>1.6</v>
      </c>
      <c r="D108" s="322" t="str">
        <f t="shared" ca="1" si="15"/>
        <v>na</v>
      </c>
      <c r="E108" s="322" t="s">
        <v>37</v>
      </c>
      <c r="F108" s="322" t="str">
        <f t="shared" ca="1" si="16"/>
        <v>https://museemaritime.larochelle.fr/un-avant-gout/les-collections/flotte-patrimoniale</v>
      </c>
      <c r="G108" s="322" t="str">
        <f t="shared" ca="1" si="17"/>
        <v>A</v>
      </c>
      <c r="H108" s="322">
        <f t="shared" ca="1" si="18"/>
        <v>0</v>
      </c>
      <c r="I108" s="322">
        <f t="shared" ca="1" si="19"/>
        <v>0</v>
      </c>
      <c r="J108" s="322" t="str">
        <f t="shared" ca="1" si="20"/>
        <v/>
      </c>
      <c r="K108" s="322" t="str">
        <f t="shared" ca="1" si="21"/>
        <v/>
      </c>
      <c r="L108" s="322" t="str">
        <f t="shared" ca="1" si="22"/>
        <v/>
      </c>
      <c r="N108" s="322">
        <f t="shared" ca="1" si="23"/>
        <v>0</v>
      </c>
      <c r="O108" t="str">
        <f t="shared" ca="1" si="24"/>
        <v/>
      </c>
      <c r="P108" t="str">
        <f t="shared" ca="1" si="25"/>
        <v/>
      </c>
      <c r="Q108" t="str">
        <f t="shared" ca="1" si="26"/>
        <v/>
      </c>
      <c r="R108" t="str">
        <f t="shared" ca="1" si="27"/>
        <v/>
      </c>
    </row>
    <row r="109" spans="1:18" hidden="1" x14ac:dyDescent="0.2">
      <c r="A109" s="361"/>
      <c r="B109" s="322">
        <v>17</v>
      </c>
      <c r="C109" s="322" t="str">
        <f t="shared" ca="1" si="14"/>
        <v>1.6</v>
      </c>
      <c r="D109" s="322" t="str">
        <f t="shared" ca="1" si="15"/>
        <v>na</v>
      </c>
      <c r="E109" s="322" t="s">
        <v>38</v>
      </c>
      <c r="F109" s="322" t="str">
        <f t="shared" ca="1" si="16"/>
        <v>https://museemaritime.larochelle.fr/un-avant-gout/les-collections/france-1</v>
      </c>
      <c r="G109" s="322" t="str">
        <f t="shared" ca="1" si="17"/>
        <v>A</v>
      </c>
      <c r="H109" s="322">
        <f t="shared" ca="1" si="18"/>
        <v>0</v>
      </c>
      <c r="I109" s="322">
        <f t="shared" ca="1" si="19"/>
        <v>0</v>
      </c>
      <c r="J109" s="322" t="str">
        <f t="shared" ca="1" si="20"/>
        <v/>
      </c>
      <c r="K109" s="322" t="str">
        <f t="shared" ca="1" si="21"/>
        <v/>
      </c>
      <c r="L109" s="322" t="str">
        <f t="shared" ca="1" si="22"/>
        <v/>
      </c>
      <c r="N109" s="322">
        <f t="shared" ca="1" si="23"/>
        <v>0</v>
      </c>
      <c r="O109" t="str">
        <f t="shared" ca="1" si="24"/>
        <v/>
      </c>
      <c r="P109" t="str">
        <f t="shared" ca="1" si="25"/>
        <v/>
      </c>
      <c r="Q109" t="str">
        <f t="shared" ca="1" si="26"/>
        <v/>
      </c>
      <c r="R109" t="str">
        <f t="shared" ca="1" si="27"/>
        <v/>
      </c>
    </row>
    <row r="110" spans="1:18" hidden="1" x14ac:dyDescent="0.2">
      <c r="A110" s="361"/>
      <c r="B110" s="322">
        <v>17</v>
      </c>
      <c r="C110" s="322" t="str">
        <f t="shared" ca="1" si="14"/>
        <v>1.6</v>
      </c>
      <c r="D110" s="322" t="str">
        <f t="shared" ca="1" si="15"/>
        <v>na</v>
      </c>
      <c r="E110" s="322" t="s">
        <v>39</v>
      </c>
      <c r="F110" s="322" t="str">
        <f t="shared" ca="1" si="16"/>
        <v>https://museemaritime.larochelle.fr/un-avant-gout/les-incontournables/joshua-1</v>
      </c>
      <c r="G110" s="322" t="str">
        <f t="shared" ca="1" si="17"/>
        <v>A</v>
      </c>
      <c r="H110" s="322">
        <f t="shared" ca="1" si="18"/>
        <v>0</v>
      </c>
      <c r="I110" s="322">
        <f t="shared" ca="1" si="19"/>
        <v>0</v>
      </c>
      <c r="J110" s="322" t="str">
        <f t="shared" ca="1" si="20"/>
        <v/>
      </c>
      <c r="K110" s="322" t="str">
        <f t="shared" ca="1" si="21"/>
        <v/>
      </c>
      <c r="L110" s="322" t="str">
        <f t="shared" ca="1" si="22"/>
        <v/>
      </c>
      <c r="N110" s="322">
        <f t="shared" ca="1" si="23"/>
        <v>0</v>
      </c>
      <c r="O110" t="str">
        <f t="shared" ca="1" si="24"/>
        <v/>
      </c>
      <c r="P110" t="str">
        <f t="shared" ca="1" si="25"/>
        <v/>
      </c>
      <c r="Q110" t="str">
        <f t="shared" ca="1" si="26"/>
        <v/>
      </c>
      <c r="R110" t="str">
        <f t="shared" ca="1" si="27"/>
        <v/>
      </c>
    </row>
    <row r="111" spans="1:18" hidden="1" x14ac:dyDescent="0.2">
      <c r="A111" s="361"/>
      <c r="B111" s="322">
        <v>17</v>
      </c>
      <c r="C111" s="322" t="str">
        <f t="shared" ca="1" si="14"/>
        <v>1.6</v>
      </c>
      <c r="D111" s="322" t="str">
        <f t="shared" ca="1" si="15"/>
        <v>na</v>
      </c>
      <c r="E111" s="322" t="s">
        <v>40</v>
      </c>
      <c r="F111" s="322" t="str">
        <f t="shared" ca="1" si="16"/>
        <v>https://museemaritime.larochelle.fr/preparer-la-visite/acces-tarifs-et-horaires</v>
      </c>
      <c r="G111" s="322" t="str">
        <f t="shared" ca="1" si="17"/>
        <v>A</v>
      </c>
      <c r="H111" s="322">
        <f t="shared" ca="1" si="18"/>
        <v>0</v>
      </c>
      <c r="I111" s="322">
        <f t="shared" ca="1" si="19"/>
        <v>0</v>
      </c>
      <c r="J111" s="322" t="str">
        <f t="shared" ca="1" si="20"/>
        <v/>
      </c>
      <c r="K111" s="322" t="str">
        <f t="shared" ca="1" si="21"/>
        <v/>
      </c>
      <c r="L111" s="322" t="str">
        <f t="shared" ca="1" si="22"/>
        <v/>
      </c>
      <c r="N111" s="322">
        <f t="shared" ca="1" si="23"/>
        <v>0</v>
      </c>
      <c r="O111" t="str">
        <f t="shared" ca="1" si="24"/>
        <v/>
      </c>
      <c r="P111" t="str">
        <f t="shared" ca="1" si="25"/>
        <v/>
      </c>
      <c r="Q111" t="str">
        <f t="shared" ca="1" si="26"/>
        <v/>
      </c>
      <c r="R111" t="str">
        <f t="shared" ca="1" si="27"/>
        <v/>
      </c>
    </row>
    <row r="112" spans="1:18" hidden="1" x14ac:dyDescent="0.2">
      <c r="A112" s="361"/>
      <c r="B112" s="322">
        <v>17</v>
      </c>
      <c r="C112" s="322" t="str">
        <f t="shared" ca="1" si="14"/>
        <v>1.6</v>
      </c>
      <c r="D112" s="322" t="str">
        <f t="shared" ca="1" si="15"/>
        <v>na</v>
      </c>
      <c r="E112" s="322" t="s">
        <v>41</v>
      </c>
      <c r="F112" s="322" t="str">
        <f t="shared" ca="1" si="16"/>
        <v>https://museemaritime.larochelle.fr/preparer-la-visite/je-suis/enseignant-ou-animateur</v>
      </c>
      <c r="G112" s="322" t="str">
        <f t="shared" ca="1" si="17"/>
        <v>A</v>
      </c>
      <c r="H112" s="322">
        <f t="shared" ca="1" si="18"/>
        <v>0</v>
      </c>
      <c r="I112" s="322">
        <f t="shared" ca="1" si="19"/>
        <v>0</v>
      </c>
      <c r="J112" s="322" t="str">
        <f t="shared" ca="1" si="20"/>
        <v/>
      </c>
      <c r="K112" s="322" t="str">
        <f t="shared" ca="1" si="21"/>
        <v/>
      </c>
      <c r="L112" s="322" t="str">
        <f t="shared" ca="1" si="22"/>
        <v/>
      </c>
      <c r="N112" s="322">
        <f t="shared" ca="1" si="23"/>
        <v>0</v>
      </c>
      <c r="O112" t="str">
        <f t="shared" ca="1" si="24"/>
        <v/>
      </c>
      <c r="P112" t="str">
        <f t="shared" ca="1" si="25"/>
        <v/>
      </c>
      <c r="Q112" t="str">
        <f t="shared" ca="1" si="26"/>
        <v/>
      </c>
      <c r="R112" t="str">
        <f t="shared" ca="1" si="27"/>
        <v/>
      </c>
    </row>
    <row r="113" spans="1:18" hidden="1" x14ac:dyDescent="0.2">
      <c r="A113" s="361"/>
      <c r="B113" s="322">
        <v>17</v>
      </c>
      <c r="C113" s="322" t="str">
        <f t="shared" ca="1" si="14"/>
        <v>1.6</v>
      </c>
      <c r="D113" s="322" t="str">
        <f t="shared" ca="1" si="15"/>
        <v>na</v>
      </c>
      <c r="E113" s="322" t="s">
        <v>42</v>
      </c>
      <c r="F113" s="322" t="str">
        <f t="shared" ca="1" si="16"/>
        <v>https://museemaritime.larochelle.fr/au-dela-de-la-visite/autour-des-expositions</v>
      </c>
      <c r="G113" s="322" t="str">
        <f t="shared" ca="1" si="17"/>
        <v>A</v>
      </c>
      <c r="H113" s="322">
        <f t="shared" ca="1" si="18"/>
        <v>0</v>
      </c>
      <c r="I113" s="322">
        <f t="shared" ca="1" si="19"/>
        <v>0</v>
      </c>
      <c r="J113" s="322" t="str">
        <f t="shared" ca="1" si="20"/>
        <v/>
      </c>
      <c r="K113" s="322" t="str">
        <f t="shared" ca="1" si="21"/>
        <v/>
      </c>
      <c r="L113" s="322" t="str">
        <f t="shared" ca="1" si="22"/>
        <v/>
      </c>
      <c r="N113" s="322">
        <f t="shared" ca="1" si="23"/>
        <v>0</v>
      </c>
      <c r="O113" t="str">
        <f t="shared" ca="1" si="24"/>
        <v/>
      </c>
      <c r="P113" t="str">
        <f t="shared" ca="1" si="25"/>
        <v/>
      </c>
      <c r="Q113" t="str">
        <f t="shared" ca="1" si="26"/>
        <v/>
      </c>
      <c r="R113" t="str">
        <f t="shared" ca="1" si="27"/>
        <v/>
      </c>
    </row>
    <row r="114" spans="1:18" hidden="1" x14ac:dyDescent="0.2">
      <c r="A114" s="361"/>
      <c r="B114" s="322">
        <v>17</v>
      </c>
      <c r="C114" s="322" t="str">
        <f t="shared" ca="1" si="14"/>
        <v>1.6</v>
      </c>
      <c r="D114" s="322" t="str">
        <f t="shared" ca="1" si="15"/>
        <v>na</v>
      </c>
      <c r="E114" s="322" t="s">
        <v>43</v>
      </c>
      <c r="F114" s="322" t="str">
        <f t="shared" ca="1" si="16"/>
        <v>https://museemaritime.larochelle.fr/au-dela-de-la-visite/lieux-culturels-et-monuments</v>
      </c>
      <c r="G114" s="322" t="str">
        <f t="shared" ca="1" si="17"/>
        <v>A</v>
      </c>
      <c r="H114" s="322">
        <f t="shared" ca="1" si="18"/>
        <v>0</v>
      </c>
      <c r="I114" s="322">
        <f t="shared" ca="1" si="19"/>
        <v>0</v>
      </c>
      <c r="J114" s="322" t="str">
        <f t="shared" ca="1" si="20"/>
        <v/>
      </c>
      <c r="K114" s="322" t="str">
        <f t="shared" ca="1" si="21"/>
        <v/>
      </c>
      <c r="L114" s="322" t="str">
        <f t="shared" ca="1" si="22"/>
        <v/>
      </c>
      <c r="N114" s="322">
        <f t="shared" ca="1" si="23"/>
        <v>0</v>
      </c>
      <c r="O114" t="str">
        <f t="shared" ca="1" si="24"/>
        <v/>
      </c>
      <c r="P114" t="str">
        <f t="shared" ca="1" si="25"/>
        <v/>
      </c>
      <c r="Q114" t="str">
        <f t="shared" ca="1" si="26"/>
        <v/>
      </c>
      <c r="R114" t="str">
        <f t="shared" ca="1" si="27"/>
        <v/>
      </c>
    </row>
    <row r="115" spans="1:18" hidden="1" x14ac:dyDescent="0.2">
      <c r="A115" s="361"/>
      <c r="B115" s="322">
        <v>17</v>
      </c>
      <c r="C115" s="322" t="str">
        <f t="shared" ca="1" si="14"/>
        <v>1.6</v>
      </c>
      <c r="D115" s="322" t="str">
        <f t="shared" ca="1" si="15"/>
        <v>na</v>
      </c>
      <c r="E115" s="322" t="s">
        <v>44</v>
      </c>
      <c r="F115" s="322" t="str">
        <f t="shared" ca="1" si="16"/>
        <v>https://museemaritime.larochelle.fr/au-dela-de-la-visite/a-decouvrir-a-proximite/yatchs-classiques</v>
      </c>
      <c r="G115" s="322" t="str">
        <f t="shared" ca="1" si="17"/>
        <v>A</v>
      </c>
      <c r="H115" s="322">
        <f t="shared" ca="1" si="18"/>
        <v>0</v>
      </c>
      <c r="I115" s="322">
        <f t="shared" ca="1" si="19"/>
        <v>0</v>
      </c>
      <c r="J115" s="322" t="str">
        <f t="shared" ca="1" si="20"/>
        <v/>
      </c>
      <c r="K115" s="322" t="str">
        <f t="shared" ca="1" si="21"/>
        <v/>
      </c>
      <c r="L115" s="322" t="str">
        <f t="shared" ca="1" si="22"/>
        <v/>
      </c>
      <c r="N115" s="322">
        <f t="shared" ca="1" si="23"/>
        <v>0</v>
      </c>
      <c r="O115" t="str">
        <f t="shared" ca="1" si="24"/>
        <v/>
      </c>
      <c r="P115" t="str">
        <f t="shared" ca="1" si="25"/>
        <v/>
      </c>
      <c r="Q115" t="str">
        <f t="shared" ca="1" si="26"/>
        <v/>
      </c>
      <c r="R115" t="str">
        <f t="shared" ca="1" si="27"/>
        <v/>
      </c>
    </row>
    <row r="116" spans="1:18" hidden="1" x14ac:dyDescent="0.2">
      <c r="A116" s="361"/>
      <c r="B116" s="322">
        <v>18</v>
      </c>
      <c r="C116" s="322" t="str">
        <f t="shared" ca="1" si="14"/>
        <v>1.7</v>
      </c>
      <c r="D116" s="322" t="str">
        <f t="shared" ca="1" si="15"/>
        <v>na</v>
      </c>
      <c r="E116" s="322" t="s">
        <v>27</v>
      </c>
      <c r="F116" s="322" t="str">
        <f t="shared" ca="1" si="16"/>
        <v>https://museemaritime.larochelle.fr/</v>
      </c>
      <c r="G116" s="322" t="str">
        <f t="shared" ca="1" si="17"/>
        <v>A</v>
      </c>
      <c r="H116" s="322">
        <f t="shared" ca="1" si="18"/>
        <v>0</v>
      </c>
      <c r="I116" s="322">
        <f t="shared" ca="1" si="19"/>
        <v>0</v>
      </c>
      <c r="J116" s="322" t="str">
        <f t="shared" ca="1" si="20"/>
        <v/>
      </c>
      <c r="K116" s="322" t="str">
        <f t="shared" ca="1" si="21"/>
        <v/>
      </c>
      <c r="L116" s="322" t="str">
        <f t="shared" ca="1" si="22"/>
        <v/>
      </c>
      <c r="N116" s="322">
        <f t="shared" ca="1" si="23"/>
        <v>0</v>
      </c>
      <c r="O116" t="str">
        <f t="shared" ca="1" si="24"/>
        <v/>
      </c>
      <c r="P116" t="str">
        <f t="shared" ca="1" si="25"/>
        <v/>
      </c>
      <c r="Q116" t="str">
        <f t="shared" ca="1" si="26"/>
        <v/>
      </c>
      <c r="R116" t="str">
        <f t="shared" ca="1" si="27"/>
        <v/>
      </c>
    </row>
    <row r="117" spans="1:18" hidden="1" x14ac:dyDescent="0.2">
      <c r="A117" s="361"/>
      <c r="B117" s="322">
        <v>18</v>
      </c>
      <c r="C117" s="322" t="str">
        <f t="shared" ca="1" si="14"/>
        <v>1.7</v>
      </c>
      <c r="D117" s="322" t="str">
        <f t="shared" ca="1" si="15"/>
        <v>na</v>
      </c>
      <c r="E117" s="322" t="s">
        <v>28</v>
      </c>
      <c r="F117" s="322" t="str">
        <f t="shared" ca="1" si="16"/>
        <v>https://museemaritime.larochelle.fr/contact</v>
      </c>
      <c r="G117" s="322" t="str">
        <f t="shared" ca="1" si="17"/>
        <v>A</v>
      </c>
      <c r="H117" s="322">
        <f t="shared" ca="1" si="18"/>
        <v>0</v>
      </c>
      <c r="I117" s="322">
        <f t="shared" ca="1" si="19"/>
        <v>0</v>
      </c>
      <c r="J117" s="322" t="str">
        <f t="shared" ca="1" si="20"/>
        <v/>
      </c>
      <c r="K117" s="322" t="str">
        <f t="shared" ca="1" si="21"/>
        <v/>
      </c>
      <c r="L117" s="322" t="str">
        <f t="shared" ca="1" si="22"/>
        <v/>
      </c>
      <c r="N117" s="322">
        <f t="shared" ca="1" si="23"/>
        <v>0</v>
      </c>
      <c r="O117" t="str">
        <f t="shared" ca="1" si="24"/>
        <v/>
      </c>
      <c r="P117" t="str">
        <f t="shared" ca="1" si="25"/>
        <v/>
      </c>
      <c r="Q117" t="str">
        <f t="shared" ca="1" si="26"/>
        <v/>
      </c>
      <c r="R117" t="str">
        <f t="shared" ca="1" si="27"/>
        <v/>
      </c>
    </row>
    <row r="118" spans="1:18" hidden="1" x14ac:dyDescent="0.2">
      <c r="A118" s="361"/>
      <c r="B118" s="322">
        <v>18</v>
      </c>
      <c r="C118" s="322" t="str">
        <f t="shared" ca="1" si="14"/>
        <v>1.7</v>
      </c>
      <c r="D118" s="322" t="str">
        <f t="shared" ca="1" si="15"/>
        <v>na</v>
      </c>
      <c r="E118" s="322" t="s">
        <v>29</v>
      </c>
      <c r="F118" s="322" t="str">
        <f t="shared" ca="1" si="16"/>
        <v>https://museemaritime.larochelle.fr/mentions-legales</v>
      </c>
      <c r="G118" s="322" t="str">
        <f t="shared" ca="1" si="17"/>
        <v>A</v>
      </c>
      <c r="H118" s="322">
        <f t="shared" ca="1" si="18"/>
        <v>0</v>
      </c>
      <c r="I118" s="322">
        <f t="shared" ca="1" si="19"/>
        <v>0</v>
      </c>
      <c r="J118" s="322" t="str">
        <f t="shared" ca="1" si="20"/>
        <v/>
      </c>
      <c r="K118" s="322" t="str">
        <f t="shared" ca="1" si="21"/>
        <v/>
      </c>
      <c r="L118" s="322" t="str">
        <f t="shared" ca="1" si="22"/>
        <v/>
      </c>
      <c r="N118" s="322">
        <f t="shared" ca="1" si="23"/>
        <v>0</v>
      </c>
      <c r="O118" t="str">
        <f t="shared" ca="1" si="24"/>
        <v/>
      </c>
      <c r="P118" t="str">
        <f t="shared" ca="1" si="25"/>
        <v/>
      </c>
      <c r="Q118" t="str">
        <f t="shared" ca="1" si="26"/>
        <v/>
      </c>
      <c r="R118" t="str">
        <f t="shared" ca="1" si="27"/>
        <v/>
      </c>
    </row>
    <row r="119" spans="1:18" hidden="1" x14ac:dyDescent="0.2">
      <c r="A119" s="361"/>
      <c r="B119" s="322">
        <v>18</v>
      </c>
      <c r="C119" s="322" t="str">
        <f t="shared" ca="1" si="14"/>
        <v>1.7</v>
      </c>
      <c r="D119" s="322" t="str">
        <f t="shared" ca="1" si="15"/>
        <v>na</v>
      </c>
      <c r="E119" s="322" t="s">
        <v>30</v>
      </c>
      <c r="F119" s="322" t="str">
        <f t="shared" ca="1" si="16"/>
        <v>https://museemaritime.larochelle.fr/plan-du-site</v>
      </c>
      <c r="G119" s="322" t="str">
        <f t="shared" ca="1" si="17"/>
        <v>A</v>
      </c>
      <c r="H119" s="322">
        <f t="shared" ca="1" si="18"/>
        <v>0</v>
      </c>
      <c r="I119" s="322">
        <f t="shared" ca="1" si="19"/>
        <v>0</v>
      </c>
      <c r="J119" s="322" t="str">
        <f t="shared" ca="1" si="20"/>
        <v/>
      </c>
      <c r="K119" s="322" t="str">
        <f t="shared" ca="1" si="21"/>
        <v/>
      </c>
      <c r="L119" s="322" t="str">
        <f t="shared" ca="1" si="22"/>
        <v/>
      </c>
      <c r="N119" s="322">
        <f t="shared" ca="1" si="23"/>
        <v>0</v>
      </c>
      <c r="O119" t="str">
        <f t="shared" ca="1" si="24"/>
        <v/>
      </c>
      <c r="P119" t="str">
        <f t="shared" ca="1" si="25"/>
        <v/>
      </c>
      <c r="Q119" t="str">
        <f t="shared" ca="1" si="26"/>
        <v/>
      </c>
      <c r="R119" t="str">
        <f t="shared" ca="1" si="27"/>
        <v/>
      </c>
    </row>
    <row r="120" spans="1:18" hidden="1" x14ac:dyDescent="0.2">
      <c r="A120" s="361"/>
      <c r="B120" s="322">
        <v>18</v>
      </c>
      <c r="C120" s="322" t="str">
        <f t="shared" ca="1" si="14"/>
        <v>1.7</v>
      </c>
      <c r="D120" s="322" t="str">
        <f t="shared" ca="1" si="15"/>
        <v>na</v>
      </c>
      <c r="E120" s="322" t="s">
        <v>31</v>
      </c>
      <c r="F120" s="322" t="str">
        <f t="shared" ca="1" si="16"/>
        <v>https://museemaritime.larochelle.fr/un-avant-gout/en-ce-moment</v>
      </c>
      <c r="G120" s="322" t="str">
        <f t="shared" ca="1" si="17"/>
        <v>A</v>
      </c>
      <c r="H120" s="322">
        <f t="shared" ca="1" si="18"/>
        <v>0</v>
      </c>
      <c r="I120" s="322">
        <f t="shared" ca="1" si="19"/>
        <v>0</v>
      </c>
      <c r="J120" s="322" t="str">
        <f t="shared" ca="1" si="20"/>
        <v/>
      </c>
      <c r="K120" s="322" t="str">
        <f t="shared" ca="1" si="21"/>
        <v/>
      </c>
      <c r="L120" s="322" t="str">
        <f t="shared" ca="1" si="22"/>
        <v/>
      </c>
      <c r="N120" s="322">
        <f t="shared" ca="1" si="23"/>
        <v>0</v>
      </c>
      <c r="O120" t="str">
        <f t="shared" ca="1" si="24"/>
        <v/>
      </c>
      <c r="P120" t="str">
        <f t="shared" ca="1" si="25"/>
        <v/>
      </c>
      <c r="Q120" t="str">
        <f t="shared" ca="1" si="26"/>
        <v/>
      </c>
      <c r="R120" t="str">
        <f t="shared" ca="1" si="27"/>
        <v/>
      </c>
    </row>
    <row r="121" spans="1:18" hidden="1" x14ac:dyDescent="0.2">
      <c r="A121" s="361"/>
      <c r="B121" s="322">
        <v>18</v>
      </c>
      <c r="C121" s="322" t="str">
        <f t="shared" ca="1" si="14"/>
        <v>1.7</v>
      </c>
      <c r="D121" s="322" t="str">
        <f t="shared" ca="1" si="15"/>
        <v>na</v>
      </c>
      <c r="E121" s="322" t="s">
        <v>32</v>
      </c>
      <c r="F121" s="322" t="str">
        <f t="shared" ca="1" si="16"/>
        <v>https://museemaritime.larochelle.fr/un-avant-gout/en-ce-moment</v>
      </c>
      <c r="G121" s="322" t="str">
        <f t="shared" ca="1" si="17"/>
        <v>A</v>
      </c>
      <c r="H121" s="322">
        <f t="shared" ca="1" si="18"/>
        <v>0</v>
      </c>
      <c r="I121" s="322">
        <f t="shared" ca="1" si="19"/>
        <v>0</v>
      </c>
      <c r="J121" s="322" t="str">
        <f t="shared" ca="1" si="20"/>
        <v/>
      </c>
      <c r="K121" s="322" t="str">
        <f t="shared" ca="1" si="21"/>
        <v/>
      </c>
      <c r="L121" s="322" t="str">
        <f t="shared" ca="1" si="22"/>
        <v/>
      </c>
      <c r="N121" s="322">
        <f t="shared" ca="1" si="23"/>
        <v>0</v>
      </c>
      <c r="O121" t="str">
        <f t="shared" ca="1" si="24"/>
        <v/>
      </c>
      <c r="P121" t="str">
        <f t="shared" ca="1" si="25"/>
        <v/>
      </c>
      <c r="Q121" t="str">
        <f t="shared" ca="1" si="26"/>
        <v/>
      </c>
      <c r="R121" t="str">
        <f t="shared" ca="1" si="27"/>
        <v/>
      </c>
    </row>
    <row r="122" spans="1:18" hidden="1" x14ac:dyDescent="0.2">
      <c r="A122" s="361"/>
      <c r="B122" s="322">
        <v>18</v>
      </c>
      <c r="C122" s="322" t="str">
        <f t="shared" ca="1" si="14"/>
        <v>1.7</v>
      </c>
      <c r="D122" s="322" t="str">
        <f t="shared" ca="1" si="15"/>
        <v>na</v>
      </c>
      <c r="E122" s="322" t="s">
        <v>33</v>
      </c>
      <c r="F122" s="322" t="str">
        <f t="shared" ca="1" si="16"/>
        <v>https://museemaritime.larochelle.fr/un-avant-gout/en-ce-moment/evenement/generationsthalassa-5662</v>
      </c>
      <c r="G122" s="322" t="str">
        <f t="shared" ca="1" si="17"/>
        <v>A</v>
      </c>
      <c r="H122" s="322">
        <f t="shared" ca="1" si="18"/>
        <v>0</v>
      </c>
      <c r="I122" s="322">
        <f t="shared" ca="1" si="19"/>
        <v>0</v>
      </c>
      <c r="J122" s="322" t="str">
        <f t="shared" ca="1" si="20"/>
        <v/>
      </c>
      <c r="K122" s="322" t="str">
        <f t="shared" ca="1" si="21"/>
        <v/>
      </c>
      <c r="L122" s="322" t="str">
        <f t="shared" ca="1" si="22"/>
        <v/>
      </c>
      <c r="N122" s="322">
        <f t="shared" ca="1" si="23"/>
        <v>0</v>
      </c>
      <c r="O122" t="str">
        <f t="shared" ca="1" si="24"/>
        <v/>
      </c>
      <c r="P122" t="str">
        <f t="shared" ca="1" si="25"/>
        <v/>
      </c>
      <c r="Q122" t="str">
        <f t="shared" ca="1" si="26"/>
        <v/>
      </c>
      <c r="R122" t="str">
        <f t="shared" ca="1" si="27"/>
        <v/>
      </c>
    </row>
    <row r="123" spans="1:18" hidden="1" x14ac:dyDescent="0.2">
      <c r="A123" s="361"/>
      <c r="B123" s="322">
        <v>18</v>
      </c>
      <c r="C123" s="322" t="str">
        <f t="shared" ca="1" si="14"/>
        <v>1.7</v>
      </c>
      <c r="D123" s="322" t="str">
        <f t="shared" ca="1" si="15"/>
        <v>na</v>
      </c>
      <c r="E123" s="322" t="s">
        <v>34</v>
      </c>
      <c r="F123" s="322" t="str">
        <f t="shared" ca="1" si="16"/>
        <v>https://museemaritime.larochelle.fr/recherche?q=bateau&amp;tx_indexedsearch%5Bsubmit_button%5D=OK </v>
      </c>
      <c r="G123" s="322" t="str">
        <f t="shared" ca="1" si="17"/>
        <v>A</v>
      </c>
      <c r="H123" s="322">
        <f t="shared" ca="1" si="18"/>
        <v>0</v>
      </c>
      <c r="I123" s="322">
        <f t="shared" ca="1" si="19"/>
        <v>0</v>
      </c>
      <c r="J123" s="322" t="str">
        <f t="shared" ca="1" si="20"/>
        <v/>
      </c>
      <c r="K123" s="322" t="str">
        <f t="shared" ca="1" si="21"/>
        <v/>
      </c>
      <c r="L123" s="322" t="str">
        <f t="shared" ca="1" si="22"/>
        <v/>
      </c>
      <c r="N123" s="322">
        <f t="shared" ca="1" si="23"/>
        <v>0</v>
      </c>
      <c r="O123" t="str">
        <f t="shared" ca="1" si="24"/>
        <v/>
      </c>
      <c r="P123" t="str">
        <f t="shared" ca="1" si="25"/>
        <v/>
      </c>
      <c r="Q123" t="str">
        <f t="shared" ca="1" si="26"/>
        <v/>
      </c>
      <c r="R123" t="str">
        <f t="shared" ca="1" si="27"/>
        <v/>
      </c>
    </row>
    <row r="124" spans="1:18" hidden="1" x14ac:dyDescent="0.2">
      <c r="A124" s="361"/>
      <c r="B124" s="322">
        <v>18</v>
      </c>
      <c r="C124" s="322" t="str">
        <f t="shared" ca="1" si="14"/>
        <v>1.7</v>
      </c>
      <c r="D124" s="322" t="str">
        <f t="shared" ca="1" si="15"/>
        <v>na</v>
      </c>
      <c r="E124" s="322" t="s">
        <v>35</v>
      </c>
      <c r="F124" s="322" t="str">
        <f t="shared" ca="1" si="16"/>
        <v>https://museemaritime.larochelle.fr/un-avant-gout/presentation-du-musee</v>
      </c>
      <c r="G124" s="322" t="str">
        <f t="shared" ca="1" si="17"/>
        <v>A</v>
      </c>
      <c r="H124" s="322">
        <f t="shared" ca="1" si="18"/>
        <v>0</v>
      </c>
      <c r="I124" s="322">
        <f t="shared" ca="1" si="19"/>
        <v>0</v>
      </c>
      <c r="J124" s="322" t="str">
        <f t="shared" ca="1" si="20"/>
        <v/>
      </c>
      <c r="K124" s="322" t="str">
        <f t="shared" ca="1" si="21"/>
        <v/>
      </c>
      <c r="L124" s="322" t="str">
        <f t="shared" ca="1" si="22"/>
        <v/>
      </c>
      <c r="N124" s="322">
        <f t="shared" ca="1" si="23"/>
        <v>0</v>
      </c>
      <c r="O124" t="str">
        <f t="shared" ca="1" si="24"/>
        <v/>
      </c>
      <c r="P124" t="str">
        <f t="shared" ca="1" si="25"/>
        <v/>
      </c>
      <c r="Q124" t="str">
        <f t="shared" ca="1" si="26"/>
        <v/>
      </c>
      <c r="R124" t="str">
        <f t="shared" ca="1" si="27"/>
        <v/>
      </c>
    </row>
    <row r="125" spans="1:18" hidden="1" x14ac:dyDescent="0.2">
      <c r="A125" s="361"/>
      <c r="B125" s="322">
        <v>18</v>
      </c>
      <c r="C125" s="322" t="str">
        <f t="shared" ca="1" si="14"/>
        <v>1.7</v>
      </c>
      <c r="D125" s="322" t="str">
        <f t="shared" ca="1" si="15"/>
        <v>na</v>
      </c>
      <c r="E125" s="322" t="s">
        <v>36</v>
      </c>
      <c r="F125" s="322" t="str">
        <f t="shared" ca="1" si="16"/>
        <v>https://museemaritime.larochelle.fr/un-avant-gout/histoire-du-musee</v>
      </c>
      <c r="G125" s="322" t="str">
        <f t="shared" ca="1" si="17"/>
        <v>A</v>
      </c>
      <c r="H125" s="322">
        <f t="shared" ca="1" si="18"/>
        <v>0</v>
      </c>
      <c r="I125" s="322">
        <f t="shared" ca="1" si="19"/>
        <v>0</v>
      </c>
      <c r="J125" s="322" t="str">
        <f t="shared" ca="1" si="20"/>
        <v/>
      </c>
      <c r="K125" s="322" t="str">
        <f t="shared" ca="1" si="21"/>
        <v/>
      </c>
      <c r="L125" s="322" t="str">
        <f t="shared" ca="1" si="22"/>
        <v/>
      </c>
      <c r="N125" s="322">
        <f t="shared" ca="1" si="23"/>
        <v>0</v>
      </c>
      <c r="O125" t="str">
        <f t="shared" ca="1" si="24"/>
        <v/>
      </c>
      <c r="P125" t="str">
        <f t="shared" ca="1" si="25"/>
        <v/>
      </c>
      <c r="Q125" t="str">
        <f t="shared" ca="1" si="26"/>
        <v/>
      </c>
      <c r="R125" t="str">
        <f t="shared" ca="1" si="27"/>
        <v/>
      </c>
    </row>
    <row r="126" spans="1:18" hidden="1" x14ac:dyDescent="0.2">
      <c r="A126" s="361"/>
      <c r="B126" s="322">
        <v>18</v>
      </c>
      <c r="C126" s="322" t="str">
        <f t="shared" ca="1" si="14"/>
        <v>1.7</v>
      </c>
      <c r="D126" s="322" t="str">
        <f t="shared" ca="1" si="15"/>
        <v>na</v>
      </c>
      <c r="E126" s="322" t="s">
        <v>37</v>
      </c>
      <c r="F126" s="322" t="str">
        <f t="shared" ca="1" si="16"/>
        <v>https://museemaritime.larochelle.fr/un-avant-gout/les-collections/flotte-patrimoniale</v>
      </c>
      <c r="G126" s="322" t="str">
        <f t="shared" ca="1" si="17"/>
        <v>A</v>
      </c>
      <c r="H126" s="322">
        <f t="shared" ca="1" si="18"/>
        <v>0</v>
      </c>
      <c r="I126" s="322">
        <f t="shared" ca="1" si="19"/>
        <v>0</v>
      </c>
      <c r="J126" s="322" t="str">
        <f t="shared" ca="1" si="20"/>
        <v/>
      </c>
      <c r="K126" s="322" t="str">
        <f t="shared" ca="1" si="21"/>
        <v/>
      </c>
      <c r="L126" s="322" t="str">
        <f t="shared" ca="1" si="22"/>
        <v/>
      </c>
      <c r="N126" s="322">
        <f t="shared" ca="1" si="23"/>
        <v>0</v>
      </c>
      <c r="O126" t="str">
        <f t="shared" ca="1" si="24"/>
        <v/>
      </c>
      <c r="P126" t="str">
        <f t="shared" ca="1" si="25"/>
        <v/>
      </c>
      <c r="Q126" t="str">
        <f t="shared" ca="1" si="26"/>
        <v/>
      </c>
      <c r="R126" t="str">
        <f t="shared" ca="1" si="27"/>
        <v/>
      </c>
    </row>
    <row r="127" spans="1:18" hidden="1" x14ac:dyDescent="0.2">
      <c r="A127" s="361"/>
      <c r="B127" s="322">
        <v>18</v>
      </c>
      <c r="C127" s="322" t="str">
        <f t="shared" ca="1" si="14"/>
        <v>1.7</v>
      </c>
      <c r="D127" s="322" t="str">
        <f t="shared" ca="1" si="15"/>
        <v>na</v>
      </c>
      <c r="E127" s="322" t="s">
        <v>38</v>
      </c>
      <c r="F127" s="322" t="str">
        <f t="shared" ca="1" si="16"/>
        <v>https://museemaritime.larochelle.fr/un-avant-gout/les-collections/france-1</v>
      </c>
      <c r="G127" s="322" t="str">
        <f t="shared" ca="1" si="17"/>
        <v>A</v>
      </c>
      <c r="H127" s="322">
        <f t="shared" ca="1" si="18"/>
        <v>0</v>
      </c>
      <c r="I127" s="322">
        <f t="shared" ca="1" si="19"/>
        <v>0</v>
      </c>
      <c r="J127" s="322" t="str">
        <f t="shared" ca="1" si="20"/>
        <v/>
      </c>
      <c r="K127" s="322" t="str">
        <f t="shared" ca="1" si="21"/>
        <v/>
      </c>
      <c r="L127" s="322" t="str">
        <f t="shared" ca="1" si="22"/>
        <v/>
      </c>
      <c r="N127" s="322">
        <f t="shared" ca="1" si="23"/>
        <v>0</v>
      </c>
      <c r="O127" t="str">
        <f t="shared" ca="1" si="24"/>
        <v/>
      </c>
      <c r="P127" t="str">
        <f t="shared" ca="1" si="25"/>
        <v/>
      </c>
      <c r="Q127" t="str">
        <f t="shared" ca="1" si="26"/>
        <v/>
      </c>
      <c r="R127" t="str">
        <f t="shared" ca="1" si="27"/>
        <v/>
      </c>
    </row>
    <row r="128" spans="1:18" hidden="1" x14ac:dyDescent="0.2">
      <c r="A128" s="361"/>
      <c r="B128" s="322">
        <v>18</v>
      </c>
      <c r="C128" s="322" t="str">
        <f t="shared" ca="1" si="14"/>
        <v>1.7</v>
      </c>
      <c r="D128" s="322" t="str">
        <f t="shared" ca="1" si="15"/>
        <v>na</v>
      </c>
      <c r="E128" s="322" t="s">
        <v>39</v>
      </c>
      <c r="F128" s="322" t="str">
        <f t="shared" ca="1" si="16"/>
        <v>https://museemaritime.larochelle.fr/un-avant-gout/les-incontournables/joshua-1</v>
      </c>
      <c r="G128" s="322" t="str">
        <f t="shared" ca="1" si="17"/>
        <v>A</v>
      </c>
      <c r="H128" s="322">
        <f t="shared" ca="1" si="18"/>
        <v>0</v>
      </c>
      <c r="I128" s="322">
        <f t="shared" ca="1" si="19"/>
        <v>0</v>
      </c>
      <c r="J128" s="322" t="str">
        <f t="shared" ca="1" si="20"/>
        <v/>
      </c>
      <c r="K128" s="322" t="str">
        <f t="shared" ca="1" si="21"/>
        <v/>
      </c>
      <c r="L128" s="322" t="str">
        <f t="shared" ca="1" si="22"/>
        <v/>
      </c>
      <c r="N128" s="322">
        <f t="shared" ca="1" si="23"/>
        <v>0</v>
      </c>
      <c r="O128" t="str">
        <f t="shared" ca="1" si="24"/>
        <v/>
      </c>
      <c r="P128" t="str">
        <f t="shared" ca="1" si="25"/>
        <v/>
      </c>
      <c r="Q128" t="str">
        <f t="shared" ca="1" si="26"/>
        <v/>
      </c>
      <c r="R128" t="str">
        <f t="shared" ca="1" si="27"/>
        <v/>
      </c>
    </row>
    <row r="129" spans="1:18" hidden="1" x14ac:dyDescent="0.2">
      <c r="A129" s="361"/>
      <c r="B129" s="322">
        <v>18</v>
      </c>
      <c r="C129" s="322" t="str">
        <f t="shared" ca="1" si="14"/>
        <v>1.7</v>
      </c>
      <c r="D129" s="322" t="str">
        <f t="shared" ca="1" si="15"/>
        <v>na</v>
      </c>
      <c r="E129" s="322" t="s">
        <v>40</v>
      </c>
      <c r="F129" s="322" t="str">
        <f t="shared" ca="1" si="16"/>
        <v>https://museemaritime.larochelle.fr/preparer-la-visite/acces-tarifs-et-horaires</v>
      </c>
      <c r="G129" s="322" t="str">
        <f t="shared" ca="1" si="17"/>
        <v>A</v>
      </c>
      <c r="H129" s="322">
        <f t="shared" ca="1" si="18"/>
        <v>0</v>
      </c>
      <c r="I129" s="322">
        <f t="shared" ca="1" si="19"/>
        <v>0</v>
      </c>
      <c r="J129" s="322" t="str">
        <f t="shared" ca="1" si="20"/>
        <v/>
      </c>
      <c r="K129" s="322" t="str">
        <f t="shared" ca="1" si="21"/>
        <v/>
      </c>
      <c r="L129" s="322" t="str">
        <f t="shared" ca="1" si="22"/>
        <v/>
      </c>
      <c r="N129" s="322">
        <f t="shared" ca="1" si="23"/>
        <v>0</v>
      </c>
      <c r="O129" t="str">
        <f t="shared" ca="1" si="24"/>
        <v/>
      </c>
      <c r="P129" t="str">
        <f t="shared" ca="1" si="25"/>
        <v/>
      </c>
      <c r="Q129" t="str">
        <f t="shared" ca="1" si="26"/>
        <v/>
      </c>
      <c r="R129" t="str">
        <f t="shared" ca="1" si="27"/>
        <v/>
      </c>
    </row>
    <row r="130" spans="1:18" hidden="1" x14ac:dyDescent="0.2">
      <c r="A130" s="361"/>
      <c r="B130" s="322">
        <v>18</v>
      </c>
      <c r="C130" s="322" t="str">
        <f t="shared" ca="1" si="14"/>
        <v>1.7</v>
      </c>
      <c r="D130" s="322" t="str">
        <f t="shared" ca="1" si="15"/>
        <v>na</v>
      </c>
      <c r="E130" s="322" t="s">
        <v>41</v>
      </c>
      <c r="F130" s="322" t="str">
        <f t="shared" ca="1" si="16"/>
        <v>https://museemaritime.larochelle.fr/preparer-la-visite/je-suis/enseignant-ou-animateur</v>
      </c>
      <c r="G130" s="322" t="str">
        <f t="shared" ca="1" si="17"/>
        <v>A</v>
      </c>
      <c r="H130" s="322">
        <f t="shared" ca="1" si="18"/>
        <v>0</v>
      </c>
      <c r="I130" s="322">
        <f t="shared" ca="1" si="19"/>
        <v>0</v>
      </c>
      <c r="J130" s="322" t="str">
        <f t="shared" ca="1" si="20"/>
        <v/>
      </c>
      <c r="K130" s="322" t="str">
        <f t="shared" ca="1" si="21"/>
        <v/>
      </c>
      <c r="L130" s="322" t="str">
        <f t="shared" ca="1" si="22"/>
        <v/>
      </c>
      <c r="N130" s="322">
        <f t="shared" ca="1" si="23"/>
        <v>0</v>
      </c>
      <c r="O130" t="str">
        <f t="shared" ca="1" si="24"/>
        <v/>
      </c>
      <c r="P130" t="str">
        <f t="shared" ca="1" si="25"/>
        <v/>
      </c>
      <c r="Q130" t="str">
        <f t="shared" ca="1" si="26"/>
        <v/>
      </c>
      <c r="R130" t="str">
        <f t="shared" ca="1" si="27"/>
        <v/>
      </c>
    </row>
    <row r="131" spans="1:18" hidden="1" x14ac:dyDescent="0.2">
      <c r="A131" s="361"/>
      <c r="B131" s="322">
        <v>18</v>
      </c>
      <c r="C131" s="322" t="str">
        <f t="shared" ca="1" si="14"/>
        <v>1.7</v>
      </c>
      <c r="D131" s="322" t="str">
        <f t="shared" ca="1" si="15"/>
        <v>na</v>
      </c>
      <c r="E131" s="322" t="s">
        <v>42</v>
      </c>
      <c r="F131" s="322" t="str">
        <f t="shared" ca="1" si="16"/>
        <v>https://museemaritime.larochelle.fr/au-dela-de-la-visite/autour-des-expositions</v>
      </c>
      <c r="G131" s="322" t="str">
        <f t="shared" ca="1" si="17"/>
        <v>A</v>
      </c>
      <c r="H131" s="322">
        <f t="shared" ca="1" si="18"/>
        <v>0</v>
      </c>
      <c r="I131" s="322">
        <f t="shared" ca="1" si="19"/>
        <v>0</v>
      </c>
      <c r="J131" s="322" t="str">
        <f t="shared" ca="1" si="20"/>
        <v/>
      </c>
      <c r="K131" s="322" t="str">
        <f t="shared" ca="1" si="21"/>
        <v/>
      </c>
      <c r="L131" s="322" t="str">
        <f t="shared" ca="1" si="22"/>
        <v/>
      </c>
      <c r="N131" s="322">
        <f t="shared" ca="1" si="23"/>
        <v>0</v>
      </c>
      <c r="O131" t="str">
        <f t="shared" ca="1" si="24"/>
        <v/>
      </c>
      <c r="P131" t="str">
        <f t="shared" ca="1" si="25"/>
        <v/>
      </c>
      <c r="Q131" t="str">
        <f t="shared" ca="1" si="26"/>
        <v/>
      </c>
      <c r="R131" t="str">
        <f t="shared" ca="1" si="27"/>
        <v/>
      </c>
    </row>
    <row r="132" spans="1:18" hidden="1" x14ac:dyDescent="0.2">
      <c r="A132" s="361"/>
      <c r="B132" s="322">
        <v>18</v>
      </c>
      <c r="C132" s="322" t="str">
        <f t="shared" ca="1" si="14"/>
        <v>1.7</v>
      </c>
      <c r="D132" s="322" t="str">
        <f t="shared" ca="1" si="15"/>
        <v>na</v>
      </c>
      <c r="E132" s="322" t="s">
        <v>43</v>
      </c>
      <c r="F132" s="322" t="str">
        <f t="shared" ca="1" si="16"/>
        <v>https://museemaritime.larochelle.fr/au-dela-de-la-visite/lieux-culturels-et-monuments</v>
      </c>
      <c r="G132" s="322" t="str">
        <f t="shared" ca="1" si="17"/>
        <v>A</v>
      </c>
      <c r="H132" s="322">
        <f t="shared" ca="1" si="18"/>
        <v>0</v>
      </c>
      <c r="I132" s="322">
        <f t="shared" ca="1" si="19"/>
        <v>0</v>
      </c>
      <c r="J132" s="322" t="str">
        <f t="shared" ca="1" si="20"/>
        <v/>
      </c>
      <c r="K132" s="322" t="str">
        <f t="shared" ca="1" si="21"/>
        <v/>
      </c>
      <c r="L132" s="322" t="str">
        <f t="shared" ca="1" si="22"/>
        <v/>
      </c>
      <c r="N132" s="322">
        <f t="shared" ca="1" si="23"/>
        <v>0</v>
      </c>
      <c r="O132" t="str">
        <f t="shared" ca="1" si="24"/>
        <v/>
      </c>
      <c r="P132" t="str">
        <f t="shared" ca="1" si="25"/>
        <v/>
      </c>
      <c r="Q132" t="str">
        <f t="shared" ca="1" si="26"/>
        <v/>
      </c>
      <c r="R132" t="str">
        <f t="shared" ca="1" si="27"/>
        <v/>
      </c>
    </row>
    <row r="133" spans="1:18" hidden="1" x14ac:dyDescent="0.2">
      <c r="A133" s="361"/>
      <c r="B133" s="322">
        <v>18</v>
      </c>
      <c r="C133" s="322" t="str">
        <f t="shared" ca="1" si="14"/>
        <v>1.7</v>
      </c>
      <c r="D133" s="322" t="str">
        <f t="shared" ca="1" si="15"/>
        <v>na</v>
      </c>
      <c r="E133" s="322" t="s">
        <v>44</v>
      </c>
      <c r="F133" s="322" t="str">
        <f t="shared" ca="1" si="16"/>
        <v>https://museemaritime.larochelle.fr/au-dela-de-la-visite/a-decouvrir-a-proximite/yatchs-classiques</v>
      </c>
      <c r="G133" s="322" t="str">
        <f t="shared" ca="1" si="17"/>
        <v>A</v>
      </c>
      <c r="H133" s="322">
        <f t="shared" ca="1" si="18"/>
        <v>0</v>
      </c>
      <c r="I133" s="322">
        <f t="shared" ca="1" si="19"/>
        <v>0</v>
      </c>
      <c r="J133" s="322" t="str">
        <f t="shared" ca="1" si="20"/>
        <v/>
      </c>
      <c r="K133" s="322" t="str">
        <f t="shared" ca="1" si="21"/>
        <v/>
      </c>
      <c r="L133" s="322" t="str">
        <f t="shared" ca="1" si="22"/>
        <v/>
      </c>
      <c r="N133" s="322">
        <f t="shared" ca="1" si="23"/>
        <v>0</v>
      </c>
      <c r="O133" t="str">
        <f t="shared" ca="1" si="24"/>
        <v/>
      </c>
      <c r="P133" t="str">
        <f t="shared" ca="1" si="25"/>
        <v/>
      </c>
      <c r="Q133" t="str">
        <f t="shared" ca="1" si="26"/>
        <v/>
      </c>
      <c r="R133" t="str">
        <f t="shared" ca="1" si="27"/>
        <v/>
      </c>
    </row>
    <row r="134" spans="1:18" hidden="1" x14ac:dyDescent="0.2">
      <c r="A134" s="361"/>
      <c r="B134" s="322">
        <v>19</v>
      </c>
      <c r="C134" s="322" t="str">
        <f t="shared" ca="1" si="14"/>
        <v>1.8</v>
      </c>
      <c r="D134" s="322" t="str">
        <f t="shared" ca="1" si="15"/>
        <v>na</v>
      </c>
      <c r="E134" s="322" t="s">
        <v>27</v>
      </c>
      <c r="F134" s="322" t="str">
        <f t="shared" ca="1" si="16"/>
        <v>https://museemaritime.larochelle.fr/</v>
      </c>
      <c r="G134" s="322" t="str">
        <f t="shared" ca="1" si="17"/>
        <v>AA</v>
      </c>
      <c r="H134" s="322">
        <f t="shared" ca="1" si="18"/>
        <v>0</v>
      </c>
      <c r="I134" s="322">
        <f t="shared" ca="1" si="19"/>
        <v>0</v>
      </c>
      <c r="J134" s="322" t="str">
        <f t="shared" ca="1" si="20"/>
        <v/>
      </c>
      <c r="K134" s="322" t="str">
        <f t="shared" ca="1" si="21"/>
        <v/>
      </c>
      <c r="L134" s="322" t="str">
        <f t="shared" ca="1" si="22"/>
        <v/>
      </c>
      <c r="N134" s="322">
        <f t="shared" ca="1" si="23"/>
        <v>0</v>
      </c>
      <c r="O134" t="str">
        <f t="shared" ca="1" si="24"/>
        <v/>
      </c>
      <c r="P134" t="str">
        <f t="shared" ca="1" si="25"/>
        <v/>
      </c>
      <c r="Q134" t="str">
        <f t="shared" ca="1" si="26"/>
        <v/>
      </c>
      <c r="R134" t="str">
        <f t="shared" ca="1" si="27"/>
        <v/>
      </c>
    </row>
    <row r="135" spans="1:18" hidden="1" x14ac:dyDescent="0.2">
      <c r="A135" s="361"/>
      <c r="B135" s="322">
        <v>19</v>
      </c>
      <c r="C135" s="322" t="str">
        <f t="shared" ca="1" si="14"/>
        <v>1.8</v>
      </c>
      <c r="D135" s="322" t="str">
        <f t="shared" ca="1" si="15"/>
        <v>na</v>
      </c>
      <c r="E135" s="322" t="s">
        <v>28</v>
      </c>
      <c r="F135" s="322" t="str">
        <f t="shared" ca="1" si="16"/>
        <v>https://museemaritime.larochelle.fr/contact</v>
      </c>
      <c r="G135" s="322" t="str">
        <f t="shared" ca="1" si="17"/>
        <v>AA</v>
      </c>
      <c r="H135" s="322">
        <f t="shared" ca="1" si="18"/>
        <v>0</v>
      </c>
      <c r="I135" s="322">
        <f t="shared" ca="1" si="19"/>
        <v>0</v>
      </c>
      <c r="J135" s="322" t="str">
        <f t="shared" ca="1" si="20"/>
        <v/>
      </c>
      <c r="K135" s="322" t="str">
        <f t="shared" ca="1" si="21"/>
        <v/>
      </c>
      <c r="L135" s="322" t="str">
        <f t="shared" ca="1" si="22"/>
        <v/>
      </c>
      <c r="N135" s="322">
        <f t="shared" ca="1" si="23"/>
        <v>0</v>
      </c>
      <c r="O135" t="str">
        <f t="shared" ca="1" si="24"/>
        <v/>
      </c>
      <c r="P135" t="str">
        <f t="shared" ca="1" si="25"/>
        <v/>
      </c>
      <c r="Q135" t="str">
        <f t="shared" ca="1" si="26"/>
        <v/>
      </c>
      <c r="R135" t="str">
        <f t="shared" ca="1" si="27"/>
        <v/>
      </c>
    </row>
    <row r="136" spans="1:18" hidden="1" x14ac:dyDescent="0.2">
      <c r="A136" s="361"/>
      <c r="B136" s="322">
        <v>19</v>
      </c>
      <c r="C136" s="322" t="str">
        <f t="shared" ref="C136:C199" ca="1" si="28">IFERROR(IF(INDIRECT($E136 &amp; "!B" &amp; $B136)="","",INDIRECT($E136 &amp; "!B" &amp; $B136)),"")</f>
        <v>1.8</v>
      </c>
      <c r="D136" s="322" t="str">
        <f t="shared" ref="D136:D199" ca="1" si="29">IFERROR(IF(INDIRECT($E136 &amp; "!G" &amp; $B136)="","",INDIRECT($E136 &amp; "!G" &amp; $B136)),"")</f>
        <v>na</v>
      </c>
      <c r="E136" s="322" t="s">
        <v>29</v>
      </c>
      <c r="F136" s="322" t="str">
        <f t="shared" ref="F136:F199" ca="1" si="30">IFERROR(HYPERLINK(INDIRECT($E136 &amp; "!C3")), "")</f>
        <v>https://museemaritime.larochelle.fr/mentions-legales</v>
      </c>
      <c r="G136" s="322" t="str">
        <f t="shared" ref="G136:G199" ca="1" si="31">IFERROR(IF(INDIRECT($E136 &amp; "!C" &amp; $B136)="","",INDIRECT($E136 &amp; "!C" &amp; $B136)),"")</f>
        <v>AA</v>
      </c>
      <c r="H136" s="322">
        <f t="shared" ref="H136:H199" ca="1" si="32">IFERROR(IF(INDIRECT($E136 &amp; "!D" &amp; $B136)="","",INDIRECT($E136 &amp; "!D" &amp; $B136)),"")</f>
        <v>0</v>
      </c>
      <c r="I136" s="322">
        <f t="shared" ref="I136:I199" ca="1" si="33">IFERROR(IF(INDIRECT($E136 &amp; "!E" &amp; $B136)="","",INDIRECT($E136 &amp; "!E" &amp; $B136)),"")</f>
        <v>0</v>
      </c>
      <c r="J136" s="322" t="str">
        <f t="shared" ref="J136:J199" ca="1" si="34">IFERROR(IF(INDIRECT($E136 &amp; "!I" &amp; $B136)="","",INDIRECT($E136 &amp; "!I" &amp; $B136)),"")</f>
        <v/>
      </c>
      <c r="K136" s="322" t="str">
        <f t="shared" ref="K136:K199" ca="1" si="35">IFERROR(IF(INDIRECT($E136 &amp; "!J" &amp; $B136)="","",INDIRECT($E136 &amp; "!J" &amp; $B136)),"")</f>
        <v/>
      </c>
      <c r="L136" s="322" t="str">
        <f t="shared" ref="L136:L199" ca="1" si="36">IFERROR(VLOOKUP($K136,$Z$1:$AD$4,MATCH($J136,$AA$5:$AD$5,0)+1,FALSE),"")</f>
        <v/>
      </c>
      <c r="N136" s="322">
        <f t="shared" ref="N136:N199" ca="1" si="37">COUNTIFS($C$7:$C$1915,$C136,$D$7:$D$1915,"nc")</f>
        <v>0</v>
      </c>
      <c r="O136" t="str">
        <f t="shared" ref="O136:O199" ca="1" si="38">IFERROR(IF(INDIRECT($E136 &amp; "!K" &amp; $B136)="","",INDIRECT($E136 &amp; "!K" &amp; $B136)),"")</f>
        <v/>
      </c>
      <c r="P136" t="str">
        <f t="shared" ref="P136:P199" ca="1" si="39">IFERROR(IF(INDIRECT($E136 &amp; "!L" &amp; $B136)="","",INDIRECT($E136 &amp; "!L" &amp; $B136)),"")</f>
        <v/>
      </c>
      <c r="Q136" t="str">
        <f t="shared" ref="Q136:Q199" ca="1" si="40">IFERROR(IF(INDIRECT($E136 &amp; "!M" &amp; $B136)="","",INDIRECT($E136 &amp; "!M" &amp; $B136)),"")</f>
        <v/>
      </c>
      <c r="R136" t="str">
        <f t="shared" ref="R136:R199" ca="1" si="41">IFERROR(IF(INDIRECT($E136 &amp; "!N" &amp; $B136)="","",INDIRECT($E136 &amp; "!N" &amp; $B136)),"")</f>
        <v/>
      </c>
    </row>
    <row r="137" spans="1:18" hidden="1" x14ac:dyDescent="0.2">
      <c r="A137" s="361"/>
      <c r="B137" s="322">
        <v>19</v>
      </c>
      <c r="C137" s="322" t="str">
        <f t="shared" ca="1" si="28"/>
        <v>1.8</v>
      </c>
      <c r="D137" s="322" t="str">
        <f t="shared" ca="1" si="29"/>
        <v>na</v>
      </c>
      <c r="E137" s="322" t="s">
        <v>30</v>
      </c>
      <c r="F137" s="322" t="str">
        <f t="shared" ca="1" si="30"/>
        <v>https://museemaritime.larochelle.fr/plan-du-site</v>
      </c>
      <c r="G137" s="322" t="str">
        <f t="shared" ca="1" si="31"/>
        <v>AA</v>
      </c>
      <c r="H137" s="322">
        <f t="shared" ca="1" si="32"/>
        <v>0</v>
      </c>
      <c r="I137" s="322">
        <f t="shared" ca="1" si="33"/>
        <v>0</v>
      </c>
      <c r="J137" s="322" t="str">
        <f t="shared" ca="1" si="34"/>
        <v/>
      </c>
      <c r="K137" s="322" t="str">
        <f t="shared" ca="1" si="35"/>
        <v/>
      </c>
      <c r="L137" s="322" t="str">
        <f t="shared" ca="1" si="36"/>
        <v/>
      </c>
      <c r="N137" s="322">
        <f t="shared" ca="1" si="37"/>
        <v>0</v>
      </c>
      <c r="O137" t="str">
        <f t="shared" ca="1" si="38"/>
        <v/>
      </c>
      <c r="P137" t="str">
        <f t="shared" ca="1" si="39"/>
        <v/>
      </c>
      <c r="Q137" t="str">
        <f t="shared" ca="1" si="40"/>
        <v/>
      </c>
      <c r="R137" t="str">
        <f t="shared" ca="1" si="41"/>
        <v/>
      </c>
    </row>
    <row r="138" spans="1:18" hidden="1" x14ac:dyDescent="0.2">
      <c r="A138" s="361"/>
      <c r="B138" s="322">
        <v>19</v>
      </c>
      <c r="C138" s="322" t="str">
        <f t="shared" ca="1" si="28"/>
        <v>1.8</v>
      </c>
      <c r="D138" s="322" t="str">
        <f t="shared" ca="1" si="29"/>
        <v>na</v>
      </c>
      <c r="E138" s="322" t="s">
        <v>31</v>
      </c>
      <c r="F138" s="322" t="str">
        <f t="shared" ca="1" si="30"/>
        <v>https://museemaritime.larochelle.fr/un-avant-gout/en-ce-moment</v>
      </c>
      <c r="G138" s="322" t="str">
        <f t="shared" ca="1" si="31"/>
        <v>AA</v>
      </c>
      <c r="H138" s="322">
        <f t="shared" ca="1" si="32"/>
        <v>0</v>
      </c>
      <c r="I138" s="322">
        <f t="shared" ca="1" si="33"/>
        <v>0</v>
      </c>
      <c r="J138" s="322" t="str">
        <f t="shared" ca="1" si="34"/>
        <v/>
      </c>
      <c r="K138" s="322" t="str">
        <f t="shared" ca="1" si="35"/>
        <v/>
      </c>
      <c r="L138" s="322" t="str">
        <f t="shared" ca="1" si="36"/>
        <v/>
      </c>
      <c r="N138" s="322">
        <f t="shared" ca="1" si="37"/>
        <v>0</v>
      </c>
      <c r="O138" t="str">
        <f t="shared" ca="1" si="38"/>
        <v/>
      </c>
      <c r="P138" t="str">
        <f t="shared" ca="1" si="39"/>
        <v/>
      </c>
      <c r="Q138" t="str">
        <f t="shared" ca="1" si="40"/>
        <v/>
      </c>
      <c r="R138" t="str">
        <f t="shared" ca="1" si="41"/>
        <v/>
      </c>
    </row>
    <row r="139" spans="1:18" hidden="1" x14ac:dyDescent="0.2">
      <c r="A139" s="361"/>
      <c r="B139" s="322">
        <v>19</v>
      </c>
      <c r="C139" s="322" t="str">
        <f t="shared" ca="1" si="28"/>
        <v>1.8</v>
      </c>
      <c r="D139" s="322" t="str">
        <f t="shared" ca="1" si="29"/>
        <v>na</v>
      </c>
      <c r="E139" s="322" t="s">
        <v>32</v>
      </c>
      <c r="F139" s="322" t="str">
        <f t="shared" ca="1" si="30"/>
        <v>https://museemaritime.larochelle.fr/un-avant-gout/en-ce-moment</v>
      </c>
      <c r="G139" s="322" t="str">
        <f t="shared" ca="1" si="31"/>
        <v>AA</v>
      </c>
      <c r="H139" s="322">
        <f t="shared" ca="1" si="32"/>
        <v>0</v>
      </c>
      <c r="I139" s="322">
        <f t="shared" ca="1" si="33"/>
        <v>0</v>
      </c>
      <c r="J139" s="322" t="str">
        <f t="shared" ca="1" si="34"/>
        <v/>
      </c>
      <c r="K139" s="322" t="str">
        <f t="shared" ca="1" si="35"/>
        <v/>
      </c>
      <c r="L139" s="322" t="str">
        <f t="shared" ca="1" si="36"/>
        <v/>
      </c>
      <c r="N139" s="322">
        <f t="shared" ca="1" si="37"/>
        <v>0</v>
      </c>
      <c r="O139" t="str">
        <f t="shared" ca="1" si="38"/>
        <v/>
      </c>
      <c r="P139" t="str">
        <f t="shared" ca="1" si="39"/>
        <v/>
      </c>
      <c r="Q139" t="str">
        <f t="shared" ca="1" si="40"/>
        <v/>
      </c>
      <c r="R139" t="str">
        <f t="shared" ca="1" si="41"/>
        <v/>
      </c>
    </row>
    <row r="140" spans="1:18" hidden="1" x14ac:dyDescent="0.2">
      <c r="A140" s="361"/>
      <c r="B140" s="322">
        <v>19</v>
      </c>
      <c r="C140" s="322" t="str">
        <f t="shared" ca="1" si="28"/>
        <v>1.8</v>
      </c>
      <c r="D140" s="322" t="str">
        <f t="shared" ca="1" si="29"/>
        <v>na</v>
      </c>
      <c r="E140" s="322" t="s">
        <v>33</v>
      </c>
      <c r="F140" s="322" t="str">
        <f t="shared" ca="1" si="30"/>
        <v>https://museemaritime.larochelle.fr/un-avant-gout/en-ce-moment/evenement/generationsthalassa-5662</v>
      </c>
      <c r="G140" s="322" t="str">
        <f t="shared" ca="1" si="31"/>
        <v>AA</v>
      </c>
      <c r="H140" s="322">
        <f t="shared" ca="1" si="32"/>
        <v>0</v>
      </c>
      <c r="I140" s="322">
        <f t="shared" ca="1" si="33"/>
        <v>0</v>
      </c>
      <c r="J140" s="322" t="str">
        <f t="shared" ca="1" si="34"/>
        <v/>
      </c>
      <c r="K140" s="322" t="str">
        <f t="shared" ca="1" si="35"/>
        <v/>
      </c>
      <c r="L140" s="322" t="str">
        <f t="shared" ca="1" si="36"/>
        <v/>
      </c>
      <c r="N140" s="322">
        <f t="shared" ca="1" si="37"/>
        <v>0</v>
      </c>
      <c r="O140" t="str">
        <f t="shared" ca="1" si="38"/>
        <v/>
      </c>
      <c r="P140" t="str">
        <f t="shared" ca="1" si="39"/>
        <v/>
      </c>
      <c r="Q140" t="str">
        <f t="shared" ca="1" si="40"/>
        <v/>
      </c>
      <c r="R140" t="str">
        <f t="shared" ca="1" si="41"/>
        <v/>
      </c>
    </row>
    <row r="141" spans="1:18" hidden="1" x14ac:dyDescent="0.2">
      <c r="A141" s="361"/>
      <c r="B141" s="322">
        <v>19</v>
      </c>
      <c r="C141" s="322" t="str">
        <f t="shared" ca="1" si="28"/>
        <v>1.8</v>
      </c>
      <c r="D141" s="322" t="str">
        <f t="shared" ca="1" si="29"/>
        <v>na</v>
      </c>
      <c r="E141" s="322" t="s">
        <v>34</v>
      </c>
      <c r="F141" s="322" t="str">
        <f t="shared" ca="1" si="30"/>
        <v>https://museemaritime.larochelle.fr/recherche?q=bateau&amp;tx_indexedsearch%5Bsubmit_button%5D=OK </v>
      </c>
      <c r="G141" s="322" t="str">
        <f t="shared" ca="1" si="31"/>
        <v>AA</v>
      </c>
      <c r="H141" s="322">
        <f t="shared" ca="1" si="32"/>
        <v>0</v>
      </c>
      <c r="I141" s="322">
        <f t="shared" ca="1" si="33"/>
        <v>0</v>
      </c>
      <c r="J141" s="322" t="str">
        <f t="shared" ca="1" si="34"/>
        <v/>
      </c>
      <c r="K141" s="322" t="str">
        <f t="shared" ca="1" si="35"/>
        <v/>
      </c>
      <c r="L141" s="322" t="str">
        <f t="shared" ca="1" si="36"/>
        <v/>
      </c>
      <c r="N141" s="322">
        <f t="shared" ca="1" si="37"/>
        <v>0</v>
      </c>
      <c r="O141" t="str">
        <f t="shared" ca="1" si="38"/>
        <v/>
      </c>
      <c r="P141" t="str">
        <f t="shared" ca="1" si="39"/>
        <v/>
      </c>
      <c r="Q141" t="str">
        <f t="shared" ca="1" si="40"/>
        <v/>
      </c>
      <c r="R141" t="str">
        <f t="shared" ca="1" si="41"/>
        <v/>
      </c>
    </row>
    <row r="142" spans="1:18" hidden="1" x14ac:dyDescent="0.2">
      <c r="A142" s="361"/>
      <c r="B142" s="322">
        <v>19</v>
      </c>
      <c r="C142" s="322" t="str">
        <f t="shared" ca="1" si="28"/>
        <v>1.8</v>
      </c>
      <c r="D142" s="322" t="str">
        <f t="shared" ca="1" si="29"/>
        <v>na</v>
      </c>
      <c r="E142" s="322" t="s">
        <v>35</v>
      </c>
      <c r="F142" s="322" t="str">
        <f t="shared" ca="1" si="30"/>
        <v>https://museemaritime.larochelle.fr/un-avant-gout/presentation-du-musee</v>
      </c>
      <c r="G142" s="322" t="str">
        <f t="shared" ca="1" si="31"/>
        <v>AA</v>
      </c>
      <c r="H142" s="322">
        <f t="shared" ca="1" si="32"/>
        <v>0</v>
      </c>
      <c r="I142" s="322">
        <f t="shared" ca="1" si="33"/>
        <v>0</v>
      </c>
      <c r="J142" s="322" t="str">
        <f t="shared" ca="1" si="34"/>
        <v/>
      </c>
      <c r="K142" s="322" t="str">
        <f t="shared" ca="1" si="35"/>
        <v/>
      </c>
      <c r="L142" s="322" t="str">
        <f t="shared" ca="1" si="36"/>
        <v/>
      </c>
      <c r="N142" s="322">
        <f t="shared" ca="1" si="37"/>
        <v>0</v>
      </c>
      <c r="O142" t="str">
        <f t="shared" ca="1" si="38"/>
        <v/>
      </c>
      <c r="P142" t="str">
        <f t="shared" ca="1" si="39"/>
        <v/>
      </c>
      <c r="Q142" t="str">
        <f t="shared" ca="1" si="40"/>
        <v/>
      </c>
      <c r="R142" t="str">
        <f t="shared" ca="1" si="41"/>
        <v/>
      </c>
    </row>
    <row r="143" spans="1:18" hidden="1" x14ac:dyDescent="0.2">
      <c r="A143" s="361"/>
      <c r="B143" s="322">
        <v>19</v>
      </c>
      <c r="C143" s="322" t="str">
        <f t="shared" ca="1" si="28"/>
        <v>1.8</v>
      </c>
      <c r="D143" s="322" t="str">
        <f t="shared" ca="1" si="29"/>
        <v>na</v>
      </c>
      <c r="E143" s="322" t="s">
        <v>36</v>
      </c>
      <c r="F143" s="322" t="str">
        <f t="shared" ca="1" si="30"/>
        <v>https://museemaritime.larochelle.fr/un-avant-gout/histoire-du-musee</v>
      </c>
      <c r="G143" s="322" t="str">
        <f t="shared" ca="1" si="31"/>
        <v>AA</v>
      </c>
      <c r="H143" s="322">
        <f t="shared" ca="1" si="32"/>
        <v>0</v>
      </c>
      <c r="I143" s="322">
        <f t="shared" ca="1" si="33"/>
        <v>0</v>
      </c>
      <c r="J143" s="322" t="str">
        <f t="shared" ca="1" si="34"/>
        <v/>
      </c>
      <c r="K143" s="322" t="str">
        <f t="shared" ca="1" si="35"/>
        <v/>
      </c>
      <c r="L143" s="322" t="str">
        <f t="shared" ca="1" si="36"/>
        <v/>
      </c>
      <c r="N143" s="322">
        <f t="shared" ca="1" si="37"/>
        <v>0</v>
      </c>
      <c r="O143" t="str">
        <f t="shared" ca="1" si="38"/>
        <v/>
      </c>
      <c r="P143" t="str">
        <f t="shared" ca="1" si="39"/>
        <v/>
      </c>
      <c r="Q143" t="str">
        <f t="shared" ca="1" si="40"/>
        <v/>
      </c>
      <c r="R143" t="str">
        <f t="shared" ca="1" si="41"/>
        <v/>
      </c>
    </row>
    <row r="144" spans="1:18" hidden="1" x14ac:dyDescent="0.2">
      <c r="A144" s="361"/>
      <c r="B144" s="322">
        <v>19</v>
      </c>
      <c r="C144" s="322" t="str">
        <f t="shared" ca="1" si="28"/>
        <v>1.8</v>
      </c>
      <c r="D144" s="322" t="str">
        <f t="shared" ca="1" si="29"/>
        <v>na</v>
      </c>
      <c r="E144" s="322" t="s">
        <v>37</v>
      </c>
      <c r="F144" s="322" t="str">
        <f t="shared" ca="1" si="30"/>
        <v>https://museemaritime.larochelle.fr/un-avant-gout/les-collections/flotte-patrimoniale</v>
      </c>
      <c r="G144" s="322" t="str">
        <f t="shared" ca="1" si="31"/>
        <v>AA</v>
      </c>
      <c r="H144" s="322">
        <f t="shared" ca="1" si="32"/>
        <v>0</v>
      </c>
      <c r="I144" s="322">
        <f t="shared" ca="1" si="33"/>
        <v>0</v>
      </c>
      <c r="J144" s="322" t="str">
        <f t="shared" ca="1" si="34"/>
        <v/>
      </c>
      <c r="K144" s="322" t="str">
        <f t="shared" ca="1" si="35"/>
        <v/>
      </c>
      <c r="L144" s="322" t="str">
        <f t="shared" ca="1" si="36"/>
        <v/>
      </c>
      <c r="N144" s="322">
        <f t="shared" ca="1" si="37"/>
        <v>0</v>
      </c>
      <c r="O144" t="str">
        <f t="shared" ca="1" si="38"/>
        <v/>
      </c>
      <c r="P144" t="str">
        <f t="shared" ca="1" si="39"/>
        <v/>
      </c>
      <c r="Q144" t="str">
        <f t="shared" ca="1" si="40"/>
        <v/>
      </c>
      <c r="R144" t="str">
        <f t="shared" ca="1" si="41"/>
        <v/>
      </c>
    </row>
    <row r="145" spans="1:18" hidden="1" x14ac:dyDescent="0.2">
      <c r="A145" s="361"/>
      <c r="B145" s="322">
        <v>19</v>
      </c>
      <c r="C145" s="322" t="str">
        <f t="shared" ca="1" si="28"/>
        <v>1.8</v>
      </c>
      <c r="D145" s="322" t="str">
        <f t="shared" ca="1" si="29"/>
        <v>na</v>
      </c>
      <c r="E145" s="322" t="s">
        <v>38</v>
      </c>
      <c r="F145" s="322" t="str">
        <f t="shared" ca="1" si="30"/>
        <v>https://museemaritime.larochelle.fr/un-avant-gout/les-collections/france-1</v>
      </c>
      <c r="G145" s="322" t="str">
        <f t="shared" ca="1" si="31"/>
        <v>AA</v>
      </c>
      <c r="H145" s="322">
        <f t="shared" ca="1" si="32"/>
        <v>0</v>
      </c>
      <c r="I145" s="322">
        <f t="shared" ca="1" si="33"/>
        <v>0</v>
      </c>
      <c r="J145" s="322" t="str">
        <f t="shared" ca="1" si="34"/>
        <v/>
      </c>
      <c r="K145" s="322" t="str">
        <f t="shared" ca="1" si="35"/>
        <v/>
      </c>
      <c r="L145" s="322" t="str">
        <f t="shared" ca="1" si="36"/>
        <v/>
      </c>
      <c r="N145" s="322">
        <f t="shared" ca="1" si="37"/>
        <v>0</v>
      </c>
      <c r="O145" t="str">
        <f t="shared" ca="1" si="38"/>
        <v/>
      </c>
      <c r="P145" t="str">
        <f t="shared" ca="1" si="39"/>
        <v/>
      </c>
      <c r="Q145" t="str">
        <f t="shared" ca="1" si="40"/>
        <v/>
      </c>
      <c r="R145" t="str">
        <f t="shared" ca="1" si="41"/>
        <v/>
      </c>
    </row>
    <row r="146" spans="1:18" hidden="1" x14ac:dyDescent="0.2">
      <c r="A146" s="361"/>
      <c r="B146" s="322">
        <v>19</v>
      </c>
      <c r="C146" s="322" t="str">
        <f t="shared" ca="1" si="28"/>
        <v>1.8</v>
      </c>
      <c r="D146" s="322" t="str">
        <f t="shared" ca="1" si="29"/>
        <v>na</v>
      </c>
      <c r="E146" s="322" t="s">
        <v>39</v>
      </c>
      <c r="F146" s="322" t="str">
        <f t="shared" ca="1" si="30"/>
        <v>https://museemaritime.larochelle.fr/un-avant-gout/les-incontournables/joshua-1</v>
      </c>
      <c r="G146" s="322" t="str">
        <f t="shared" ca="1" si="31"/>
        <v>AA</v>
      </c>
      <c r="H146" s="322">
        <f t="shared" ca="1" si="32"/>
        <v>0</v>
      </c>
      <c r="I146" s="322">
        <f t="shared" ca="1" si="33"/>
        <v>0</v>
      </c>
      <c r="J146" s="322" t="str">
        <f t="shared" ca="1" si="34"/>
        <v/>
      </c>
      <c r="K146" s="322" t="str">
        <f t="shared" ca="1" si="35"/>
        <v/>
      </c>
      <c r="L146" s="322" t="str">
        <f t="shared" ca="1" si="36"/>
        <v/>
      </c>
      <c r="N146" s="322">
        <f t="shared" ca="1" si="37"/>
        <v>0</v>
      </c>
      <c r="O146" t="str">
        <f t="shared" ca="1" si="38"/>
        <v/>
      </c>
      <c r="P146" t="str">
        <f t="shared" ca="1" si="39"/>
        <v/>
      </c>
      <c r="Q146" t="str">
        <f t="shared" ca="1" si="40"/>
        <v/>
      </c>
      <c r="R146" t="str">
        <f t="shared" ca="1" si="41"/>
        <v/>
      </c>
    </row>
    <row r="147" spans="1:18" hidden="1" x14ac:dyDescent="0.2">
      <c r="A147" s="361"/>
      <c r="B147" s="322">
        <v>19</v>
      </c>
      <c r="C147" s="322" t="str">
        <f t="shared" ca="1" si="28"/>
        <v>1.8</v>
      </c>
      <c r="D147" s="322" t="str">
        <f t="shared" ca="1" si="29"/>
        <v>na</v>
      </c>
      <c r="E147" s="322" t="s">
        <v>40</v>
      </c>
      <c r="F147" s="322" t="str">
        <f t="shared" ca="1" si="30"/>
        <v>https://museemaritime.larochelle.fr/preparer-la-visite/acces-tarifs-et-horaires</v>
      </c>
      <c r="G147" s="322" t="str">
        <f t="shared" ca="1" si="31"/>
        <v>AA</v>
      </c>
      <c r="H147" s="322">
        <f t="shared" ca="1" si="32"/>
        <v>0</v>
      </c>
      <c r="I147" s="322">
        <f t="shared" ca="1" si="33"/>
        <v>0</v>
      </c>
      <c r="J147" s="322" t="str">
        <f t="shared" ca="1" si="34"/>
        <v/>
      </c>
      <c r="K147" s="322" t="str">
        <f t="shared" ca="1" si="35"/>
        <v/>
      </c>
      <c r="L147" s="322" t="str">
        <f t="shared" ca="1" si="36"/>
        <v/>
      </c>
      <c r="N147" s="322">
        <f t="shared" ca="1" si="37"/>
        <v>0</v>
      </c>
      <c r="O147" t="str">
        <f t="shared" ca="1" si="38"/>
        <v/>
      </c>
      <c r="P147" t="str">
        <f t="shared" ca="1" si="39"/>
        <v/>
      </c>
      <c r="Q147" t="str">
        <f t="shared" ca="1" si="40"/>
        <v/>
      </c>
      <c r="R147" t="str">
        <f t="shared" ca="1" si="41"/>
        <v/>
      </c>
    </row>
    <row r="148" spans="1:18" hidden="1" x14ac:dyDescent="0.2">
      <c r="A148" s="361"/>
      <c r="B148" s="322">
        <v>19</v>
      </c>
      <c r="C148" s="322" t="str">
        <f t="shared" ca="1" si="28"/>
        <v>1.8</v>
      </c>
      <c r="D148" s="322" t="str">
        <f t="shared" ca="1" si="29"/>
        <v>na</v>
      </c>
      <c r="E148" s="322" t="s">
        <v>41</v>
      </c>
      <c r="F148" s="322" t="str">
        <f t="shared" ca="1" si="30"/>
        <v>https://museemaritime.larochelle.fr/preparer-la-visite/je-suis/enseignant-ou-animateur</v>
      </c>
      <c r="G148" s="322" t="str">
        <f t="shared" ca="1" si="31"/>
        <v>AA</v>
      </c>
      <c r="H148" s="322">
        <f t="shared" ca="1" si="32"/>
        <v>0</v>
      </c>
      <c r="I148" s="322">
        <f t="shared" ca="1" si="33"/>
        <v>0</v>
      </c>
      <c r="J148" s="322" t="str">
        <f t="shared" ca="1" si="34"/>
        <v/>
      </c>
      <c r="K148" s="322" t="str">
        <f t="shared" ca="1" si="35"/>
        <v/>
      </c>
      <c r="L148" s="322" t="str">
        <f t="shared" ca="1" si="36"/>
        <v/>
      </c>
      <c r="N148" s="322">
        <f t="shared" ca="1" si="37"/>
        <v>0</v>
      </c>
      <c r="O148" t="str">
        <f t="shared" ca="1" si="38"/>
        <v/>
      </c>
      <c r="P148" t="str">
        <f t="shared" ca="1" si="39"/>
        <v/>
      </c>
      <c r="Q148" t="str">
        <f t="shared" ca="1" si="40"/>
        <v/>
      </c>
      <c r="R148" t="str">
        <f t="shared" ca="1" si="41"/>
        <v/>
      </c>
    </row>
    <row r="149" spans="1:18" hidden="1" x14ac:dyDescent="0.2">
      <c r="A149" s="361"/>
      <c r="B149" s="322">
        <v>19</v>
      </c>
      <c r="C149" s="322" t="str">
        <f t="shared" ca="1" si="28"/>
        <v>1.8</v>
      </c>
      <c r="D149" s="322" t="str">
        <f t="shared" ca="1" si="29"/>
        <v>na</v>
      </c>
      <c r="E149" s="322" t="s">
        <v>42</v>
      </c>
      <c r="F149" s="322" t="str">
        <f t="shared" ca="1" si="30"/>
        <v>https://museemaritime.larochelle.fr/au-dela-de-la-visite/autour-des-expositions</v>
      </c>
      <c r="G149" s="322" t="str">
        <f t="shared" ca="1" si="31"/>
        <v>AA</v>
      </c>
      <c r="H149" s="322">
        <f t="shared" ca="1" si="32"/>
        <v>0</v>
      </c>
      <c r="I149" s="322">
        <f t="shared" ca="1" si="33"/>
        <v>0</v>
      </c>
      <c r="J149" s="322" t="str">
        <f t="shared" ca="1" si="34"/>
        <v/>
      </c>
      <c r="K149" s="322" t="str">
        <f t="shared" ca="1" si="35"/>
        <v/>
      </c>
      <c r="L149" s="322" t="str">
        <f t="shared" ca="1" si="36"/>
        <v/>
      </c>
      <c r="N149" s="322">
        <f t="shared" ca="1" si="37"/>
        <v>0</v>
      </c>
      <c r="O149" t="str">
        <f t="shared" ca="1" si="38"/>
        <v/>
      </c>
      <c r="P149" t="str">
        <f t="shared" ca="1" si="39"/>
        <v/>
      </c>
      <c r="Q149" t="str">
        <f t="shared" ca="1" si="40"/>
        <v/>
      </c>
      <c r="R149" t="str">
        <f t="shared" ca="1" si="41"/>
        <v/>
      </c>
    </row>
    <row r="150" spans="1:18" hidden="1" x14ac:dyDescent="0.2">
      <c r="A150" s="361"/>
      <c r="B150" s="322">
        <v>19</v>
      </c>
      <c r="C150" s="322" t="str">
        <f t="shared" ca="1" si="28"/>
        <v>1.8</v>
      </c>
      <c r="D150" s="322" t="str">
        <f t="shared" ca="1" si="29"/>
        <v>na</v>
      </c>
      <c r="E150" s="322" t="s">
        <v>43</v>
      </c>
      <c r="F150" s="322" t="str">
        <f t="shared" ca="1" si="30"/>
        <v>https://museemaritime.larochelle.fr/au-dela-de-la-visite/lieux-culturels-et-monuments</v>
      </c>
      <c r="G150" s="322" t="str">
        <f t="shared" ca="1" si="31"/>
        <v>AA</v>
      </c>
      <c r="H150" s="322">
        <f t="shared" ca="1" si="32"/>
        <v>0</v>
      </c>
      <c r="I150" s="322">
        <f t="shared" ca="1" si="33"/>
        <v>0</v>
      </c>
      <c r="J150" s="322" t="str">
        <f t="shared" ca="1" si="34"/>
        <v/>
      </c>
      <c r="K150" s="322" t="str">
        <f t="shared" ca="1" si="35"/>
        <v/>
      </c>
      <c r="L150" s="322" t="str">
        <f t="shared" ca="1" si="36"/>
        <v/>
      </c>
      <c r="N150" s="322">
        <f t="shared" ca="1" si="37"/>
        <v>0</v>
      </c>
      <c r="O150" t="str">
        <f t="shared" ca="1" si="38"/>
        <v/>
      </c>
      <c r="P150" t="str">
        <f t="shared" ca="1" si="39"/>
        <v/>
      </c>
      <c r="Q150" t="str">
        <f t="shared" ca="1" si="40"/>
        <v/>
      </c>
      <c r="R150" t="str">
        <f t="shared" ca="1" si="41"/>
        <v/>
      </c>
    </row>
    <row r="151" spans="1:18" hidden="1" x14ac:dyDescent="0.2">
      <c r="A151" s="361"/>
      <c r="B151" s="322">
        <v>19</v>
      </c>
      <c r="C151" s="322" t="str">
        <f t="shared" ca="1" si="28"/>
        <v>1.8</v>
      </c>
      <c r="D151" s="322" t="str">
        <f t="shared" ca="1" si="29"/>
        <v>na</v>
      </c>
      <c r="E151" s="322" t="s">
        <v>44</v>
      </c>
      <c r="F151" s="322" t="str">
        <f t="shared" ca="1" si="30"/>
        <v>https://museemaritime.larochelle.fr/au-dela-de-la-visite/a-decouvrir-a-proximite/yatchs-classiques</v>
      </c>
      <c r="G151" s="322" t="str">
        <f t="shared" ca="1" si="31"/>
        <v>AA</v>
      </c>
      <c r="H151" s="322">
        <f t="shared" ca="1" si="32"/>
        <v>0</v>
      </c>
      <c r="I151" s="322">
        <f t="shared" ca="1" si="33"/>
        <v>0</v>
      </c>
      <c r="J151" s="322" t="str">
        <f t="shared" ca="1" si="34"/>
        <v/>
      </c>
      <c r="K151" s="322" t="str">
        <f t="shared" ca="1" si="35"/>
        <v/>
      </c>
      <c r="L151" s="322" t="str">
        <f t="shared" ca="1" si="36"/>
        <v/>
      </c>
      <c r="N151" s="322">
        <f t="shared" ca="1" si="37"/>
        <v>0</v>
      </c>
      <c r="O151" t="str">
        <f t="shared" ca="1" si="38"/>
        <v/>
      </c>
      <c r="P151" t="str">
        <f t="shared" ca="1" si="39"/>
        <v/>
      </c>
      <c r="Q151" t="str">
        <f t="shared" ca="1" si="40"/>
        <v/>
      </c>
      <c r="R151" t="str">
        <f t="shared" ca="1" si="41"/>
        <v/>
      </c>
    </row>
    <row r="152" spans="1:18" hidden="1" x14ac:dyDescent="0.2">
      <c r="A152" s="361"/>
      <c r="B152" s="322">
        <v>20</v>
      </c>
      <c r="C152" s="322" t="str">
        <f t="shared" ca="1" si="28"/>
        <v>1.9</v>
      </c>
      <c r="D152" s="322" t="str">
        <f t="shared" ca="1" si="29"/>
        <v>na</v>
      </c>
      <c r="E152" s="322" t="s">
        <v>27</v>
      </c>
      <c r="F152" s="322" t="str">
        <f t="shared" ca="1" si="30"/>
        <v>https://museemaritime.larochelle.fr/</v>
      </c>
      <c r="G152" s="322" t="str">
        <f t="shared" ca="1" si="31"/>
        <v>A</v>
      </c>
      <c r="H152" s="322">
        <f t="shared" ca="1" si="32"/>
        <v>0</v>
      </c>
      <c r="I152" s="322">
        <f t="shared" ca="1" si="33"/>
        <v>0</v>
      </c>
      <c r="J152" s="322" t="str">
        <f t="shared" ca="1" si="34"/>
        <v/>
      </c>
      <c r="K152" s="322" t="str">
        <f t="shared" ca="1" si="35"/>
        <v/>
      </c>
      <c r="L152" s="322" t="str">
        <f t="shared" ca="1" si="36"/>
        <v/>
      </c>
      <c r="N152" s="322">
        <f t="shared" ca="1" si="37"/>
        <v>1</v>
      </c>
      <c r="O152" t="str">
        <f t="shared" ca="1" si="38"/>
        <v/>
      </c>
      <c r="P152" t="str">
        <f t="shared" ca="1" si="39"/>
        <v/>
      </c>
      <c r="Q152" t="str">
        <f t="shared" ca="1" si="40"/>
        <v/>
      </c>
      <c r="R152" t="str">
        <f t="shared" ca="1" si="41"/>
        <v/>
      </c>
    </row>
    <row r="153" spans="1:18" hidden="1" x14ac:dyDescent="0.2">
      <c r="A153" s="361"/>
      <c r="B153" s="322">
        <v>20</v>
      </c>
      <c r="C153" s="322" t="str">
        <f t="shared" ca="1" si="28"/>
        <v>1.9</v>
      </c>
      <c r="D153" s="322" t="str">
        <f t="shared" ca="1" si="29"/>
        <v>na</v>
      </c>
      <c r="E153" s="322" t="s">
        <v>28</v>
      </c>
      <c r="F153" s="322" t="str">
        <f t="shared" ca="1" si="30"/>
        <v>https://museemaritime.larochelle.fr/contact</v>
      </c>
      <c r="G153" s="322" t="str">
        <f t="shared" ca="1" si="31"/>
        <v>A</v>
      </c>
      <c r="H153" s="322">
        <f t="shared" ca="1" si="32"/>
        <v>0</v>
      </c>
      <c r="I153" s="322">
        <f t="shared" ca="1" si="33"/>
        <v>0</v>
      </c>
      <c r="J153" s="322" t="str">
        <f t="shared" ca="1" si="34"/>
        <v/>
      </c>
      <c r="K153" s="322" t="str">
        <f t="shared" ca="1" si="35"/>
        <v/>
      </c>
      <c r="L153" s="322" t="str">
        <f t="shared" ca="1" si="36"/>
        <v/>
      </c>
      <c r="N153" s="322">
        <f t="shared" ca="1" si="37"/>
        <v>1</v>
      </c>
      <c r="O153" t="str">
        <f t="shared" ca="1" si="38"/>
        <v/>
      </c>
      <c r="P153" t="str">
        <f t="shared" ca="1" si="39"/>
        <v/>
      </c>
      <c r="Q153" t="str">
        <f t="shared" ca="1" si="40"/>
        <v/>
      </c>
      <c r="R153" t="str">
        <f t="shared" ca="1" si="41"/>
        <v/>
      </c>
    </row>
    <row r="154" spans="1:18" hidden="1" x14ac:dyDescent="0.2">
      <c r="A154" s="361"/>
      <c r="B154" s="322">
        <v>20</v>
      </c>
      <c r="C154" s="322" t="str">
        <f t="shared" ca="1" si="28"/>
        <v>1.9</v>
      </c>
      <c r="D154" s="322" t="str">
        <f t="shared" ca="1" si="29"/>
        <v>na</v>
      </c>
      <c r="E154" s="322" t="s">
        <v>29</v>
      </c>
      <c r="F154" s="322" t="str">
        <f t="shared" ca="1" si="30"/>
        <v>https://museemaritime.larochelle.fr/mentions-legales</v>
      </c>
      <c r="G154" s="322" t="str">
        <f t="shared" ca="1" si="31"/>
        <v>A</v>
      </c>
      <c r="H154" s="322">
        <f t="shared" ca="1" si="32"/>
        <v>0</v>
      </c>
      <c r="I154" s="322">
        <f t="shared" ca="1" si="33"/>
        <v>0</v>
      </c>
      <c r="J154" s="322" t="str">
        <f t="shared" ca="1" si="34"/>
        <v/>
      </c>
      <c r="K154" s="322" t="str">
        <f t="shared" ca="1" si="35"/>
        <v/>
      </c>
      <c r="L154" s="322" t="str">
        <f t="shared" ca="1" si="36"/>
        <v/>
      </c>
      <c r="N154" s="322">
        <f t="shared" ca="1" si="37"/>
        <v>1</v>
      </c>
      <c r="O154" t="str">
        <f t="shared" ca="1" si="38"/>
        <v/>
      </c>
      <c r="P154" t="str">
        <f t="shared" ca="1" si="39"/>
        <v/>
      </c>
      <c r="Q154" t="str">
        <f t="shared" ca="1" si="40"/>
        <v/>
      </c>
      <c r="R154" t="str">
        <f t="shared" ca="1" si="41"/>
        <v/>
      </c>
    </row>
    <row r="155" spans="1:18" hidden="1" x14ac:dyDescent="0.2">
      <c r="A155" s="361"/>
      <c r="B155" s="322">
        <v>20</v>
      </c>
      <c r="C155" s="322" t="str">
        <f t="shared" ca="1" si="28"/>
        <v>1.9</v>
      </c>
      <c r="D155" s="322" t="str">
        <f t="shared" ca="1" si="29"/>
        <v>na</v>
      </c>
      <c r="E155" s="322" t="s">
        <v>30</v>
      </c>
      <c r="F155" s="322" t="str">
        <f t="shared" ca="1" si="30"/>
        <v>https://museemaritime.larochelle.fr/plan-du-site</v>
      </c>
      <c r="G155" s="322" t="str">
        <f t="shared" ca="1" si="31"/>
        <v>A</v>
      </c>
      <c r="H155" s="322">
        <f t="shared" ca="1" si="32"/>
        <v>0</v>
      </c>
      <c r="I155" s="322">
        <f t="shared" ca="1" si="33"/>
        <v>0</v>
      </c>
      <c r="J155" s="322" t="str">
        <f t="shared" ca="1" si="34"/>
        <v/>
      </c>
      <c r="K155" s="322" t="str">
        <f t="shared" ca="1" si="35"/>
        <v/>
      </c>
      <c r="L155" s="322" t="str">
        <f t="shared" ca="1" si="36"/>
        <v/>
      </c>
      <c r="N155" s="322">
        <f t="shared" ca="1" si="37"/>
        <v>1</v>
      </c>
      <c r="O155" t="str">
        <f t="shared" ca="1" si="38"/>
        <v/>
      </c>
      <c r="P155" t="str">
        <f t="shared" ca="1" si="39"/>
        <v/>
      </c>
      <c r="Q155" t="str">
        <f t="shared" ca="1" si="40"/>
        <v/>
      </c>
      <c r="R155" t="str">
        <f t="shared" ca="1" si="41"/>
        <v/>
      </c>
    </row>
    <row r="156" spans="1:18" hidden="1" x14ac:dyDescent="0.2">
      <c r="A156" s="361"/>
      <c r="B156" s="322">
        <v>20</v>
      </c>
      <c r="C156" s="322" t="str">
        <f t="shared" ca="1" si="28"/>
        <v>1.9</v>
      </c>
      <c r="D156" s="322" t="str">
        <f t="shared" ca="1" si="29"/>
        <v>na</v>
      </c>
      <c r="E156" s="322" t="s">
        <v>31</v>
      </c>
      <c r="F156" s="322" t="str">
        <f t="shared" ca="1" si="30"/>
        <v>https://museemaritime.larochelle.fr/un-avant-gout/en-ce-moment</v>
      </c>
      <c r="G156" s="322" t="str">
        <f t="shared" ca="1" si="31"/>
        <v>A</v>
      </c>
      <c r="H156" s="322">
        <f t="shared" ca="1" si="32"/>
        <v>0</v>
      </c>
      <c r="I156" s="322">
        <f t="shared" ca="1" si="33"/>
        <v>0</v>
      </c>
      <c r="J156" s="322" t="str">
        <f t="shared" ca="1" si="34"/>
        <v/>
      </c>
      <c r="K156" s="322" t="str">
        <f t="shared" ca="1" si="35"/>
        <v/>
      </c>
      <c r="L156" s="322" t="str">
        <f t="shared" ca="1" si="36"/>
        <v/>
      </c>
      <c r="N156" s="322">
        <f t="shared" ca="1" si="37"/>
        <v>1</v>
      </c>
      <c r="O156" t="str">
        <f t="shared" ca="1" si="38"/>
        <v/>
      </c>
      <c r="P156" t="str">
        <f t="shared" ca="1" si="39"/>
        <v/>
      </c>
      <c r="Q156" t="str">
        <f t="shared" ca="1" si="40"/>
        <v/>
      </c>
      <c r="R156" t="str">
        <f t="shared" ca="1" si="41"/>
        <v/>
      </c>
    </row>
    <row r="157" spans="1:18" hidden="1" x14ac:dyDescent="0.2">
      <c r="A157" s="361"/>
      <c r="B157" s="322">
        <v>20</v>
      </c>
      <c r="C157" s="322" t="str">
        <f t="shared" ca="1" si="28"/>
        <v>1.9</v>
      </c>
      <c r="D157" s="322" t="str">
        <f t="shared" ca="1" si="29"/>
        <v>na</v>
      </c>
      <c r="E157" s="322" t="s">
        <v>32</v>
      </c>
      <c r="F157" s="322" t="str">
        <f t="shared" ca="1" si="30"/>
        <v>https://museemaritime.larochelle.fr/un-avant-gout/en-ce-moment</v>
      </c>
      <c r="G157" s="322" t="str">
        <f t="shared" ca="1" si="31"/>
        <v>A</v>
      </c>
      <c r="H157" s="322">
        <f t="shared" ca="1" si="32"/>
        <v>0</v>
      </c>
      <c r="I157" s="322">
        <f t="shared" ca="1" si="33"/>
        <v>0</v>
      </c>
      <c r="J157" s="322" t="str">
        <f t="shared" ca="1" si="34"/>
        <v/>
      </c>
      <c r="K157" s="322" t="str">
        <f t="shared" ca="1" si="35"/>
        <v/>
      </c>
      <c r="L157" s="322" t="str">
        <f t="shared" ca="1" si="36"/>
        <v/>
      </c>
      <c r="N157" s="322">
        <f t="shared" ca="1" si="37"/>
        <v>1</v>
      </c>
      <c r="O157" t="str">
        <f t="shared" ca="1" si="38"/>
        <v/>
      </c>
      <c r="P157" t="str">
        <f t="shared" ca="1" si="39"/>
        <v/>
      </c>
      <c r="Q157" t="str">
        <f t="shared" ca="1" si="40"/>
        <v/>
      </c>
      <c r="R157" t="str">
        <f t="shared" ca="1" si="41"/>
        <v/>
      </c>
    </row>
    <row r="158" spans="1:18" hidden="1" x14ac:dyDescent="0.2">
      <c r="A158" s="361"/>
      <c r="B158" s="322">
        <v>20</v>
      </c>
      <c r="C158" s="322" t="str">
        <f t="shared" ca="1" si="28"/>
        <v>1.9</v>
      </c>
      <c r="D158" s="322" t="str">
        <f t="shared" ca="1" si="29"/>
        <v>na</v>
      </c>
      <c r="E158" s="322" t="s">
        <v>33</v>
      </c>
      <c r="F158" s="322" t="str">
        <f t="shared" ca="1" si="30"/>
        <v>https://museemaritime.larochelle.fr/un-avant-gout/en-ce-moment/evenement/generationsthalassa-5662</v>
      </c>
      <c r="G158" s="322" t="str">
        <f t="shared" ca="1" si="31"/>
        <v>A</v>
      </c>
      <c r="H158" s="322">
        <f t="shared" ca="1" si="32"/>
        <v>0</v>
      </c>
      <c r="I158" s="322">
        <f t="shared" ca="1" si="33"/>
        <v>0</v>
      </c>
      <c r="J158" s="322" t="str">
        <f t="shared" ca="1" si="34"/>
        <v/>
      </c>
      <c r="K158" s="322" t="str">
        <f t="shared" ca="1" si="35"/>
        <v/>
      </c>
      <c r="L158" s="322" t="str">
        <f t="shared" ca="1" si="36"/>
        <v/>
      </c>
      <c r="N158" s="322">
        <f t="shared" ca="1" si="37"/>
        <v>1</v>
      </c>
      <c r="O158" t="str">
        <f t="shared" ca="1" si="38"/>
        <v/>
      </c>
      <c r="P158" t="str">
        <f t="shared" ca="1" si="39"/>
        <v/>
      </c>
      <c r="Q158" t="str">
        <f t="shared" ca="1" si="40"/>
        <v/>
      </c>
      <c r="R158" t="str">
        <f t="shared" ca="1" si="41"/>
        <v/>
      </c>
    </row>
    <row r="159" spans="1:18" hidden="1" x14ac:dyDescent="0.2">
      <c r="A159" s="361"/>
      <c r="B159" s="322">
        <v>20</v>
      </c>
      <c r="C159" s="322" t="str">
        <f t="shared" ca="1" si="28"/>
        <v>1.9</v>
      </c>
      <c r="D159" s="322" t="str">
        <f t="shared" ca="1" si="29"/>
        <v>na</v>
      </c>
      <c r="E159" s="322" t="s">
        <v>34</v>
      </c>
      <c r="F159" s="322" t="str">
        <f t="shared" ca="1" si="30"/>
        <v>https://museemaritime.larochelle.fr/recherche?q=bateau&amp;tx_indexedsearch%5Bsubmit_button%5D=OK </v>
      </c>
      <c r="G159" s="322" t="str">
        <f t="shared" ca="1" si="31"/>
        <v>A</v>
      </c>
      <c r="H159" s="322">
        <f t="shared" ca="1" si="32"/>
        <v>0</v>
      </c>
      <c r="I159" s="322">
        <f t="shared" ca="1" si="33"/>
        <v>0</v>
      </c>
      <c r="J159" s="322" t="str">
        <f t="shared" ca="1" si="34"/>
        <v/>
      </c>
      <c r="K159" s="322" t="str">
        <f t="shared" ca="1" si="35"/>
        <v/>
      </c>
      <c r="L159" s="322" t="str">
        <f t="shared" ca="1" si="36"/>
        <v/>
      </c>
      <c r="N159" s="322">
        <f t="shared" ca="1" si="37"/>
        <v>1</v>
      </c>
      <c r="O159" t="str">
        <f t="shared" ca="1" si="38"/>
        <v/>
      </c>
      <c r="P159" t="str">
        <f t="shared" ca="1" si="39"/>
        <v/>
      </c>
      <c r="Q159" t="str">
        <f t="shared" ca="1" si="40"/>
        <v/>
      </c>
      <c r="R159" t="str">
        <f t="shared" ca="1" si="41"/>
        <v/>
      </c>
    </row>
    <row r="160" spans="1:18" x14ac:dyDescent="0.2">
      <c r="A160" s="361"/>
      <c r="B160" s="322">
        <v>20</v>
      </c>
      <c r="C160" s="322" t="str">
        <f t="shared" ca="1" si="28"/>
        <v>1.9</v>
      </c>
      <c r="D160" s="322" t="str">
        <f t="shared" ca="1" si="29"/>
        <v>nc</v>
      </c>
      <c r="E160" s="322" t="s">
        <v>35</v>
      </c>
      <c r="F160" s="322" t="str">
        <f t="shared" ca="1" si="30"/>
        <v>https://museemaritime.larochelle.fr/un-avant-gout/presentation-du-musee</v>
      </c>
      <c r="G160" s="322" t="str">
        <f t="shared" ca="1" si="31"/>
        <v>A</v>
      </c>
      <c r="H160" s="322">
        <f t="shared" ca="1" si="32"/>
        <v>0</v>
      </c>
      <c r="I160" s="322">
        <f t="shared" ca="1" si="33"/>
        <v>0</v>
      </c>
      <c r="J160" s="322" t="str">
        <f t="shared" ca="1" si="34"/>
        <v>Majeure</v>
      </c>
      <c r="K160" s="322" t="str">
        <f t="shared" ca="1" si="35"/>
        <v>Plusieurs fois sur cette page uniquement</v>
      </c>
      <c r="L160" s="322">
        <f t="shared" ca="1" si="36"/>
        <v>2</v>
      </c>
      <c r="N160" s="322">
        <f t="shared" ca="1" si="37"/>
        <v>1</v>
      </c>
      <c r="O160" t="str">
        <f t="shared" ca="1" si="38"/>
        <v>La structure de l'image légendée n'est pas correctement implémentée (il manque un aria-label sur la balise figure)</v>
      </c>
      <c r="P160" t="str">
        <f t="shared" ca="1" si="39"/>
        <v/>
      </c>
      <c r="Q160" t="str">
        <f t="shared" ca="1" si="40"/>
        <v/>
      </c>
      <c r="R160" t="str">
        <f t="shared" ca="1" si="41"/>
        <v>C:\Users\Yves-Pol Cabon\Pictures\Screenshots\Capture d'écran 2026-03-25 161032.png</v>
      </c>
    </row>
    <row r="161" spans="1:18" hidden="1" x14ac:dyDescent="0.2">
      <c r="A161" s="361"/>
      <c r="B161" s="322">
        <v>20</v>
      </c>
      <c r="C161" s="322" t="str">
        <f t="shared" ca="1" si="28"/>
        <v>1.9</v>
      </c>
      <c r="D161" s="322" t="str">
        <f t="shared" ca="1" si="29"/>
        <v>na</v>
      </c>
      <c r="E161" s="322" t="s">
        <v>36</v>
      </c>
      <c r="F161" s="322" t="str">
        <f t="shared" ca="1" si="30"/>
        <v>https://museemaritime.larochelle.fr/un-avant-gout/histoire-du-musee</v>
      </c>
      <c r="G161" s="322" t="str">
        <f t="shared" ca="1" si="31"/>
        <v>A</v>
      </c>
      <c r="H161" s="322">
        <f t="shared" ca="1" si="32"/>
        <v>0</v>
      </c>
      <c r="I161" s="322">
        <f t="shared" ca="1" si="33"/>
        <v>0</v>
      </c>
      <c r="J161" s="322" t="str">
        <f t="shared" ca="1" si="34"/>
        <v/>
      </c>
      <c r="K161" s="322" t="str">
        <f t="shared" ca="1" si="35"/>
        <v/>
      </c>
      <c r="L161" s="322" t="str">
        <f t="shared" ca="1" si="36"/>
        <v/>
      </c>
      <c r="N161" s="322">
        <f t="shared" ca="1" si="37"/>
        <v>1</v>
      </c>
      <c r="O161" t="str">
        <f t="shared" ca="1" si="38"/>
        <v/>
      </c>
      <c r="P161" t="str">
        <f t="shared" ca="1" si="39"/>
        <v/>
      </c>
      <c r="Q161" t="str">
        <f t="shared" ca="1" si="40"/>
        <v/>
      </c>
      <c r="R161" t="str">
        <f t="shared" ca="1" si="41"/>
        <v/>
      </c>
    </row>
    <row r="162" spans="1:18" hidden="1" x14ac:dyDescent="0.2">
      <c r="A162" s="361"/>
      <c r="B162" s="322">
        <v>20</v>
      </c>
      <c r="C162" s="322" t="str">
        <f t="shared" ca="1" si="28"/>
        <v>1.9</v>
      </c>
      <c r="D162" s="322" t="str">
        <f t="shared" ca="1" si="29"/>
        <v>na</v>
      </c>
      <c r="E162" s="322" t="s">
        <v>37</v>
      </c>
      <c r="F162" s="322" t="str">
        <f t="shared" ca="1" si="30"/>
        <v>https://museemaritime.larochelle.fr/un-avant-gout/les-collections/flotte-patrimoniale</v>
      </c>
      <c r="G162" s="322" t="str">
        <f t="shared" ca="1" si="31"/>
        <v>A</v>
      </c>
      <c r="H162" s="322">
        <f t="shared" ca="1" si="32"/>
        <v>0</v>
      </c>
      <c r="I162" s="322">
        <f t="shared" ca="1" si="33"/>
        <v>0</v>
      </c>
      <c r="J162" s="322" t="str">
        <f t="shared" ca="1" si="34"/>
        <v/>
      </c>
      <c r="K162" s="322" t="str">
        <f t="shared" ca="1" si="35"/>
        <v/>
      </c>
      <c r="L162" s="322" t="str">
        <f t="shared" ca="1" si="36"/>
        <v/>
      </c>
      <c r="N162" s="322">
        <f t="shared" ca="1" si="37"/>
        <v>1</v>
      </c>
      <c r="O162" t="str">
        <f t="shared" ca="1" si="38"/>
        <v/>
      </c>
      <c r="P162" t="str">
        <f t="shared" ca="1" si="39"/>
        <v/>
      </c>
      <c r="Q162" t="str">
        <f t="shared" ca="1" si="40"/>
        <v/>
      </c>
      <c r="R162" t="str">
        <f t="shared" ca="1" si="41"/>
        <v/>
      </c>
    </row>
    <row r="163" spans="1:18" hidden="1" x14ac:dyDescent="0.2">
      <c r="A163" s="361"/>
      <c r="B163" s="322">
        <v>20</v>
      </c>
      <c r="C163" s="322" t="str">
        <f t="shared" ca="1" si="28"/>
        <v>1.9</v>
      </c>
      <c r="D163" s="322" t="str">
        <f t="shared" ca="1" si="29"/>
        <v>na</v>
      </c>
      <c r="E163" s="322" t="s">
        <v>38</v>
      </c>
      <c r="F163" s="322" t="str">
        <f t="shared" ca="1" si="30"/>
        <v>https://museemaritime.larochelle.fr/un-avant-gout/les-collections/france-1</v>
      </c>
      <c r="G163" s="322" t="str">
        <f t="shared" ca="1" si="31"/>
        <v>A</v>
      </c>
      <c r="H163" s="322">
        <f t="shared" ca="1" si="32"/>
        <v>0</v>
      </c>
      <c r="I163" s="322">
        <f t="shared" ca="1" si="33"/>
        <v>0</v>
      </c>
      <c r="J163" s="322" t="str">
        <f t="shared" ca="1" si="34"/>
        <v/>
      </c>
      <c r="K163" s="322" t="str">
        <f t="shared" ca="1" si="35"/>
        <v/>
      </c>
      <c r="L163" s="322" t="str">
        <f t="shared" ca="1" si="36"/>
        <v/>
      </c>
      <c r="N163" s="322">
        <f t="shared" ca="1" si="37"/>
        <v>1</v>
      </c>
      <c r="O163" t="str">
        <f t="shared" ca="1" si="38"/>
        <v/>
      </c>
      <c r="P163" t="str">
        <f t="shared" ca="1" si="39"/>
        <v/>
      </c>
      <c r="Q163" t="str">
        <f t="shared" ca="1" si="40"/>
        <v/>
      </c>
      <c r="R163" t="str">
        <f t="shared" ca="1" si="41"/>
        <v/>
      </c>
    </row>
    <row r="164" spans="1:18" hidden="1" x14ac:dyDescent="0.2">
      <c r="A164" s="361"/>
      <c r="B164" s="322">
        <v>20</v>
      </c>
      <c r="C164" s="322" t="str">
        <f t="shared" ca="1" si="28"/>
        <v>1.9</v>
      </c>
      <c r="D164" s="322" t="str">
        <f t="shared" ca="1" si="29"/>
        <v>na</v>
      </c>
      <c r="E164" s="322" t="s">
        <v>39</v>
      </c>
      <c r="F164" s="322" t="str">
        <f t="shared" ca="1" si="30"/>
        <v>https://museemaritime.larochelle.fr/un-avant-gout/les-incontournables/joshua-1</v>
      </c>
      <c r="G164" s="322" t="str">
        <f t="shared" ca="1" si="31"/>
        <v>A</v>
      </c>
      <c r="H164" s="322">
        <f t="shared" ca="1" si="32"/>
        <v>0</v>
      </c>
      <c r="I164" s="322">
        <f t="shared" ca="1" si="33"/>
        <v>0</v>
      </c>
      <c r="J164" s="322" t="str">
        <f t="shared" ca="1" si="34"/>
        <v/>
      </c>
      <c r="K164" s="322" t="str">
        <f t="shared" ca="1" si="35"/>
        <v/>
      </c>
      <c r="L164" s="322" t="str">
        <f t="shared" ca="1" si="36"/>
        <v/>
      </c>
      <c r="N164" s="322">
        <f t="shared" ca="1" si="37"/>
        <v>1</v>
      </c>
      <c r="O164" t="str">
        <f t="shared" ca="1" si="38"/>
        <v/>
      </c>
      <c r="P164" t="str">
        <f t="shared" ca="1" si="39"/>
        <v/>
      </c>
      <c r="Q164" t="str">
        <f t="shared" ca="1" si="40"/>
        <v/>
      </c>
      <c r="R164" t="str">
        <f t="shared" ca="1" si="41"/>
        <v/>
      </c>
    </row>
    <row r="165" spans="1:18" hidden="1" x14ac:dyDescent="0.2">
      <c r="A165" s="361"/>
      <c r="B165" s="322">
        <v>20</v>
      </c>
      <c r="C165" s="322" t="str">
        <f t="shared" ca="1" si="28"/>
        <v>1.9</v>
      </c>
      <c r="D165" s="322" t="str">
        <f t="shared" ca="1" si="29"/>
        <v>na</v>
      </c>
      <c r="E165" s="322" t="s">
        <v>40</v>
      </c>
      <c r="F165" s="322" t="str">
        <f t="shared" ca="1" si="30"/>
        <v>https://museemaritime.larochelle.fr/preparer-la-visite/acces-tarifs-et-horaires</v>
      </c>
      <c r="G165" s="322" t="str">
        <f t="shared" ca="1" si="31"/>
        <v>A</v>
      </c>
      <c r="H165" s="322">
        <f t="shared" ca="1" si="32"/>
        <v>0</v>
      </c>
      <c r="I165" s="322">
        <f t="shared" ca="1" si="33"/>
        <v>0</v>
      </c>
      <c r="J165" s="322" t="str">
        <f t="shared" ca="1" si="34"/>
        <v/>
      </c>
      <c r="K165" s="322" t="str">
        <f t="shared" ca="1" si="35"/>
        <v/>
      </c>
      <c r="L165" s="322" t="str">
        <f t="shared" ca="1" si="36"/>
        <v/>
      </c>
      <c r="N165" s="322">
        <f t="shared" ca="1" si="37"/>
        <v>1</v>
      </c>
      <c r="O165" t="str">
        <f t="shared" ca="1" si="38"/>
        <v/>
      </c>
      <c r="P165" t="str">
        <f t="shared" ca="1" si="39"/>
        <v/>
      </c>
      <c r="Q165" t="str">
        <f t="shared" ca="1" si="40"/>
        <v/>
      </c>
      <c r="R165" t="str">
        <f t="shared" ca="1" si="41"/>
        <v/>
      </c>
    </row>
    <row r="166" spans="1:18" hidden="1" x14ac:dyDescent="0.2">
      <c r="A166" s="361"/>
      <c r="B166" s="322">
        <v>20</v>
      </c>
      <c r="C166" s="322" t="str">
        <f t="shared" ca="1" si="28"/>
        <v>1.9</v>
      </c>
      <c r="D166" s="322" t="str">
        <f t="shared" ca="1" si="29"/>
        <v>na</v>
      </c>
      <c r="E166" s="322" t="s">
        <v>41</v>
      </c>
      <c r="F166" s="322" t="str">
        <f t="shared" ca="1" si="30"/>
        <v>https://museemaritime.larochelle.fr/preparer-la-visite/je-suis/enseignant-ou-animateur</v>
      </c>
      <c r="G166" s="322" t="str">
        <f t="shared" ca="1" si="31"/>
        <v>A</v>
      </c>
      <c r="H166" s="322">
        <f t="shared" ca="1" si="32"/>
        <v>0</v>
      </c>
      <c r="I166" s="322">
        <f t="shared" ca="1" si="33"/>
        <v>0</v>
      </c>
      <c r="J166" s="322" t="str">
        <f t="shared" ca="1" si="34"/>
        <v/>
      </c>
      <c r="K166" s="322" t="str">
        <f t="shared" ca="1" si="35"/>
        <v/>
      </c>
      <c r="L166" s="322" t="str">
        <f t="shared" ca="1" si="36"/>
        <v/>
      </c>
      <c r="N166" s="322">
        <f t="shared" ca="1" si="37"/>
        <v>1</v>
      </c>
      <c r="O166" t="str">
        <f t="shared" ca="1" si="38"/>
        <v/>
      </c>
      <c r="P166" t="str">
        <f t="shared" ca="1" si="39"/>
        <v/>
      </c>
      <c r="Q166" t="str">
        <f t="shared" ca="1" si="40"/>
        <v/>
      </c>
      <c r="R166" t="str">
        <f t="shared" ca="1" si="41"/>
        <v/>
      </c>
    </row>
    <row r="167" spans="1:18" hidden="1" x14ac:dyDescent="0.2">
      <c r="A167" s="361"/>
      <c r="B167" s="322">
        <v>20</v>
      </c>
      <c r="C167" s="322" t="str">
        <f t="shared" ca="1" si="28"/>
        <v>1.9</v>
      </c>
      <c r="D167" s="322" t="str">
        <f t="shared" ca="1" si="29"/>
        <v>na</v>
      </c>
      <c r="E167" s="322" t="s">
        <v>42</v>
      </c>
      <c r="F167" s="322" t="str">
        <f t="shared" ca="1" si="30"/>
        <v>https://museemaritime.larochelle.fr/au-dela-de-la-visite/autour-des-expositions</v>
      </c>
      <c r="G167" s="322" t="str">
        <f t="shared" ca="1" si="31"/>
        <v>A</v>
      </c>
      <c r="H167" s="322">
        <f t="shared" ca="1" si="32"/>
        <v>0</v>
      </c>
      <c r="I167" s="322">
        <f t="shared" ca="1" si="33"/>
        <v>0</v>
      </c>
      <c r="J167" s="322" t="str">
        <f t="shared" ca="1" si="34"/>
        <v/>
      </c>
      <c r="K167" s="322" t="str">
        <f t="shared" ca="1" si="35"/>
        <v/>
      </c>
      <c r="L167" s="322" t="str">
        <f t="shared" ca="1" si="36"/>
        <v/>
      </c>
      <c r="N167" s="322">
        <f t="shared" ca="1" si="37"/>
        <v>1</v>
      </c>
      <c r="O167" t="str">
        <f t="shared" ca="1" si="38"/>
        <v/>
      </c>
      <c r="P167" t="str">
        <f t="shared" ca="1" si="39"/>
        <v/>
      </c>
      <c r="Q167" t="str">
        <f t="shared" ca="1" si="40"/>
        <v/>
      </c>
      <c r="R167" t="str">
        <f t="shared" ca="1" si="41"/>
        <v/>
      </c>
    </row>
    <row r="168" spans="1:18" hidden="1" x14ac:dyDescent="0.2">
      <c r="A168" s="361"/>
      <c r="B168" s="322">
        <v>20</v>
      </c>
      <c r="C168" s="322" t="str">
        <f t="shared" ca="1" si="28"/>
        <v>1.9</v>
      </c>
      <c r="D168" s="322" t="str">
        <f t="shared" ca="1" si="29"/>
        <v>na</v>
      </c>
      <c r="E168" s="322" t="s">
        <v>43</v>
      </c>
      <c r="F168" s="322" t="str">
        <f t="shared" ca="1" si="30"/>
        <v>https://museemaritime.larochelle.fr/au-dela-de-la-visite/lieux-culturels-et-monuments</v>
      </c>
      <c r="G168" s="322" t="str">
        <f t="shared" ca="1" si="31"/>
        <v>A</v>
      </c>
      <c r="H168" s="322">
        <f t="shared" ca="1" si="32"/>
        <v>0</v>
      </c>
      <c r="I168" s="322">
        <f t="shared" ca="1" si="33"/>
        <v>0</v>
      </c>
      <c r="J168" s="322" t="str">
        <f t="shared" ca="1" si="34"/>
        <v/>
      </c>
      <c r="K168" s="322" t="str">
        <f t="shared" ca="1" si="35"/>
        <v/>
      </c>
      <c r="L168" s="322" t="str">
        <f t="shared" ca="1" si="36"/>
        <v/>
      </c>
      <c r="N168" s="322">
        <f t="shared" ca="1" si="37"/>
        <v>1</v>
      </c>
      <c r="O168" t="str">
        <f t="shared" ca="1" si="38"/>
        <v/>
      </c>
      <c r="P168" t="str">
        <f t="shared" ca="1" si="39"/>
        <v/>
      </c>
      <c r="Q168" t="str">
        <f t="shared" ca="1" si="40"/>
        <v/>
      </c>
      <c r="R168" t="str">
        <f t="shared" ca="1" si="41"/>
        <v/>
      </c>
    </row>
    <row r="169" spans="1:18" hidden="1" x14ac:dyDescent="0.2">
      <c r="A169" s="361"/>
      <c r="B169" s="322">
        <v>20</v>
      </c>
      <c r="C169" s="322" t="str">
        <f t="shared" ca="1" si="28"/>
        <v>1.9</v>
      </c>
      <c r="D169" s="322" t="str">
        <f t="shared" ca="1" si="29"/>
        <v>na</v>
      </c>
      <c r="E169" s="322" t="s">
        <v>44</v>
      </c>
      <c r="F169" s="322" t="str">
        <f t="shared" ca="1" si="30"/>
        <v>https://museemaritime.larochelle.fr/au-dela-de-la-visite/a-decouvrir-a-proximite/yatchs-classiques</v>
      </c>
      <c r="G169" s="322" t="str">
        <f t="shared" ca="1" si="31"/>
        <v>A</v>
      </c>
      <c r="H169" s="322">
        <f t="shared" ca="1" si="32"/>
        <v>0</v>
      </c>
      <c r="I169" s="322">
        <f t="shared" ca="1" si="33"/>
        <v>0</v>
      </c>
      <c r="J169" s="322" t="str">
        <f t="shared" ca="1" si="34"/>
        <v/>
      </c>
      <c r="K169" s="322" t="str">
        <f t="shared" ca="1" si="35"/>
        <v/>
      </c>
      <c r="L169" s="322" t="str">
        <f t="shared" ca="1" si="36"/>
        <v/>
      </c>
      <c r="N169" s="322">
        <f t="shared" ca="1" si="37"/>
        <v>1</v>
      </c>
      <c r="O169" t="str">
        <f t="shared" ca="1" si="38"/>
        <v/>
      </c>
      <c r="P169" t="str">
        <f t="shared" ca="1" si="39"/>
        <v/>
      </c>
      <c r="Q169" t="str">
        <f t="shared" ca="1" si="40"/>
        <v/>
      </c>
      <c r="R169" t="str">
        <f t="shared" ca="1" si="41"/>
        <v/>
      </c>
    </row>
    <row r="170" spans="1:18" hidden="1" x14ac:dyDescent="0.2">
      <c r="A170" s="361" t="s">
        <v>406</v>
      </c>
      <c r="B170" s="322">
        <v>21</v>
      </c>
      <c r="C170" s="322" t="str">
        <f t="shared" ca="1" si="28"/>
        <v>2.1</v>
      </c>
      <c r="D170" s="322" t="str">
        <f t="shared" ca="1" si="29"/>
        <v>na</v>
      </c>
      <c r="E170" s="322" t="s">
        <v>27</v>
      </c>
      <c r="F170" s="322" t="str">
        <f t="shared" ca="1" si="30"/>
        <v>https://museemaritime.larochelle.fr/</v>
      </c>
      <c r="G170" s="322" t="str">
        <f t="shared" ca="1" si="31"/>
        <v>A</v>
      </c>
      <c r="H170" s="322">
        <f t="shared" ca="1" si="32"/>
        <v>0</v>
      </c>
      <c r="I170" s="322">
        <f t="shared" ca="1" si="33"/>
        <v>0</v>
      </c>
      <c r="J170" s="322" t="str">
        <f t="shared" ca="1" si="34"/>
        <v/>
      </c>
      <c r="K170" s="322" t="str">
        <f t="shared" ca="1" si="35"/>
        <v/>
      </c>
      <c r="L170" s="322" t="str">
        <f t="shared" ca="1" si="36"/>
        <v/>
      </c>
      <c r="N170" s="322">
        <f t="shared" ca="1" si="37"/>
        <v>2</v>
      </c>
      <c r="O170" t="str">
        <f t="shared" ca="1" si="38"/>
        <v/>
      </c>
      <c r="P170" t="str">
        <f t="shared" ca="1" si="39"/>
        <v/>
      </c>
      <c r="Q170" t="str">
        <f t="shared" ca="1" si="40"/>
        <v>le iframe avec le title AddToAny Utility Frame est en aria-hidden="true" ce qui l'empêche de nuire à l'experience d'utilisateurs de TA, néanmoins il serait plus "propre" de lui donner un titre en français</v>
      </c>
      <c r="R170" t="str">
        <f t="shared" ca="1" si="41"/>
        <v/>
      </c>
    </row>
    <row r="171" spans="1:18" hidden="1" x14ac:dyDescent="0.2">
      <c r="A171" s="361"/>
      <c r="B171" s="322">
        <v>21</v>
      </c>
      <c r="C171" s="322" t="str">
        <f t="shared" ca="1" si="28"/>
        <v>2.1</v>
      </c>
      <c r="D171" s="322" t="str">
        <f t="shared" ca="1" si="29"/>
        <v>na</v>
      </c>
      <c r="E171" s="322" t="s">
        <v>28</v>
      </c>
      <c r="F171" s="322" t="str">
        <f t="shared" ca="1" si="30"/>
        <v>https://museemaritime.larochelle.fr/contact</v>
      </c>
      <c r="G171" s="322" t="str">
        <f t="shared" ca="1" si="31"/>
        <v>A</v>
      </c>
      <c r="H171" s="322">
        <f t="shared" ca="1" si="32"/>
        <v>0</v>
      </c>
      <c r="I171" s="322">
        <f t="shared" ca="1" si="33"/>
        <v>0</v>
      </c>
      <c r="J171" s="322" t="str">
        <f t="shared" ca="1" si="34"/>
        <v/>
      </c>
      <c r="K171" s="322" t="str">
        <f t="shared" ca="1" si="35"/>
        <v/>
      </c>
      <c r="L171" s="322" t="str">
        <f t="shared" ca="1" si="36"/>
        <v/>
      </c>
      <c r="N171" s="322">
        <f t="shared" ca="1" si="37"/>
        <v>2</v>
      </c>
      <c r="O171" t="str">
        <f t="shared" ca="1" si="38"/>
        <v/>
      </c>
      <c r="P171" t="str">
        <f t="shared" ca="1" si="39"/>
        <v/>
      </c>
      <c r="Q171" t="str">
        <f t="shared" ca="1" si="40"/>
        <v/>
      </c>
      <c r="R171" t="str">
        <f t="shared" ca="1" si="41"/>
        <v/>
      </c>
    </row>
    <row r="172" spans="1:18" hidden="1" x14ac:dyDescent="0.2">
      <c r="A172" s="361"/>
      <c r="B172" s="322">
        <v>21</v>
      </c>
      <c r="C172" s="322" t="str">
        <f t="shared" ca="1" si="28"/>
        <v>2.1</v>
      </c>
      <c r="D172" s="322" t="str">
        <f t="shared" ca="1" si="29"/>
        <v>na</v>
      </c>
      <c r="E172" s="322" t="s">
        <v>29</v>
      </c>
      <c r="F172" s="322" t="str">
        <f t="shared" ca="1" si="30"/>
        <v>https://museemaritime.larochelle.fr/mentions-legales</v>
      </c>
      <c r="G172" s="322" t="str">
        <f t="shared" ca="1" si="31"/>
        <v>A</v>
      </c>
      <c r="H172" s="322">
        <f t="shared" ca="1" si="32"/>
        <v>0</v>
      </c>
      <c r="I172" s="322">
        <f t="shared" ca="1" si="33"/>
        <v>0</v>
      </c>
      <c r="J172" s="322" t="str">
        <f t="shared" ca="1" si="34"/>
        <v/>
      </c>
      <c r="K172" s="322" t="str">
        <f t="shared" ca="1" si="35"/>
        <v/>
      </c>
      <c r="L172" s="322" t="str">
        <f t="shared" ca="1" si="36"/>
        <v/>
      </c>
      <c r="N172" s="322">
        <f t="shared" ca="1" si="37"/>
        <v>2</v>
      </c>
      <c r="O172" t="str">
        <f t="shared" ca="1" si="38"/>
        <v/>
      </c>
      <c r="P172" t="str">
        <f t="shared" ca="1" si="39"/>
        <v/>
      </c>
      <c r="Q172" t="str">
        <f t="shared" ca="1" si="40"/>
        <v/>
      </c>
      <c r="R172" t="str">
        <f t="shared" ca="1" si="41"/>
        <v/>
      </c>
    </row>
    <row r="173" spans="1:18" hidden="1" x14ac:dyDescent="0.2">
      <c r="A173" s="361"/>
      <c r="B173" s="322">
        <v>21</v>
      </c>
      <c r="C173" s="322" t="str">
        <f t="shared" ca="1" si="28"/>
        <v>2.1</v>
      </c>
      <c r="D173" s="322" t="str">
        <f t="shared" ca="1" si="29"/>
        <v>na</v>
      </c>
      <c r="E173" s="322" t="s">
        <v>30</v>
      </c>
      <c r="F173" s="322" t="str">
        <f t="shared" ca="1" si="30"/>
        <v>https://museemaritime.larochelle.fr/plan-du-site</v>
      </c>
      <c r="G173" s="322" t="str">
        <f t="shared" ca="1" si="31"/>
        <v>A</v>
      </c>
      <c r="H173" s="322">
        <f t="shared" ca="1" si="32"/>
        <v>0</v>
      </c>
      <c r="I173" s="322">
        <f t="shared" ca="1" si="33"/>
        <v>0</v>
      </c>
      <c r="J173" s="322" t="str">
        <f t="shared" ca="1" si="34"/>
        <v/>
      </c>
      <c r="K173" s="322" t="str">
        <f t="shared" ca="1" si="35"/>
        <v/>
      </c>
      <c r="L173" s="322" t="str">
        <f t="shared" ca="1" si="36"/>
        <v/>
      </c>
      <c r="N173" s="322">
        <f t="shared" ca="1" si="37"/>
        <v>2</v>
      </c>
      <c r="O173" t="str">
        <f t="shared" ca="1" si="38"/>
        <v/>
      </c>
      <c r="P173" t="str">
        <f t="shared" ca="1" si="39"/>
        <v/>
      </c>
      <c r="Q173" t="str">
        <f t="shared" ca="1" si="40"/>
        <v/>
      </c>
      <c r="R173" t="str">
        <f t="shared" ca="1" si="41"/>
        <v/>
      </c>
    </row>
    <row r="174" spans="1:18" hidden="1" x14ac:dyDescent="0.2">
      <c r="A174" s="361"/>
      <c r="B174" s="322">
        <v>21</v>
      </c>
      <c r="C174" s="322" t="str">
        <f t="shared" ca="1" si="28"/>
        <v>2.1</v>
      </c>
      <c r="D174" s="322" t="str">
        <f t="shared" ca="1" si="29"/>
        <v>na</v>
      </c>
      <c r="E174" s="322" t="s">
        <v>31</v>
      </c>
      <c r="F174" s="322" t="str">
        <f t="shared" ca="1" si="30"/>
        <v>https://museemaritime.larochelle.fr/un-avant-gout/en-ce-moment</v>
      </c>
      <c r="G174" s="322" t="str">
        <f t="shared" ca="1" si="31"/>
        <v>A</v>
      </c>
      <c r="H174" s="322">
        <f t="shared" ca="1" si="32"/>
        <v>0</v>
      </c>
      <c r="I174" s="322">
        <f t="shared" ca="1" si="33"/>
        <v>0</v>
      </c>
      <c r="J174" s="322" t="str">
        <f t="shared" ca="1" si="34"/>
        <v/>
      </c>
      <c r="K174" s="322" t="str">
        <f t="shared" ca="1" si="35"/>
        <v/>
      </c>
      <c r="L174" s="322" t="str">
        <f t="shared" ca="1" si="36"/>
        <v/>
      </c>
      <c r="N174" s="322">
        <f t="shared" ca="1" si="37"/>
        <v>2</v>
      </c>
      <c r="O174" t="str">
        <f t="shared" ca="1" si="38"/>
        <v/>
      </c>
      <c r="P174" t="str">
        <f t="shared" ca="1" si="39"/>
        <v/>
      </c>
      <c r="Q174" t="str">
        <f t="shared" ca="1" si="40"/>
        <v/>
      </c>
      <c r="R174" t="str">
        <f t="shared" ca="1" si="41"/>
        <v/>
      </c>
    </row>
    <row r="175" spans="1:18" hidden="1" x14ac:dyDescent="0.2">
      <c r="A175" s="361"/>
      <c r="B175" s="322">
        <v>21</v>
      </c>
      <c r="C175" s="322" t="str">
        <f t="shared" ca="1" si="28"/>
        <v>2.1</v>
      </c>
      <c r="D175" s="322" t="str">
        <f t="shared" ca="1" si="29"/>
        <v>na</v>
      </c>
      <c r="E175" s="322" t="s">
        <v>32</v>
      </c>
      <c r="F175" s="322" t="str">
        <f t="shared" ca="1" si="30"/>
        <v>https://museemaritime.larochelle.fr/un-avant-gout/en-ce-moment</v>
      </c>
      <c r="G175" s="322" t="str">
        <f t="shared" ca="1" si="31"/>
        <v>A</v>
      </c>
      <c r="H175" s="322">
        <f t="shared" ca="1" si="32"/>
        <v>0</v>
      </c>
      <c r="I175" s="322">
        <f t="shared" ca="1" si="33"/>
        <v>0</v>
      </c>
      <c r="J175" s="322" t="str">
        <f t="shared" ca="1" si="34"/>
        <v/>
      </c>
      <c r="K175" s="322" t="str">
        <f t="shared" ca="1" si="35"/>
        <v/>
      </c>
      <c r="L175" s="322" t="str">
        <f t="shared" ca="1" si="36"/>
        <v/>
      </c>
      <c r="N175" s="322">
        <f t="shared" ca="1" si="37"/>
        <v>2</v>
      </c>
      <c r="O175" t="str">
        <f t="shared" ca="1" si="38"/>
        <v/>
      </c>
      <c r="P175" t="str">
        <f t="shared" ca="1" si="39"/>
        <v/>
      </c>
      <c r="Q175" t="str">
        <f t="shared" ca="1" si="40"/>
        <v/>
      </c>
      <c r="R175" t="str">
        <f t="shared" ca="1" si="41"/>
        <v/>
      </c>
    </row>
    <row r="176" spans="1:18" hidden="1" x14ac:dyDescent="0.2">
      <c r="A176" s="361"/>
      <c r="B176" s="322">
        <v>21</v>
      </c>
      <c r="C176" s="322" t="str">
        <f t="shared" ca="1" si="28"/>
        <v>2.1</v>
      </c>
      <c r="D176" s="322" t="str">
        <f t="shared" ca="1" si="29"/>
        <v>na</v>
      </c>
      <c r="E176" s="322" t="s">
        <v>33</v>
      </c>
      <c r="F176" s="322" t="str">
        <f t="shared" ca="1" si="30"/>
        <v>https://museemaritime.larochelle.fr/un-avant-gout/en-ce-moment/evenement/generationsthalassa-5662</v>
      </c>
      <c r="G176" s="322" t="str">
        <f t="shared" ca="1" si="31"/>
        <v>A</v>
      </c>
      <c r="H176" s="322">
        <f t="shared" ca="1" si="32"/>
        <v>0</v>
      </c>
      <c r="I176" s="322">
        <f t="shared" ca="1" si="33"/>
        <v>0</v>
      </c>
      <c r="J176" s="322" t="str">
        <f t="shared" ca="1" si="34"/>
        <v/>
      </c>
      <c r="K176" s="322" t="str">
        <f t="shared" ca="1" si="35"/>
        <v/>
      </c>
      <c r="L176" s="322" t="str">
        <f t="shared" ca="1" si="36"/>
        <v/>
      </c>
      <c r="N176" s="322">
        <f t="shared" ca="1" si="37"/>
        <v>2</v>
      </c>
      <c r="O176" t="str">
        <f t="shared" ca="1" si="38"/>
        <v/>
      </c>
      <c r="P176" t="str">
        <f t="shared" ca="1" si="39"/>
        <v/>
      </c>
      <c r="Q176" t="str">
        <f t="shared" ca="1" si="40"/>
        <v/>
      </c>
      <c r="R176" t="str">
        <f t="shared" ca="1" si="41"/>
        <v/>
      </c>
    </row>
    <row r="177" spans="1:18" hidden="1" x14ac:dyDescent="0.2">
      <c r="A177" s="361"/>
      <c r="B177" s="322">
        <v>21</v>
      </c>
      <c r="C177" s="322" t="str">
        <f t="shared" ca="1" si="28"/>
        <v>2.1</v>
      </c>
      <c r="D177" s="322" t="str">
        <f t="shared" ca="1" si="29"/>
        <v>na</v>
      </c>
      <c r="E177" s="322" t="s">
        <v>34</v>
      </c>
      <c r="F177" s="322" t="str">
        <f t="shared" ca="1" si="30"/>
        <v>https://museemaritime.larochelle.fr/recherche?q=bateau&amp;tx_indexedsearch%5Bsubmit_button%5D=OK </v>
      </c>
      <c r="G177" s="322" t="str">
        <f t="shared" ca="1" si="31"/>
        <v>A</v>
      </c>
      <c r="H177" s="322">
        <f t="shared" ca="1" si="32"/>
        <v>0</v>
      </c>
      <c r="I177" s="322">
        <f t="shared" ca="1" si="33"/>
        <v>0</v>
      </c>
      <c r="J177" s="322" t="str">
        <f t="shared" ca="1" si="34"/>
        <v/>
      </c>
      <c r="K177" s="322" t="str">
        <f t="shared" ca="1" si="35"/>
        <v/>
      </c>
      <c r="L177" s="322" t="str">
        <f t="shared" ca="1" si="36"/>
        <v/>
      </c>
      <c r="N177" s="322">
        <f t="shared" ca="1" si="37"/>
        <v>2</v>
      </c>
      <c r="O177" t="str">
        <f t="shared" ca="1" si="38"/>
        <v/>
      </c>
      <c r="P177" t="str">
        <f t="shared" ca="1" si="39"/>
        <v/>
      </c>
      <c r="Q177" t="str">
        <f t="shared" ca="1" si="40"/>
        <v/>
      </c>
      <c r="R177" t="str">
        <f t="shared" ca="1" si="41"/>
        <v/>
      </c>
    </row>
    <row r="178" spans="1:18" hidden="1" x14ac:dyDescent="0.2">
      <c r="A178" s="361"/>
      <c r="B178" s="322">
        <v>21</v>
      </c>
      <c r="C178" s="322" t="str">
        <f t="shared" ca="1" si="28"/>
        <v>2.1</v>
      </c>
      <c r="D178" s="322" t="str">
        <f t="shared" ca="1" si="29"/>
        <v>na</v>
      </c>
      <c r="E178" s="322" t="s">
        <v>35</v>
      </c>
      <c r="F178" s="322" t="str">
        <f t="shared" ca="1" si="30"/>
        <v>https://museemaritime.larochelle.fr/un-avant-gout/presentation-du-musee</v>
      </c>
      <c r="G178" s="322" t="str">
        <f t="shared" ca="1" si="31"/>
        <v>A</v>
      </c>
      <c r="H178" s="322">
        <f t="shared" ca="1" si="32"/>
        <v>0</v>
      </c>
      <c r="I178" s="322">
        <f t="shared" ca="1" si="33"/>
        <v>0</v>
      </c>
      <c r="J178" s="322" t="str">
        <f t="shared" ca="1" si="34"/>
        <v/>
      </c>
      <c r="K178" s="322" t="str">
        <f t="shared" ca="1" si="35"/>
        <v/>
      </c>
      <c r="L178" s="322" t="str">
        <f t="shared" ca="1" si="36"/>
        <v/>
      </c>
      <c r="N178" s="322">
        <f t="shared" ca="1" si="37"/>
        <v>2</v>
      </c>
      <c r="O178" t="str">
        <f t="shared" ca="1" si="38"/>
        <v/>
      </c>
      <c r="P178" t="str">
        <f t="shared" ca="1" si="39"/>
        <v/>
      </c>
      <c r="Q178" t="str">
        <f t="shared" ca="1" si="40"/>
        <v/>
      </c>
      <c r="R178" t="str">
        <f t="shared" ca="1" si="41"/>
        <v/>
      </c>
    </row>
    <row r="179" spans="1:18" hidden="1" x14ac:dyDescent="0.2">
      <c r="A179" s="361"/>
      <c r="B179" s="322">
        <v>21</v>
      </c>
      <c r="C179" s="322" t="str">
        <f t="shared" ca="1" si="28"/>
        <v>2.1</v>
      </c>
      <c r="D179" s="322" t="str">
        <f t="shared" ca="1" si="29"/>
        <v>na</v>
      </c>
      <c r="E179" s="322" t="s">
        <v>36</v>
      </c>
      <c r="F179" s="322" t="str">
        <f t="shared" ca="1" si="30"/>
        <v>https://museemaritime.larochelle.fr/un-avant-gout/histoire-du-musee</v>
      </c>
      <c r="G179" s="322" t="str">
        <f t="shared" ca="1" si="31"/>
        <v>A</v>
      </c>
      <c r="H179" s="322">
        <f t="shared" ca="1" si="32"/>
        <v>0</v>
      </c>
      <c r="I179" s="322">
        <f t="shared" ca="1" si="33"/>
        <v>0</v>
      </c>
      <c r="J179" s="322" t="str">
        <f t="shared" ca="1" si="34"/>
        <v/>
      </c>
      <c r="K179" s="322" t="str">
        <f t="shared" ca="1" si="35"/>
        <v/>
      </c>
      <c r="L179" s="322" t="str">
        <f t="shared" ca="1" si="36"/>
        <v/>
      </c>
      <c r="N179" s="322">
        <f t="shared" ca="1" si="37"/>
        <v>2</v>
      </c>
      <c r="O179" t="str">
        <f t="shared" ca="1" si="38"/>
        <v/>
      </c>
      <c r="P179" t="str">
        <f t="shared" ca="1" si="39"/>
        <v/>
      </c>
      <c r="Q179" t="str">
        <f t="shared" ca="1" si="40"/>
        <v/>
      </c>
      <c r="R179" t="str">
        <f t="shared" ca="1" si="41"/>
        <v/>
      </c>
    </row>
    <row r="180" spans="1:18" hidden="1" x14ac:dyDescent="0.2">
      <c r="A180" s="361"/>
      <c r="B180" s="322">
        <v>21</v>
      </c>
      <c r="C180" s="322" t="str">
        <f t="shared" ca="1" si="28"/>
        <v>2.1</v>
      </c>
      <c r="D180" s="322" t="str">
        <f t="shared" ca="1" si="29"/>
        <v>na</v>
      </c>
      <c r="E180" s="322" t="s">
        <v>37</v>
      </c>
      <c r="F180" s="322" t="str">
        <f t="shared" ca="1" si="30"/>
        <v>https://museemaritime.larochelle.fr/un-avant-gout/les-collections/flotte-patrimoniale</v>
      </c>
      <c r="G180" s="322" t="str">
        <f t="shared" ca="1" si="31"/>
        <v>A</v>
      </c>
      <c r="H180" s="322">
        <f t="shared" ca="1" si="32"/>
        <v>0</v>
      </c>
      <c r="I180" s="322">
        <f t="shared" ca="1" si="33"/>
        <v>0</v>
      </c>
      <c r="J180" s="322" t="str">
        <f t="shared" ca="1" si="34"/>
        <v/>
      </c>
      <c r="K180" s="322" t="str">
        <f t="shared" ca="1" si="35"/>
        <v/>
      </c>
      <c r="L180" s="322" t="str">
        <f t="shared" ca="1" si="36"/>
        <v/>
      </c>
      <c r="N180" s="322">
        <f t="shared" ca="1" si="37"/>
        <v>2</v>
      </c>
      <c r="O180" t="str">
        <f t="shared" ca="1" si="38"/>
        <v/>
      </c>
      <c r="P180" t="str">
        <f t="shared" ca="1" si="39"/>
        <v/>
      </c>
      <c r="Q180" t="str">
        <f t="shared" ca="1" si="40"/>
        <v/>
      </c>
      <c r="R180" t="str">
        <f t="shared" ca="1" si="41"/>
        <v/>
      </c>
    </row>
    <row r="181" spans="1:18" hidden="1" x14ac:dyDescent="0.2">
      <c r="A181" s="361"/>
      <c r="B181" s="322">
        <v>21</v>
      </c>
      <c r="C181" s="322" t="str">
        <f t="shared" ca="1" si="28"/>
        <v>2.1</v>
      </c>
      <c r="D181" s="322" t="str">
        <f t="shared" ca="1" si="29"/>
        <v>c</v>
      </c>
      <c r="E181" s="322" t="s">
        <v>38</v>
      </c>
      <c r="F181" s="322" t="str">
        <f t="shared" ca="1" si="30"/>
        <v>https://museemaritime.larochelle.fr/un-avant-gout/les-collections/france-1</v>
      </c>
      <c r="G181" s="322" t="str">
        <f t="shared" ca="1" si="31"/>
        <v>A</v>
      </c>
      <c r="H181" s="322">
        <f t="shared" ca="1" si="32"/>
        <v>0</v>
      </c>
      <c r="I181" s="322">
        <f t="shared" ca="1" si="33"/>
        <v>0</v>
      </c>
      <c r="J181" s="322" t="str">
        <f t="shared" ca="1" si="34"/>
        <v/>
      </c>
      <c r="K181" s="322" t="str">
        <f t="shared" ca="1" si="35"/>
        <v/>
      </c>
      <c r="L181" s="322" t="str">
        <f t="shared" ca="1" si="36"/>
        <v/>
      </c>
      <c r="N181" s="322">
        <f t="shared" ca="1" si="37"/>
        <v>2</v>
      </c>
      <c r="O181" t="str">
        <f t="shared" ca="1" si="38"/>
        <v/>
      </c>
      <c r="P181" t="str">
        <f t="shared" ca="1" si="39"/>
        <v/>
      </c>
      <c r="Q181" t="str">
        <f t="shared" ca="1" si="40"/>
        <v/>
      </c>
      <c r="R181" t="str">
        <f t="shared" ca="1" si="41"/>
        <v/>
      </c>
    </row>
    <row r="182" spans="1:18" x14ac:dyDescent="0.2">
      <c r="A182" s="361"/>
      <c r="B182" s="322">
        <v>21</v>
      </c>
      <c r="C182" s="322" t="str">
        <f t="shared" ca="1" si="28"/>
        <v>2.1</v>
      </c>
      <c r="D182" s="322" t="str">
        <f t="shared" ca="1" si="29"/>
        <v>nc</v>
      </c>
      <c r="E182" s="322" t="s">
        <v>39</v>
      </c>
      <c r="F182" s="322" t="str">
        <f t="shared" ca="1" si="30"/>
        <v>https://museemaritime.larochelle.fr/un-avant-gout/les-incontournables/joshua-1</v>
      </c>
      <c r="G182" s="322" t="str">
        <f t="shared" ca="1" si="31"/>
        <v>A</v>
      </c>
      <c r="H182" s="322">
        <f t="shared" ca="1" si="32"/>
        <v>0</v>
      </c>
      <c r="I182" s="322">
        <f t="shared" ca="1" si="33"/>
        <v>0</v>
      </c>
      <c r="J182" s="322" t="str">
        <f t="shared" ca="1" si="34"/>
        <v>Majeure</v>
      </c>
      <c r="K182" s="322" t="str">
        <f t="shared" ca="1" si="35"/>
        <v>Une seule fois dans la page</v>
      </c>
      <c r="L182" s="322">
        <f t="shared" ca="1" si="36"/>
        <v>3</v>
      </c>
      <c r="N182" s="322">
        <f t="shared" ca="1" si="37"/>
        <v>2</v>
      </c>
      <c r="O182" t="str">
        <f t="shared" ca="1" si="38"/>
        <v>L'iframe Calaméo ne dispose pas de titre</v>
      </c>
      <c r="P182" t="str">
        <f t="shared" ca="1" si="39"/>
        <v>Ajouter un titre à l'iframe qui décrit la nature et le contenu du cadre</v>
      </c>
      <c r="Q182" t="str">
        <f t="shared" ca="1" si="40"/>
        <v/>
      </c>
      <c r="R182" t="str">
        <f t="shared" ca="1" si="41"/>
        <v>C:\Users\Yves-Pol Cabon\Pictures\Screenshots\Capture d'écran 2026-03-31 150739.png</v>
      </c>
    </row>
    <row r="183" spans="1:18" hidden="1" x14ac:dyDescent="0.2">
      <c r="A183" s="361"/>
      <c r="B183" s="322">
        <v>21</v>
      </c>
      <c r="C183" s="322" t="str">
        <f t="shared" ca="1" si="28"/>
        <v>2.1</v>
      </c>
      <c r="D183" s="322" t="str">
        <f t="shared" ca="1" si="29"/>
        <v>na</v>
      </c>
      <c r="E183" s="322" t="s">
        <v>40</v>
      </c>
      <c r="F183" s="322" t="str">
        <f t="shared" ca="1" si="30"/>
        <v>https://museemaritime.larochelle.fr/preparer-la-visite/acces-tarifs-et-horaires</v>
      </c>
      <c r="G183" s="322" t="str">
        <f t="shared" ca="1" si="31"/>
        <v>A</v>
      </c>
      <c r="H183" s="322">
        <f t="shared" ca="1" si="32"/>
        <v>0</v>
      </c>
      <c r="I183" s="322">
        <f t="shared" ca="1" si="33"/>
        <v>0</v>
      </c>
      <c r="J183" s="322" t="str">
        <f t="shared" ca="1" si="34"/>
        <v/>
      </c>
      <c r="K183" s="322" t="str">
        <f t="shared" ca="1" si="35"/>
        <v/>
      </c>
      <c r="L183" s="322" t="str">
        <f t="shared" ca="1" si="36"/>
        <v/>
      </c>
      <c r="N183" s="322">
        <f t="shared" ca="1" si="37"/>
        <v>2</v>
      </c>
      <c r="O183" t="str">
        <f t="shared" ca="1" si="38"/>
        <v/>
      </c>
      <c r="P183" t="str">
        <f t="shared" ca="1" si="39"/>
        <v/>
      </c>
      <c r="Q183" t="str">
        <f t="shared" ca="1" si="40"/>
        <v/>
      </c>
      <c r="R183" t="str">
        <f t="shared" ca="1" si="41"/>
        <v/>
      </c>
    </row>
    <row r="184" spans="1:18" x14ac:dyDescent="0.2">
      <c r="A184" s="361"/>
      <c r="B184" s="322">
        <v>21</v>
      </c>
      <c r="C184" s="322" t="str">
        <f t="shared" ca="1" si="28"/>
        <v>2.1</v>
      </c>
      <c r="D184" s="322" t="str">
        <f t="shared" ca="1" si="29"/>
        <v>nc</v>
      </c>
      <c r="E184" s="322" t="s">
        <v>41</v>
      </c>
      <c r="F184" s="322" t="str">
        <f t="shared" ca="1" si="30"/>
        <v>https://museemaritime.larochelle.fr/preparer-la-visite/je-suis/enseignant-ou-animateur</v>
      </c>
      <c r="G184" s="322" t="str">
        <f t="shared" ca="1" si="31"/>
        <v>A</v>
      </c>
      <c r="H184" s="322">
        <f t="shared" ca="1" si="32"/>
        <v>0</v>
      </c>
      <c r="I184" s="322">
        <f t="shared" ca="1" si="33"/>
        <v>0</v>
      </c>
      <c r="J184" s="322" t="str">
        <f t="shared" ca="1" si="34"/>
        <v>Majeure</v>
      </c>
      <c r="K184" s="322" t="str">
        <f t="shared" ca="1" si="35"/>
        <v>Une seule fois dans la page</v>
      </c>
      <c r="L184" s="322">
        <f t="shared" ca="1" si="36"/>
        <v>3</v>
      </c>
      <c r="N184" s="322">
        <f t="shared" ca="1" si="37"/>
        <v>2</v>
      </c>
      <c r="O184" t="str">
        <f t="shared" ca="1" si="38"/>
        <v>L'iframe Calaméo ne dispose pas de titre</v>
      </c>
      <c r="P184" t="str">
        <f t="shared" ca="1" si="39"/>
        <v>Ajouter un titre à l'iframe qui décrit la nature et le contenu du cadre</v>
      </c>
      <c r="Q184" t="str">
        <f t="shared" ca="1" si="40"/>
        <v/>
      </c>
      <c r="R184" t="str">
        <f t="shared" ca="1" si="41"/>
        <v>C:\Users\Yves-Pol Cabon\Pictures\Screenshots\Capture d'écran 2026-03-31 170232.png</v>
      </c>
    </row>
    <row r="185" spans="1:18" hidden="1" x14ac:dyDescent="0.2">
      <c r="A185" s="361"/>
      <c r="B185" s="322">
        <v>21</v>
      </c>
      <c r="C185" s="322" t="str">
        <f t="shared" ca="1" si="28"/>
        <v>2.1</v>
      </c>
      <c r="D185" s="322" t="str">
        <f t="shared" ca="1" si="29"/>
        <v>na</v>
      </c>
      <c r="E185" s="322" t="s">
        <v>42</v>
      </c>
      <c r="F185" s="322" t="str">
        <f t="shared" ca="1" si="30"/>
        <v>https://museemaritime.larochelle.fr/au-dela-de-la-visite/autour-des-expositions</v>
      </c>
      <c r="G185" s="322" t="str">
        <f t="shared" ca="1" si="31"/>
        <v>A</v>
      </c>
      <c r="H185" s="322">
        <f t="shared" ca="1" si="32"/>
        <v>0</v>
      </c>
      <c r="I185" s="322">
        <f t="shared" ca="1" si="33"/>
        <v>0</v>
      </c>
      <c r="J185" s="322" t="str">
        <f t="shared" ca="1" si="34"/>
        <v/>
      </c>
      <c r="K185" s="322" t="str">
        <f t="shared" ca="1" si="35"/>
        <v/>
      </c>
      <c r="L185" s="322" t="str">
        <f t="shared" ca="1" si="36"/>
        <v/>
      </c>
      <c r="N185" s="322">
        <f t="shared" ca="1" si="37"/>
        <v>2</v>
      </c>
      <c r="O185" t="str">
        <f t="shared" ca="1" si="38"/>
        <v/>
      </c>
      <c r="P185" t="str">
        <f t="shared" ca="1" si="39"/>
        <v/>
      </c>
      <c r="Q185" t="str">
        <f t="shared" ca="1" si="40"/>
        <v/>
      </c>
      <c r="R185" t="str">
        <f t="shared" ca="1" si="41"/>
        <v/>
      </c>
    </row>
    <row r="186" spans="1:18" hidden="1" x14ac:dyDescent="0.2">
      <c r="A186" s="361"/>
      <c r="B186" s="322">
        <v>21</v>
      </c>
      <c r="C186" s="322" t="str">
        <f t="shared" ca="1" si="28"/>
        <v>2.1</v>
      </c>
      <c r="D186" s="322" t="str">
        <f t="shared" ca="1" si="29"/>
        <v>na</v>
      </c>
      <c r="E186" s="322" t="s">
        <v>43</v>
      </c>
      <c r="F186" s="322" t="str">
        <f t="shared" ca="1" si="30"/>
        <v>https://museemaritime.larochelle.fr/au-dela-de-la-visite/lieux-culturels-et-monuments</v>
      </c>
      <c r="G186" s="322" t="str">
        <f t="shared" ca="1" si="31"/>
        <v>A</v>
      </c>
      <c r="H186" s="322">
        <f t="shared" ca="1" si="32"/>
        <v>0</v>
      </c>
      <c r="I186" s="322">
        <f t="shared" ca="1" si="33"/>
        <v>0</v>
      </c>
      <c r="J186" s="322" t="str">
        <f t="shared" ca="1" si="34"/>
        <v/>
      </c>
      <c r="K186" s="322" t="str">
        <f t="shared" ca="1" si="35"/>
        <v/>
      </c>
      <c r="L186" s="322" t="str">
        <f t="shared" ca="1" si="36"/>
        <v/>
      </c>
      <c r="N186" s="322">
        <f t="shared" ca="1" si="37"/>
        <v>2</v>
      </c>
      <c r="O186" t="str">
        <f t="shared" ca="1" si="38"/>
        <v/>
      </c>
      <c r="P186" t="str">
        <f t="shared" ca="1" si="39"/>
        <v/>
      </c>
      <c r="Q186" t="str">
        <f t="shared" ca="1" si="40"/>
        <v/>
      </c>
      <c r="R186" t="str">
        <f t="shared" ca="1" si="41"/>
        <v/>
      </c>
    </row>
    <row r="187" spans="1:18" hidden="1" x14ac:dyDescent="0.2">
      <c r="A187" s="361"/>
      <c r="B187" s="322">
        <v>21</v>
      </c>
      <c r="C187" s="322" t="str">
        <f t="shared" ca="1" si="28"/>
        <v>2.1</v>
      </c>
      <c r="D187" s="322" t="str">
        <f t="shared" ca="1" si="29"/>
        <v>na</v>
      </c>
      <c r="E187" s="322" t="s">
        <v>44</v>
      </c>
      <c r="F187" s="322" t="str">
        <f t="shared" ca="1" si="30"/>
        <v>https://museemaritime.larochelle.fr/au-dela-de-la-visite/a-decouvrir-a-proximite/yatchs-classiques</v>
      </c>
      <c r="G187" s="322" t="str">
        <f t="shared" ca="1" si="31"/>
        <v>A</v>
      </c>
      <c r="H187" s="322">
        <f t="shared" ca="1" si="32"/>
        <v>0</v>
      </c>
      <c r="I187" s="322">
        <f t="shared" ca="1" si="33"/>
        <v>0</v>
      </c>
      <c r="J187" s="322" t="str">
        <f t="shared" ca="1" si="34"/>
        <v/>
      </c>
      <c r="K187" s="322" t="str">
        <f t="shared" ca="1" si="35"/>
        <v/>
      </c>
      <c r="L187" s="322" t="str">
        <f t="shared" ca="1" si="36"/>
        <v/>
      </c>
      <c r="N187" s="322">
        <f t="shared" ca="1" si="37"/>
        <v>2</v>
      </c>
      <c r="O187" t="str">
        <f t="shared" ca="1" si="38"/>
        <v/>
      </c>
      <c r="P187" t="str">
        <f t="shared" ca="1" si="39"/>
        <v/>
      </c>
      <c r="Q187" t="str">
        <f t="shared" ca="1" si="40"/>
        <v/>
      </c>
      <c r="R187" t="str">
        <f t="shared" ca="1" si="41"/>
        <v/>
      </c>
    </row>
    <row r="188" spans="1:18" hidden="1" x14ac:dyDescent="0.2">
      <c r="A188" s="361"/>
      <c r="B188" s="322">
        <v>22</v>
      </c>
      <c r="C188" s="322" t="str">
        <f t="shared" ca="1" si="28"/>
        <v>2.2</v>
      </c>
      <c r="D188" s="322" t="str">
        <f t="shared" ca="1" si="29"/>
        <v>na</v>
      </c>
      <c r="E188" s="322" t="s">
        <v>27</v>
      </c>
      <c r="F188" s="322" t="str">
        <f t="shared" ca="1" si="30"/>
        <v>https://museemaritime.larochelle.fr/</v>
      </c>
      <c r="G188" s="322" t="str">
        <f t="shared" ca="1" si="31"/>
        <v>A</v>
      </c>
      <c r="H188" s="322">
        <f t="shared" ca="1" si="32"/>
        <v>0</v>
      </c>
      <c r="I188" s="322">
        <f t="shared" ca="1" si="33"/>
        <v>0</v>
      </c>
      <c r="J188" s="322" t="str">
        <f t="shared" ca="1" si="34"/>
        <v/>
      </c>
      <c r="K188" s="322" t="str">
        <f t="shared" ca="1" si="35"/>
        <v/>
      </c>
      <c r="L188" s="322" t="str">
        <f t="shared" ca="1" si="36"/>
        <v/>
      </c>
      <c r="N188" s="322">
        <f t="shared" ca="1" si="37"/>
        <v>1</v>
      </c>
      <c r="O188" t="str">
        <f t="shared" ca="1" si="38"/>
        <v/>
      </c>
      <c r="P188" t="str">
        <f t="shared" ca="1" si="39"/>
        <v/>
      </c>
      <c r="Q188" t="str">
        <f t="shared" ca="1" si="40"/>
        <v/>
      </c>
      <c r="R188" t="str">
        <f t="shared" ca="1" si="41"/>
        <v/>
      </c>
    </row>
    <row r="189" spans="1:18" hidden="1" x14ac:dyDescent="0.2">
      <c r="A189" s="361"/>
      <c r="B189" s="322">
        <v>22</v>
      </c>
      <c r="C189" s="322" t="str">
        <f t="shared" ca="1" si="28"/>
        <v>2.2</v>
      </c>
      <c r="D189" s="322" t="str">
        <f t="shared" ca="1" si="29"/>
        <v>na</v>
      </c>
      <c r="E189" s="322" t="s">
        <v>28</v>
      </c>
      <c r="F189" s="322" t="str">
        <f t="shared" ca="1" si="30"/>
        <v>https://museemaritime.larochelle.fr/contact</v>
      </c>
      <c r="G189" s="322" t="str">
        <f t="shared" ca="1" si="31"/>
        <v>A</v>
      </c>
      <c r="H189" s="322">
        <f t="shared" ca="1" si="32"/>
        <v>0</v>
      </c>
      <c r="I189" s="322">
        <f t="shared" ca="1" si="33"/>
        <v>0</v>
      </c>
      <c r="J189" s="322" t="str">
        <f t="shared" ca="1" si="34"/>
        <v/>
      </c>
      <c r="K189" s="322" t="str">
        <f t="shared" ca="1" si="35"/>
        <v/>
      </c>
      <c r="L189" s="322" t="str">
        <f t="shared" ca="1" si="36"/>
        <v/>
      </c>
      <c r="N189" s="322">
        <f t="shared" ca="1" si="37"/>
        <v>1</v>
      </c>
      <c r="O189" t="str">
        <f t="shared" ca="1" si="38"/>
        <v/>
      </c>
      <c r="P189" t="str">
        <f t="shared" ca="1" si="39"/>
        <v/>
      </c>
      <c r="Q189" t="str">
        <f t="shared" ca="1" si="40"/>
        <v/>
      </c>
      <c r="R189" t="str">
        <f t="shared" ca="1" si="41"/>
        <v/>
      </c>
    </row>
    <row r="190" spans="1:18" hidden="1" x14ac:dyDescent="0.2">
      <c r="A190" s="361"/>
      <c r="B190" s="322">
        <v>22</v>
      </c>
      <c r="C190" s="322" t="str">
        <f t="shared" ca="1" si="28"/>
        <v>2.2</v>
      </c>
      <c r="D190" s="322" t="str">
        <f t="shared" ca="1" si="29"/>
        <v>na</v>
      </c>
      <c r="E190" s="322" t="s">
        <v>29</v>
      </c>
      <c r="F190" s="322" t="str">
        <f t="shared" ca="1" si="30"/>
        <v>https://museemaritime.larochelle.fr/mentions-legales</v>
      </c>
      <c r="G190" s="322" t="str">
        <f t="shared" ca="1" si="31"/>
        <v>A</v>
      </c>
      <c r="H190" s="322">
        <f t="shared" ca="1" si="32"/>
        <v>0</v>
      </c>
      <c r="I190" s="322">
        <f t="shared" ca="1" si="33"/>
        <v>0</v>
      </c>
      <c r="J190" s="322" t="str">
        <f t="shared" ca="1" si="34"/>
        <v/>
      </c>
      <c r="K190" s="322" t="str">
        <f t="shared" ca="1" si="35"/>
        <v/>
      </c>
      <c r="L190" s="322" t="str">
        <f t="shared" ca="1" si="36"/>
        <v/>
      </c>
      <c r="N190" s="322">
        <f t="shared" ca="1" si="37"/>
        <v>1</v>
      </c>
      <c r="O190" t="str">
        <f t="shared" ca="1" si="38"/>
        <v/>
      </c>
      <c r="P190" t="str">
        <f t="shared" ca="1" si="39"/>
        <v/>
      </c>
      <c r="Q190" t="str">
        <f t="shared" ca="1" si="40"/>
        <v/>
      </c>
      <c r="R190" t="str">
        <f t="shared" ca="1" si="41"/>
        <v/>
      </c>
    </row>
    <row r="191" spans="1:18" hidden="1" x14ac:dyDescent="0.2">
      <c r="A191" s="361"/>
      <c r="B191" s="322">
        <v>22</v>
      </c>
      <c r="C191" s="322" t="str">
        <f t="shared" ca="1" si="28"/>
        <v>2.2</v>
      </c>
      <c r="D191" s="322" t="str">
        <f t="shared" ca="1" si="29"/>
        <v>na</v>
      </c>
      <c r="E191" s="322" t="s">
        <v>30</v>
      </c>
      <c r="F191" s="322" t="str">
        <f t="shared" ca="1" si="30"/>
        <v>https://museemaritime.larochelle.fr/plan-du-site</v>
      </c>
      <c r="G191" s="322" t="str">
        <f t="shared" ca="1" si="31"/>
        <v>A</v>
      </c>
      <c r="H191" s="322">
        <f t="shared" ca="1" si="32"/>
        <v>0</v>
      </c>
      <c r="I191" s="322">
        <f t="shared" ca="1" si="33"/>
        <v>0</v>
      </c>
      <c r="J191" s="322" t="str">
        <f t="shared" ca="1" si="34"/>
        <v/>
      </c>
      <c r="K191" s="322" t="str">
        <f t="shared" ca="1" si="35"/>
        <v/>
      </c>
      <c r="L191" s="322" t="str">
        <f t="shared" ca="1" si="36"/>
        <v/>
      </c>
      <c r="N191" s="322">
        <f t="shared" ca="1" si="37"/>
        <v>1</v>
      </c>
      <c r="O191" t="str">
        <f t="shared" ca="1" si="38"/>
        <v/>
      </c>
      <c r="P191" t="str">
        <f t="shared" ca="1" si="39"/>
        <v/>
      </c>
      <c r="Q191" t="str">
        <f t="shared" ca="1" si="40"/>
        <v/>
      </c>
      <c r="R191" t="str">
        <f t="shared" ca="1" si="41"/>
        <v/>
      </c>
    </row>
    <row r="192" spans="1:18" hidden="1" x14ac:dyDescent="0.2">
      <c r="A192" s="361"/>
      <c r="B192" s="322">
        <v>22</v>
      </c>
      <c r="C192" s="322" t="str">
        <f t="shared" ca="1" si="28"/>
        <v>2.2</v>
      </c>
      <c r="D192" s="322" t="str">
        <f t="shared" ca="1" si="29"/>
        <v>na</v>
      </c>
      <c r="E192" s="322" t="s">
        <v>31</v>
      </c>
      <c r="F192" s="322" t="str">
        <f t="shared" ca="1" si="30"/>
        <v>https://museemaritime.larochelle.fr/un-avant-gout/en-ce-moment</v>
      </c>
      <c r="G192" s="322" t="str">
        <f t="shared" ca="1" si="31"/>
        <v>A</v>
      </c>
      <c r="H192" s="322">
        <f t="shared" ca="1" si="32"/>
        <v>0</v>
      </c>
      <c r="I192" s="322">
        <f t="shared" ca="1" si="33"/>
        <v>0</v>
      </c>
      <c r="J192" s="322" t="str">
        <f t="shared" ca="1" si="34"/>
        <v/>
      </c>
      <c r="K192" s="322" t="str">
        <f t="shared" ca="1" si="35"/>
        <v/>
      </c>
      <c r="L192" s="322" t="str">
        <f t="shared" ca="1" si="36"/>
        <v/>
      </c>
      <c r="N192" s="322">
        <f t="shared" ca="1" si="37"/>
        <v>1</v>
      </c>
      <c r="O192" t="str">
        <f t="shared" ca="1" si="38"/>
        <v/>
      </c>
      <c r="P192" t="str">
        <f t="shared" ca="1" si="39"/>
        <v/>
      </c>
      <c r="Q192" t="str">
        <f t="shared" ca="1" si="40"/>
        <v/>
      </c>
      <c r="R192" t="str">
        <f t="shared" ca="1" si="41"/>
        <v/>
      </c>
    </row>
    <row r="193" spans="1:18" hidden="1" x14ac:dyDescent="0.2">
      <c r="A193" s="361"/>
      <c r="B193" s="322">
        <v>22</v>
      </c>
      <c r="C193" s="322" t="str">
        <f t="shared" ca="1" si="28"/>
        <v>2.2</v>
      </c>
      <c r="D193" s="322" t="str">
        <f t="shared" ca="1" si="29"/>
        <v>na</v>
      </c>
      <c r="E193" s="322" t="s">
        <v>32</v>
      </c>
      <c r="F193" s="322" t="str">
        <f t="shared" ca="1" si="30"/>
        <v>https://museemaritime.larochelle.fr/un-avant-gout/en-ce-moment</v>
      </c>
      <c r="G193" s="322" t="str">
        <f t="shared" ca="1" si="31"/>
        <v>A</v>
      </c>
      <c r="H193" s="322">
        <f t="shared" ca="1" si="32"/>
        <v>0</v>
      </c>
      <c r="I193" s="322">
        <f t="shared" ca="1" si="33"/>
        <v>0</v>
      </c>
      <c r="J193" s="322" t="str">
        <f t="shared" ca="1" si="34"/>
        <v/>
      </c>
      <c r="K193" s="322" t="str">
        <f t="shared" ca="1" si="35"/>
        <v/>
      </c>
      <c r="L193" s="322" t="str">
        <f t="shared" ca="1" si="36"/>
        <v/>
      </c>
      <c r="N193" s="322">
        <f t="shared" ca="1" si="37"/>
        <v>1</v>
      </c>
      <c r="O193" t="str">
        <f t="shared" ca="1" si="38"/>
        <v/>
      </c>
      <c r="P193" t="str">
        <f t="shared" ca="1" si="39"/>
        <v/>
      </c>
      <c r="Q193" t="str">
        <f t="shared" ca="1" si="40"/>
        <v/>
      </c>
      <c r="R193" t="str">
        <f t="shared" ca="1" si="41"/>
        <v/>
      </c>
    </row>
    <row r="194" spans="1:18" hidden="1" x14ac:dyDescent="0.2">
      <c r="A194" s="361"/>
      <c r="B194" s="322">
        <v>22</v>
      </c>
      <c r="C194" s="322" t="str">
        <f t="shared" ca="1" si="28"/>
        <v>2.2</v>
      </c>
      <c r="D194" s="322" t="str">
        <f t="shared" ca="1" si="29"/>
        <v>na</v>
      </c>
      <c r="E194" s="322" t="s">
        <v>33</v>
      </c>
      <c r="F194" s="322" t="str">
        <f t="shared" ca="1" si="30"/>
        <v>https://museemaritime.larochelle.fr/un-avant-gout/en-ce-moment/evenement/generationsthalassa-5662</v>
      </c>
      <c r="G194" s="322" t="str">
        <f t="shared" ca="1" si="31"/>
        <v>A</v>
      </c>
      <c r="H194" s="322">
        <f t="shared" ca="1" si="32"/>
        <v>0</v>
      </c>
      <c r="I194" s="322">
        <f t="shared" ca="1" si="33"/>
        <v>0</v>
      </c>
      <c r="J194" s="322" t="str">
        <f t="shared" ca="1" si="34"/>
        <v/>
      </c>
      <c r="K194" s="322" t="str">
        <f t="shared" ca="1" si="35"/>
        <v/>
      </c>
      <c r="L194" s="322" t="str">
        <f t="shared" ca="1" si="36"/>
        <v/>
      </c>
      <c r="N194" s="322">
        <f t="shared" ca="1" si="37"/>
        <v>1</v>
      </c>
      <c r="O194" t="str">
        <f t="shared" ca="1" si="38"/>
        <v/>
      </c>
      <c r="P194" t="str">
        <f t="shared" ca="1" si="39"/>
        <v/>
      </c>
      <c r="Q194" t="str">
        <f t="shared" ca="1" si="40"/>
        <v/>
      </c>
      <c r="R194" t="str">
        <f t="shared" ca="1" si="41"/>
        <v/>
      </c>
    </row>
    <row r="195" spans="1:18" hidden="1" x14ac:dyDescent="0.2">
      <c r="A195" s="361"/>
      <c r="B195" s="322">
        <v>22</v>
      </c>
      <c r="C195" s="322" t="str">
        <f t="shared" ca="1" si="28"/>
        <v>2.2</v>
      </c>
      <c r="D195" s="322" t="str">
        <f t="shared" ca="1" si="29"/>
        <v>na</v>
      </c>
      <c r="E195" s="322" t="s">
        <v>34</v>
      </c>
      <c r="F195" s="322" t="str">
        <f t="shared" ca="1" si="30"/>
        <v>https://museemaritime.larochelle.fr/recherche?q=bateau&amp;tx_indexedsearch%5Bsubmit_button%5D=OK </v>
      </c>
      <c r="G195" s="322" t="str">
        <f t="shared" ca="1" si="31"/>
        <v>A</v>
      </c>
      <c r="H195" s="322">
        <f t="shared" ca="1" si="32"/>
        <v>0</v>
      </c>
      <c r="I195" s="322">
        <f t="shared" ca="1" si="33"/>
        <v>0</v>
      </c>
      <c r="J195" s="322" t="str">
        <f t="shared" ca="1" si="34"/>
        <v/>
      </c>
      <c r="K195" s="322" t="str">
        <f t="shared" ca="1" si="35"/>
        <v/>
      </c>
      <c r="L195" s="322" t="str">
        <f t="shared" ca="1" si="36"/>
        <v/>
      </c>
      <c r="N195" s="322">
        <f t="shared" ca="1" si="37"/>
        <v>1</v>
      </c>
      <c r="O195" t="str">
        <f t="shared" ca="1" si="38"/>
        <v/>
      </c>
      <c r="P195" t="str">
        <f t="shared" ca="1" si="39"/>
        <v/>
      </c>
      <c r="Q195" t="str">
        <f t="shared" ca="1" si="40"/>
        <v/>
      </c>
      <c r="R195" t="str">
        <f t="shared" ca="1" si="41"/>
        <v/>
      </c>
    </row>
    <row r="196" spans="1:18" hidden="1" x14ac:dyDescent="0.2">
      <c r="A196" s="361"/>
      <c r="B196" s="322">
        <v>22</v>
      </c>
      <c r="C196" s="322" t="str">
        <f t="shared" ca="1" si="28"/>
        <v>2.2</v>
      </c>
      <c r="D196" s="322" t="str">
        <f t="shared" ca="1" si="29"/>
        <v>na</v>
      </c>
      <c r="E196" s="322" t="s">
        <v>35</v>
      </c>
      <c r="F196" s="322" t="str">
        <f t="shared" ca="1" si="30"/>
        <v>https://museemaritime.larochelle.fr/un-avant-gout/presentation-du-musee</v>
      </c>
      <c r="G196" s="322" t="str">
        <f t="shared" ca="1" si="31"/>
        <v>A</v>
      </c>
      <c r="H196" s="322">
        <f t="shared" ca="1" si="32"/>
        <v>0</v>
      </c>
      <c r="I196" s="322">
        <f t="shared" ca="1" si="33"/>
        <v>0</v>
      </c>
      <c r="J196" s="322" t="str">
        <f t="shared" ca="1" si="34"/>
        <v/>
      </c>
      <c r="K196" s="322" t="str">
        <f t="shared" ca="1" si="35"/>
        <v/>
      </c>
      <c r="L196" s="322" t="str">
        <f t="shared" ca="1" si="36"/>
        <v/>
      </c>
      <c r="N196" s="322">
        <f t="shared" ca="1" si="37"/>
        <v>1</v>
      </c>
      <c r="O196" t="str">
        <f t="shared" ca="1" si="38"/>
        <v/>
      </c>
      <c r="P196" t="str">
        <f t="shared" ca="1" si="39"/>
        <v/>
      </c>
      <c r="Q196" t="str">
        <f t="shared" ca="1" si="40"/>
        <v/>
      </c>
      <c r="R196" t="str">
        <f t="shared" ca="1" si="41"/>
        <v/>
      </c>
    </row>
    <row r="197" spans="1:18" hidden="1" x14ac:dyDescent="0.2">
      <c r="A197" s="361"/>
      <c r="B197" s="322">
        <v>22</v>
      </c>
      <c r="C197" s="322" t="str">
        <f t="shared" ca="1" si="28"/>
        <v>2.2</v>
      </c>
      <c r="D197" s="322" t="str">
        <f t="shared" ca="1" si="29"/>
        <v>na</v>
      </c>
      <c r="E197" s="322" t="s">
        <v>36</v>
      </c>
      <c r="F197" s="322" t="str">
        <f t="shared" ca="1" si="30"/>
        <v>https://museemaritime.larochelle.fr/un-avant-gout/histoire-du-musee</v>
      </c>
      <c r="G197" s="322" t="str">
        <f t="shared" ca="1" si="31"/>
        <v>A</v>
      </c>
      <c r="H197" s="322">
        <f t="shared" ca="1" si="32"/>
        <v>0</v>
      </c>
      <c r="I197" s="322">
        <f t="shared" ca="1" si="33"/>
        <v>0</v>
      </c>
      <c r="J197" s="322" t="str">
        <f t="shared" ca="1" si="34"/>
        <v/>
      </c>
      <c r="K197" s="322" t="str">
        <f t="shared" ca="1" si="35"/>
        <v/>
      </c>
      <c r="L197" s="322" t="str">
        <f t="shared" ca="1" si="36"/>
        <v/>
      </c>
      <c r="N197" s="322">
        <f t="shared" ca="1" si="37"/>
        <v>1</v>
      </c>
      <c r="O197" t="str">
        <f t="shared" ca="1" si="38"/>
        <v/>
      </c>
      <c r="P197" t="str">
        <f t="shared" ca="1" si="39"/>
        <v/>
      </c>
      <c r="Q197" t="str">
        <f t="shared" ca="1" si="40"/>
        <v/>
      </c>
      <c r="R197" t="str">
        <f t="shared" ca="1" si="41"/>
        <v/>
      </c>
    </row>
    <row r="198" spans="1:18" hidden="1" x14ac:dyDescent="0.2">
      <c r="A198" s="361"/>
      <c r="B198" s="322">
        <v>22</v>
      </c>
      <c r="C198" s="322" t="str">
        <f t="shared" ca="1" si="28"/>
        <v>2.2</v>
      </c>
      <c r="D198" s="322" t="str">
        <f t="shared" ca="1" si="29"/>
        <v>na</v>
      </c>
      <c r="E198" s="322" t="s">
        <v>37</v>
      </c>
      <c r="F198" s="322" t="str">
        <f t="shared" ca="1" si="30"/>
        <v>https://museemaritime.larochelle.fr/un-avant-gout/les-collections/flotte-patrimoniale</v>
      </c>
      <c r="G198" s="322" t="str">
        <f t="shared" ca="1" si="31"/>
        <v>A</v>
      </c>
      <c r="H198" s="322">
        <f t="shared" ca="1" si="32"/>
        <v>0</v>
      </c>
      <c r="I198" s="322">
        <f t="shared" ca="1" si="33"/>
        <v>0</v>
      </c>
      <c r="J198" s="322" t="str">
        <f t="shared" ca="1" si="34"/>
        <v/>
      </c>
      <c r="K198" s="322" t="str">
        <f t="shared" ca="1" si="35"/>
        <v/>
      </c>
      <c r="L198" s="322" t="str">
        <f t="shared" ca="1" si="36"/>
        <v/>
      </c>
      <c r="N198" s="322">
        <f t="shared" ca="1" si="37"/>
        <v>1</v>
      </c>
      <c r="O198" t="str">
        <f t="shared" ca="1" si="38"/>
        <v/>
      </c>
      <c r="P198" t="str">
        <f t="shared" ca="1" si="39"/>
        <v/>
      </c>
      <c r="Q198" t="str">
        <f t="shared" ca="1" si="40"/>
        <v/>
      </c>
      <c r="R198" t="str">
        <f t="shared" ca="1" si="41"/>
        <v/>
      </c>
    </row>
    <row r="199" spans="1:18" x14ac:dyDescent="0.2">
      <c r="A199" s="361"/>
      <c r="B199" s="322">
        <v>22</v>
      </c>
      <c r="C199" s="322" t="str">
        <f t="shared" ca="1" si="28"/>
        <v>2.2</v>
      </c>
      <c r="D199" s="322" t="str">
        <f t="shared" ca="1" si="29"/>
        <v>nc</v>
      </c>
      <c r="E199" s="322" t="s">
        <v>38</v>
      </c>
      <c r="F199" s="322" t="str">
        <f t="shared" ca="1" si="30"/>
        <v>https://museemaritime.larochelle.fr/un-avant-gout/les-collections/france-1</v>
      </c>
      <c r="G199" s="322" t="str">
        <f t="shared" ca="1" si="31"/>
        <v>A</v>
      </c>
      <c r="H199" s="322">
        <f t="shared" ca="1" si="32"/>
        <v>0</v>
      </c>
      <c r="I199" s="322">
        <f t="shared" ca="1" si="33"/>
        <v>0</v>
      </c>
      <c r="J199" s="322" t="str">
        <f t="shared" ca="1" si="34"/>
        <v>Majeure</v>
      </c>
      <c r="K199" s="322" t="str">
        <f t="shared" ca="1" si="35"/>
        <v>Une seule fois dans la page</v>
      </c>
      <c r="L199" s="322">
        <f t="shared" ca="1" si="36"/>
        <v>3</v>
      </c>
      <c r="N199" s="322">
        <f t="shared" ca="1" si="37"/>
        <v>1</v>
      </c>
      <c r="O199" t="str">
        <f t="shared" ca="1" si="38"/>
        <v>"YouTube iframe" n'est pas suffisemment pertinent</v>
      </c>
      <c r="P199" t="str">
        <f t="shared" ca="1" si="39"/>
        <v>Le titre doit donner des informations sur la nature et le contenu de l'iframe, ici par exemple "Vidéo YouTube - La salle des transmissions du France"</v>
      </c>
      <c r="Q199" t="str">
        <f t="shared" ca="1" si="40"/>
        <v/>
      </c>
      <c r="R199" t="str">
        <f t="shared" ca="1" si="41"/>
        <v/>
      </c>
    </row>
    <row r="200" spans="1:18" hidden="1" x14ac:dyDescent="0.2">
      <c r="A200" s="361"/>
      <c r="B200" s="322">
        <v>22</v>
      </c>
      <c r="C200" s="322" t="str">
        <f t="shared" ref="C200:C263" ca="1" si="42">IFERROR(IF(INDIRECT($E200 &amp; "!B" &amp; $B200)="","",INDIRECT($E200 &amp; "!B" &amp; $B200)),"")</f>
        <v>2.2</v>
      </c>
      <c r="D200" s="322" t="str">
        <f t="shared" ref="D200:D263" ca="1" si="43">IFERROR(IF(INDIRECT($E200 &amp; "!G" &amp; $B200)="","",INDIRECT($E200 &amp; "!G" &amp; $B200)),"")</f>
        <v>na</v>
      </c>
      <c r="E200" s="322" t="s">
        <v>39</v>
      </c>
      <c r="F200" s="322" t="str">
        <f t="shared" ref="F200:F263" ca="1" si="44">IFERROR(HYPERLINK(INDIRECT($E200 &amp; "!C3")), "")</f>
        <v>https://museemaritime.larochelle.fr/un-avant-gout/les-incontournables/joshua-1</v>
      </c>
      <c r="G200" s="322" t="str">
        <f t="shared" ref="G200:G263" ca="1" si="45">IFERROR(IF(INDIRECT($E200 &amp; "!C" &amp; $B200)="","",INDIRECT($E200 &amp; "!C" &amp; $B200)),"")</f>
        <v>A</v>
      </c>
      <c r="H200" s="322">
        <f t="shared" ref="H200:H263" ca="1" si="46">IFERROR(IF(INDIRECT($E200 &amp; "!D" &amp; $B200)="","",INDIRECT($E200 &amp; "!D" &amp; $B200)),"")</f>
        <v>0</v>
      </c>
      <c r="I200" s="322">
        <f t="shared" ref="I200:I263" ca="1" si="47">IFERROR(IF(INDIRECT($E200 &amp; "!E" &amp; $B200)="","",INDIRECT($E200 &amp; "!E" &amp; $B200)),"")</f>
        <v>0</v>
      </c>
      <c r="J200" s="322" t="str">
        <f t="shared" ref="J200:J263" ca="1" si="48">IFERROR(IF(INDIRECT($E200 &amp; "!I" &amp; $B200)="","",INDIRECT($E200 &amp; "!I" &amp; $B200)),"")</f>
        <v/>
      </c>
      <c r="K200" s="322" t="str">
        <f t="shared" ref="K200:K263" ca="1" si="49">IFERROR(IF(INDIRECT($E200 &amp; "!J" &amp; $B200)="","",INDIRECT($E200 &amp; "!J" &amp; $B200)),"")</f>
        <v/>
      </c>
      <c r="L200" s="322" t="str">
        <f t="shared" ref="L200:L263" ca="1" si="50">IFERROR(VLOOKUP($K200,$Z$1:$AD$4,MATCH($J200,$AA$5:$AD$5,0)+1,FALSE),"")</f>
        <v/>
      </c>
      <c r="N200" s="322">
        <f t="shared" ref="N200:N263" ca="1" si="51">COUNTIFS($C$7:$C$1915,$C200,$D$7:$D$1915,"nc")</f>
        <v>1</v>
      </c>
      <c r="O200" t="str">
        <f t="shared" ref="O200:O263" ca="1" si="52">IFERROR(IF(INDIRECT($E200 &amp; "!K" &amp; $B200)="","",INDIRECT($E200 &amp; "!K" &amp; $B200)),"")</f>
        <v/>
      </c>
      <c r="P200" t="str">
        <f t="shared" ref="P200:P263" ca="1" si="53">IFERROR(IF(INDIRECT($E200 &amp; "!L" &amp; $B200)="","",INDIRECT($E200 &amp; "!L" &amp; $B200)),"")</f>
        <v/>
      </c>
      <c r="Q200" t="str">
        <f t="shared" ref="Q200:Q263" ca="1" si="54">IFERROR(IF(INDIRECT($E200 &amp; "!M" &amp; $B200)="","",INDIRECT($E200 &amp; "!M" &amp; $B200)),"")</f>
        <v/>
      </c>
      <c r="R200" t="str">
        <f t="shared" ref="R200:R263" ca="1" si="55">IFERROR(IF(INDIRECT($E200 &amp; "!N" &amp; $B200)="","",INDIRECT($E200 &amp; "!N" &amp; $B200)),"")</f>
        <v/>
      </c>
    </row>
    <row r="201" spans="1:18" hidden="1" x14ac:dyDescent="0.2">
      <c r="A201" s="361"/>
      <c r="B201" s="322">
        <v>22</v>
      </c>
      <c r="C201" s="322" t="str">
        <f t="shared" ca="1" si="42"/>
        <v>2.2</v>
      </c>
      <c r="D201" s="322" t="str">
        <f t="shared" ca="1" si="43"/>
        <v>na</v>
      </c>
      <c r="E201" s="322" t="s">
        <v>40</v>
      </c>
      <c r="F201" s="322" t="str">
        <f t="shared" ca="1" si="44"/>
        <v>https://museemaritime.larochelle.fr/preparer-la-visite/acces-tarifs-et-horaires</v>
      </c>
      <c r="G201" s="322" t="str">
        <f t="shared" ca="1" si="45"/>
        <v>A</v>
      </c>
      <c r="H201" s="322">
        <f t="shared" ca="1" si="46"/>
        <v>0</v>
      </c>
      <c r="I201" s="322">
        <f t="shared" ca="1" si="47"/>
        <v>0</v>
      </c>
      <c r="J201" s="322" t="str">
        <f t="shared" ca="1" si="48"/>
        <v/>
      </c>
      <c r="K201" s="322" t="str">
        <f t="shared" ca="1" si="49"/>
        <v/>
      </c>
      <c r="L201" s="322" t="str">
        <f t="shared" ca="1" si="50"/>
        <v/>
      </c>
      <c r="N201" s="322">
        <f t="shared" ca="1" si="51"/>
        <v>1</v>
      </c>
      <c r="O201" t="str">
        <f t="shared" ca="1" si="52"/>
        <v/>
      </c>
      <c r="P201" t="str">
        <f t="shared" ca="1" si="53"/>
        <v/>
      </c>
      <c r="Q201" t="str">
        <f t="shared" ca="1" si="54"/>
        <v/>
      </c>
      <c r="R201" t="str">
        <f t="shared" ca="1" si="55"/>
        <v/>
      </c>
    </row>
    <row r="202" spans="1:18" hidden="1" x14ac:dyDescent="0.2">
      <c r="A202" s="361"/>
      <c r="B202" s="322">
        <v>22</v>
      </c>
      <c r="C202" s="322" t="str">
        <f t="shared" ca="1" si="42"/>
        <v>2.2</v>
      </c>
      <c r="D202" s="322" t="str">
        <f t="shared" ca="1" si="43"/>
        <v>na</v>
      </c>
      <c r="E202" s="322" t="s">
        <v>41</v>
      </c>
      <c r="F202" s="322" t="str">
        <f t="shared" ca="1" si="44"/>
        <v>https://museemaritime.larochelle.fr/preparer-la-visite/je-suis/enseignant-ou-animateur</v>
      </c>
      <c r="G202" s="322" t="str">
        <f t="shared" ca="1" si="45"/>
        <v>A</v>
      </c>
      <c r="H202" s="322">
        <f t="shared" ca="1" si="46"/>
        <v>0</v>
      </c>
      <c r="I202" s="322">
        <f t="shared" ca="1" si="47"/>
        <v>0</v>
      </c>
      <c r="J202" s="322" t="str">
        <f t="shared" ca="1" si="48"/>
        <v/>
      </c>
      <c r="K202" s="322" t="str">
        <f t="shared" ca="1" si="49"/>
        <v/>
      </c>
      <c r="L202" s="322" t="str">
        <f t="shared" ca="1" si="50"/>
        <v/>
      </c>
      <c r="N202" s="322">
        <f t="shared" ca="1" si="51"/>
        <v>1</v>
      </c>
      <c r="O202" t="str">
        <f t="shared" ca="1" si="52"/>
        <v/>
      </c>
      <c r="P202" t="str">
        <f t="shared" ca="1" si="53"/>
        <v/>
      </c>
      <c r="Q202" t="str">
        <f t="shared" ca="1" si="54"/>
        <v/>
      </c>
      <c r="R202" t="str">
        <f t="shared" ca="1" si="55"/>
        <v/>
      </c>
    </row>
    <row r="203" spans="1:18" hidden="1" x14ac:dyDescent="0.2">
      <c r="A203" s="361"/>
      <c r="B203" s="322">
        <v>22</v>
      </c>
      <c r="C203" s="322" t="str">
        <f t="shared" ca="1" si="42"/>
        <v>2.2</v>
      </c>
      <c r="D203" s="322" t="str">
        <f t="shared" ca="1" si="43"/>
        <v>na</v>
      </c>
      <c r="E203" s="322" t="s">
        <v>42</v>
      </c>
      <c r="F203" s="322" t="str">
        <f t="shared" ca="1" si="44"/>
        <v>https://museemaritime.larochelle.fr/au-dela-de-la-visite/autour-des-expositions</v>
      </c>
      <c r="G203" s="322" t="str">
        <f t="shared" ca="1" si="45"/>
        <v>A</v>
      </c>
      <c r="H203" s="322">
        <f t="shared" ca="1" si="46"/>
        <v>0</v>
      </c>
      <c r="I203" s="322">
        <f t="shared" ca="1" si="47"/>
        <v>0</v>
      </c>
      <c r="J203" s="322" t="str">
        <f t="shared" ca="1" si="48"/>
        <v/>
      </c>
      <c r="K203" s="322" t="str">
        <f t="shared" ca="1" si="49"/>
        <v/>
      </c>
      <c r="L203" s="322" t="str">
        <f t="shared" ca="1" si="50"/>
        <v/>
      </c>
      <c r="N203" s="322">
        <f t="shared" ca="1" si="51"/>
        <v>1</v>
      </c>
      <c r="O203" t="str">
        <f t="shared" ca="1" si="52"/>
        <v/>
      </c>
      <c r="P203" t="str">
        <f t="shared" ca="1" si="53"/>
        <v/>
      </c>
      <c r="Q203" t="str">
        <f t="shared" ca="1" si="54"/>
        <v/>
      </c>
      <c r="R203" t="str">
        <f t="shared" ca="1" si="55"/>
        <v/>
      </c>
    </row>
    <row r="204" spans="1:18" hidden="1" x14ac:dyDescent="0.2">
      <c r="A204" s="361"/>
      <c r="B204" s="322">
        <v>22</v>
      </c>
      <c r="C204" s="322" t="str">
        <f t="shared" ca="1" si="42"/>
        <v>2.2</v>
      </c>
      <c r="D204" s="322" t="str">
        <f t="shared" ca="1" si="43"/>
        <v>na</v>
      </c>
      <c r="E204" s="322" t="s">
        <v>43</v>
      </c>
      <c r="F204" s="322" t="str">
        <f t="shared" ca="1" si="44"/>
        <v>https://museemaritime.larochelle.fr/au-dela-de-la-visite/lieux-culturels-et-monuments</v>
      </c>
      <c r="G204" s="322" t="str">
        <f t="shared" ca="1" si="45"/>
        <v>A</v>
      </c>
      <c r="H204" s="322">
        <f t="shared" ca="1" si="46"/>
        <v>0</v>
      </c>
      <c r="I204" s="322">
        <f t="shared" ca="1" si="47"/>
        <v>0</v>
      </c>
      <c r="J204" s="322" t="str">
        <f t="shared" ca="1" si="48"/>
        <v/>
      </c>
      <c r="K204" s="322" t="str">
        <f t="shared" ca="1" si="49"/>
        <v/>
      </c>
      <c r="L204" s="322" t="str">
        <f t="shared" ca="1" si="50"/>
        <v/>
      </c>
      <c r="N204" s="322">
        <f t="shared" ca="1" si="51"/>
        <v>1</v>
      </c>
      <c r="O204" t="str">
        <f t="shared" ca="1" si="52"/>
        <v/>
      </c>
      <c r="P204" t="str">
        <f t="shared" ca="1" si="53"/>
        <v/>
      </c>
      <c r="Q204" t="str">
        <f t="shared" ca="1" si="54"/>
        <v/>
      </c>
      <c r="R204" t="str">
        <f t="shared" ca="1" si="55"/>
        <v/>
      </c>
    </row>
    <row r="205" spans="1:18" hidden="1" x14ac:dyDescent="0.2">
      <c r="A205" s="361"/>
      <c r="B205" s="322">
        <v>22</v>
      </c>
      <c r="C205" s="322" t="str">
        <f t="shared" ca="1" si="42"/>
        <v>2.2</v>
      </c>
      <c r="D205" s="322" t="str">
        <f t="shared" ca="1" si="43"/>
        <v>na</v>
      </c>
      <c r="E205" s="322" t="s">
        <v>44</v>
      </c>
      <c r="F205" s="322" t="str">
        <f t="shared" ca="1" si="44"/>
        <v>https://museemaritime.larochelle.fr/au-dela-de-la-visite/a-decouvrir-a-proximite/yatchs-classiques</v>
      </c>
      <c r="G205" s="322" t="str">
        <f t="shared" ca="1" si="45"/>
        <v>A</v>
      </c>
      <c r="H205" s="322">
        <f t="shared" ca="1" si="46"/>
        <v>0</v>
      </c>
      <c r="I205" s="322">
        <f t="shared" ca="1" si="47"/>
        <v>0</v>
      </c>
      <c r="J205" s="322" t="str">
        <f t="shared" ca="1" si="48"/>
        <v/>
      </c>
      <c r="K205" s="322" t="str">
        <f t="shared" ca="1" si="49"/>
        <v/>
      </c>
      <c r="L205" s="322" t="str">
        <f t="shared" ca="1" si="50"/>
        <v/>
      </c>
      <c r="N205" s="322">
        <f t="shared" ca="1" si="51"/>
        <v>1</v>
      </c>
      <c r="O205" t="str">
        <f t="shared" ca="1" si="52"/>
        <v/>
      </c>
      <c r="P205" t="str">
        <f t="shared" ca="1" si="53"/>
        <v/>
      </c>
      <c r="Q205" t="str">
        <f t="shared" ca="1" si="54"/>
        <v/>
      </c>
      <c r="R205" t="str">
        <f t="shared" ca="1" si="55"/>
        <v/>
      </c>
    </row>
    <row r="206" spans="1:18" hidden="1" x14ac:dyDescent="0.2">
      <c r="A206" s="361" t="s">
        <v>407</v>
      </c>
      <c r="B206" s="322">
        <v>23</v>
      </c>
      <c r="C206" s="322" t="str">
        <f t="shared" ca="1" si="42"/>
        <v>3.1</v>
      </c>
      <c r="D206" s="322" t="str">
        <f t="shared" ca="1" si="43"/>
        <v>na</v>
      </c>
      <c r="E206" s="322" t="s">
        <v>27</v>
      </c>
      <c r="F206" s="322" t="str">
        <f t="shared" ca="1" si="44"/>
        <v>https://museemaritime.larochelle.fr/</v>
      </c>
      <c r="G206" s="322" t="str">
        <f t="shared" ca="1" si="45"/>
        <v>A</v>
      </c>
      <c r="H206" s="322" t="str">
        <f t="shared" ca="1" si="46"/>
        <v>x</v>
      </c>
      <c r="I206" s="322">
        <f t="shared" ca="1" si="47"/>
        <v>0</v>
      </c>
      <c r="J206" s="322" t="str">
        <f t="shared" ca="1" si="48"/>
        <v/>
      </c>
      <c r="K206" s="322" t="str">
        <f t="shared" ca="1" si="49"/>
        <v/>
      </c>
      <c r="L206" s="322" t="str">
        <f t="shared" ca="1" si="50"/>
        <v/>
      </c>
      <c r="N206" s="322">
        <f t="shared" ca="1" si="51"/>
        <v>0</v>
      </c>
      <c r="O206" t="str">
        <f t="shared" ca="1" si="52"/>
        <v/>
      </c>
      <c r="P206" t="str">
        <f t="shared" ca="1" si="53"/>
        <v/>
      </c>
      <c r="Q206" t="str">
        <f t="shared" ca="1" si="54"/>
        <v/>
      </c>
      <c r="R206" t="str">
        <f t="shared" ca="1" si="55"/>
        <v/>
      </c>
    </row>
    <row r="207" spans="1:18" hidden="1" x14ac:dyDescent="0.2">
      <c r="A207" s="361"/>
      <c r="B207" s="322">
        <v>23</v>
      </c>
      <c r="C207" s="322" t="str">
        <f t="shared" ca="1" si="42"/>
        <v>3.1</v>
      </c>
      <c r="D207" s="322" t="str">
        <f t="shared" ca="1" si="43"/>
        <v>c</v>
      </c>
      <c r="E207" s="322" t="s">
        <v>28</v>
      </c>
      <c r="F207" s="322" t="str">
        <f t="shared" ca="1" si="44"/>
        <v>https://museemaritime.larochelle.fr/contact</v>
      </c>
      <c r="G207" s="322" t="str">
        <f t="shared" ca="1" si="45"/>
        <v>A</v>
      </c>
      <c r="H207" s="322" t="str">
        <f t="shared" ca="1" si="46"/>
        <v>x</v>
      </c>
      <c r="I207" s="322">
        <f t="shared" ca="1" si="47"/>
        <v>0</v>
      </c>
      <c r="J207" s="322" t="str">
        <f t="shared" ca="1" si="48"/>
        <v/>
      </c>
      <c r="K207" s="322" t="str">
        <f t="shared" ca="1" si="49"/>
        <v/>
      </c>
      <c r="L207" s="322" t="str">
        <f t="shared" ca="1" si="50"/>
        <v/>
      </c>
      <c r="N207" s="322">
        <f t="shared" ca="1" si="51"/>
        <v>0</v>
      </c>
      <c r="O207" t="str">
        <f t="shared" ca="1" si="52"/>
        <v/>
      </c>
      <c r="P207" t="str">
        <f t="shared" ca="1" si="53"/>
        <v/>
      </c>
      <c r="Q207" t="str">
        <f t="shared" ca="1" si="54"/>
        <v/>
      </c>
      <c r="R207" t="str">
        <f t="shared" ca="1" si="55"/>
        <v/>
      </c>
    </row>
    <row r="208" spans="1:18" hidden="1" x14ac:dyDescent="0.2">
      <c r="A208" s="361"/>
      <c r="B208" s="322">
        <v>23</v>
      </c>
      <c r="C208" s="322" t="str">
        <f t="shared" ca="1" si="42"/>
        <v>3.1</v>
      </c>
      <c r="D208" s="322" t="str">
        <f t="shared" ca="1" si="43"/>
        <v>na</v>
      </c>
      <c r="E208" s="322" t="s">
        <v>29</v>
      </c>
      <c r="F208" s="322" t="str">
        <f t="shared" ca="1" si="44"/>
        <v>https://museemaritime.larochelle.fr/mentions-legales</v>
      </c>
      <c r="G208" s="322" t="str">
        <f t="shared" ca="1" si="45"/>
        <v>A</v>
      </c>
      <c r="H208" s="322" t="str">
        <f t="shared" ca="1" si="46"/>
        <v>x</v>
      </c>
      <c r="I208" s="322">
        <f t="shared" ca="1" si="47"/>
        <v>0</v>
      </c>
      <c r="J208" s="322" t="str">
        <f t="shared" ca="1" si="48"/>
        <v/>
      </c>
      <c r="K208" s="322" t="str">
        <f t="shared" ca="1" si="49"/>
        <v/>
      </c>
      <c r="L208" s="322" t="str">
        <f t="shared" ca="1" si="50"/>
        <v/>
      </c>
      <c r="N208" s="322">
        <f t="shared" ca="1" si="51"/>
        <v>0</v>
      </c>
      <c r="O208" t="str">
        <f t="shared" ca="1" si="52"/>
        <v/>
      </c>
      <c r="P208" t="str">
        <f t="shared" ca="1" si="53"/>
        <v/>
      </c>
      <c r="Q208" t="str">
        <f t="shared" ca="1" si="54"/>
        <v/>
      </c>
      <c r="R208" t="str">
        <f t="shared" ca="1" si="55"/>
        <v/>
      </c>
    </row>
    <row r="209" spans="1:18" hidden="1" x14ac:dyDescent="0.2">
      <c r="A209" s="361"/>
      <c r="B209" s="322">
        <v>23</v>
      </c>
      <c r="C209" s="322" t="str">
        <f t="shared" ca="1" si="42"/>
        <v>3.1</v>
      </c>
      <c r="D209" s="322" t="str">
        <f t="shared" ca="1" si="43"/>
        <v>na</v>
      </c>
      <c r="E209" s="322" t="s">
        <v>30</v>
      </c>
      <c r="F209" s="322" t="str">
        <f t="shared" ca="1" si="44"/>
        <v>https://museemaritime.larochelle.fr/plan-du-site</v>
      </c>
      <c r="G209" s="322" t="str">
        <f t="shared" ca="1" si="45"/>
        <v>A</v>
      </c>
      <c r="H209" s="322" t="str">
        <f t="shared" ca="1" si="46"/>
        <v>x</v>
      </c>
      <c r="I209" s="322">
        <f t="shared" ca="1" si="47"/>
        <v>0</v>
      </c>
      <c r="J209" s="322" t="str">
        <f t="shared" ca="1" si="48"/>
        <v/>
      </c>
      <c r="K209" s="322" t="str">
        <f t="shared" ca="1" si="49"/>
        <v/>
      </c>
      <c r="L209" s="322" t="str">
        <f t="shared" ca="1" si="50"/>
        <v/>
      </c>
      <c r="N209" s="322">
        <f t="shared" ca="1" si="51"/>
        <v>0</v>
      </c>
      <c r="O209" t="str">
        <f t="shared" ca="1" si="52"/>
        <v/>
      </c>
      <c r="P209" t="str">
        <f t="shared" ca="1" si="53"/>
        <v/>
      </c>
      <c r="Q209" t="str">
        <f t="shared" ca="1" si="54"/>
        <v/>
      </c>
      <c r="R209" t="str">
        <f t="shared" ca="1" si="55"/>
        <v/>
      </c>
    </row>
    <row r="210" spans="1:18" hidden="1" x14ac:dyDescent="0.2">
      <c r="A210" s="361"/>
      <c r="B210" s="322">
        <v>23</v>
      </c>
      <c r="C210" s="322" t="str">
        <f t="shared" ca="1" si="42"/>
        <v>3.1</v>
      </c>
      <c r="D210" s="322" t="str">
        <f t="shared" ca="1" si="43"/>
        <v>c</v>
      </c>
      <c r="E210" s="322" t="s">
        <v>31</v>
      </c>
      <c r="F210" s="322" t="str">
        <f t="shared" ca="1" si="44"/>
        <v>https://museemaritime.larochelle.fr/un-avant-gout/en-ce-moment</v>
      </c>
      <c r="G210" s="322" t="str">
        <f t="shared" ca="1" si="45"/>
        <v>A</v>
      </c>
      <c r="H210" s="322" t="str">
        <f t="shared" ca="1" si="46"/>
        <v>x</v>
      </c>
      <c r="I210" s="322">
        <f t="shared" ca="1" si="47"/>
        <v>0</v>
      </c>
      <c r="J210" s="322" t="str">
        <f t="shared" ca="1" si="48"/>
        <v/>
      </c>
      <c r="K210" s="322" t="str">
        <f t="shared" ca="1" si="49"/>
        <v/>
      </c>
      <c r="L210" s="322" t="str">
        <f t="shared" ca="1" si="50"/>
        <v/>
      </c>
      <c r="N210" s="322">
        <f t="shared" ca="1" si="51"/>
        <v>0</v>
      </c>
      <c r="O210" t="str">
        <f t="shared" ca="1" si="52"/>
        <v/>
      </c>
      <c r="P210" t="str">
        <f t="shared" ca="1" si="53"/>
        <v/>
      </c>
      <c r="Q210" t="str">
        <f t="shared" ca="1" si="54"/>
        <v/>
      </c>
      <c r="R210" t="str">
        <f t="shared" ca="1" si="55"/>
        <v/>
      </c>
    </row>
    <row r="211" spans="1:18" hidden="1" x14ac:dyDescent="0.2">
      <c r="A211" s="361"/>
      <c r="B211" s="322">
        <v>23</v>
      </c>
      <c r="C211" s="322" t="str">
        <f t="shared" ca="1" si="42"/>
        <v>3.1</v>
      </c>
      <c r="D211" s="322" t="str">
        <f t="shared" ca="1" si="43"/>
        <v>c</v>
      </c>
      <c r="E211" s="322" t="s">
        <v>32</v>
      </c>
      <c r="F211" s="322" t="str">
        <f t="shared" ca="1" si="44"/>
        <v>https://museemaritime.larochelle.fr/un-avant-gout/en-ce-moment</v>
      </c>
      <c r="G211" s="322" t="str">
        <f t="shared" ca="1" si="45"/>
        <v>A</v>
      </c>
      <c r="H211" s="322" t="str">
        <f t="shared" ca="1" si="46"/>
        <v>x</v>
      </c>
      <c r="I211" s="322">
        <f t="shared" ca="1" si="47"/>
        <v>0</v>
      </c>
      <c r="J211" s="322" t="str">
        <f t="shared" ca="1" si="48"/>
        <v/>
      </c>
      <c r="K211" s="322" t="str">
        <f t="shared" ca="1" si="49"/>
        <v/>
      </c>
      <c r="L211" s="322" t="str">
        <f t="shared" ca="1" si="50"/>
        <v/>
      </c>
      <c r="N211" s="322">
        <f t="shared" ca="1" si="51"/>
        <v>0</v>
      </c>
      <c r="O211" t="str">
        <f t="shared" ca="1" si="52"/>
        <v/>
      </c>
      <c r="P211" t="str">
        <f t="shared" ca="1" si="53"/>
        <v/>
      </c>
      <c r="Q211" t="str">
        <f t="shared" ca="1" si="54"/>
        <v/>
      </c>
      <c r="R211" t="str">
        <f t="shared" ca="1" si="55"/>
        <v/>
      </c>
    </row>
    <row r="212" spans="1:18" hidden="1" x14ac:dyDescent="0.2">
      <c r="A212" s="361"/>
      <c r="B212" s="322">
        <v>23</v>
      </c>
      <c r="C212" s="322" t="str">
        <f t="shared" ca="1" si="42"/>
        <v>3.1</v>
      </c>
      <c r="D212" s="322" t="str">
        <f t="shared" ca="1" si="43"/>
        <v>c</v>
      </c>
      <c r="E212" s="322" t="s">
        <v>33</v>
      </c>
      <c r="F212" s="322" t="str">
        <f t="shared" ca="1" si="44"/>
        <v>https://museemaritime.larochelle.fr/un-avant-gout/en-ce-moment/evenement/generationsthalassa-5662</v>
      </c>
      <c r="G212" s="322" t="str">
        <f t="shared" ca="1" si="45"/>
        <v>A</v>
      </c>
      <c r="H212" s="322" t="str">
        <f t="shared" ca="1" si="46"/>
        <v>x</v>
      </c>
      <c r="I212" s="322">
        <f t="shared" ca="1" si="47"/>
        <v>0</v>
      </c>
      <c r="J212" s="322" t="str">
        <f t="shared" ca="1" si="48"/>
        <v/>
      </c>
      <c r="K212" s="322" t="str">
        <f t="shared" ca="1" si="49"/>
        <v/>
      </c>
      <c r="L212" s="322" t="str">
        <f t="shared" ca="1" si="50"/>
        <v/>
      </c>
      <c r="N212" s="322">
        <f t="shared" ca="1" si="51"/>
        <v>0</v>
      </c>
      <c r="O212" t="str">
        <f t="shared" ca="1" si="52"/>
        <v/>
      </c>
      <c r="P212" t="str">
        <f t="shared" ca="1" si="53"/>
        <v/>
      </c>
      <c r="Q212" t="str">
        <f t="shared" ca="1" si="54"/>
        <v/>
      </c>
      <c r="R212" t="str">
        <f t="shared" ca="1" si="55"/>
        <v/>
      </c>
    </row>
    <row r="213" spans="1:18" hidden="1" x14ac:dyDescent="0.2">
      <c r="A213" s="361"/>
      <c r="B213" s="322">
        <v>23</v>
      </c>
      <c r="C213" s="322" t="str">
        <f t="shared" ca="1" si="42"/>
        <v>3.1</v>
      </c>
      <c r="D213" s="322" t="str">
        <f t="shared" ca="1" si="43"/>
        <v>c</v>
      </c>
      <c r="E213" s="322" t="s">
        <v>34</v>
      </c>
      <c r="F213" s="322" t="str">
        <f t="shared" ca="1" si="44"/>
        <v>https://museemaritime.larochelle.fr/recherche?q=bateau&amp;tx_indexedsearch%5Bsubmit_button%5D=OK </v>
      </c>
      <c r="G213" s="322" t="str">
        <f t="shared" ca="1" si="45"/>
        <v>A</v>
      </c>
      <c r="H213" s="322" t="str">
        <f t="shared" ca="1" si="46"/>
        <v>x</v>
      </c>
      <c r="I213" s="322">
        <f t="shared" ca="1" si="47"/>
        <v>0</v>
      </c>
      <c r="J213" s="322" t="str">
        <f t="shared" ca="1" si="48"/>
        <v/>
      </c>
      <c r="K213" s="322" t="str">
        <f t="shared" ca="1" si="49"/>
        <v/>
      </c>
      <c r="L213" s="322" t="str">
        <f t="shared" ca="1" si="50"/>
        <v/>
      </c>
      <c r="N213" s="322">
        <f t="shared" ca="1" si="51"/>
        <v>0</v>
      </c>
      <c r="O213" t="str">
        <f t="shared" ca="1" si="52"/>
        <v/>
      </c>
      <c r="P213" t="str">
        <f t="shared" ca="1" si="53"/>
        <v/>
      </c>
      <c r="Q213" t="str">
        <f t="shared" ca="1" si="54"/>
        <v/>
      </c>
      <c r="R213" t="str">
        <f t="shared" ca="1" si="55"/>
        <v/>
      </c>
    </row>
    <row r="214" spans="1:18" hidden="1" x14ac:dyDescent="0.2">
      <c r="A214" s="361"/>
      <c r="B214" s="322">
        <v>23</v>
      </c>
      <c r="C214" s="322" t="str">
        <f t="shared" ca="1" si="42"/>
        <v>3.1</v>
      </c>
      <c r="D214" s="322" t="str">
        <f t="shared" ca="1" si="43"/>
        <v>c</v>
      </c>
      <c r="E214" s="322" t="s">
        <v>35</v>
      </c>
      <c r="F214" s="322" t="str">
        <f t="shared" ca="1" si="44"/>
        <v>https://museemaritime.larochelle.fr/un-avant-gout/presentation-du-musee</v>
      </c>
      <c r="G214" s="322" t="str">
        <f t="shared" ca="1" si="45"/>
        <v>A</v>
      </c>
      <c r="H214" s="322" t="str">
        <f t="shared" ca="1" si="46"/>
        <v>x</v>
      </c>
      <c r="I214" s="322">
        <f t="shared" ca="1" si="47"/>
        <v>0</v>
      </c>
      <c r="J214" s="322" t="str">
        <f t="shared" ca="1" si="48"/>
        <v/>
      </c>
      <c r="K214" s="322" t="str">
        <f t="shared" ca="1" si="49"/>
        <v/>
      </c>
      <c r="L214" s="322" t="str">
        <f t="shared" ca="1" si="50"/>
        <v/>
      </c>
      <c r="N214" s="322">
        <f t="shared" ca="1" si="51"/>
        <v>0</v>
      </c>
      <c r="O214" t="str">
        <f t="shared" ca="1" si="52"/>
        <v/>
      </c>
      <c r="P214" t="str">
        <f t="shared" ca="1" si="53"/>
        <v/>
      </c>
      <c r="Q214" t="str">
        <f t="shared" ca="1" si="54"/>
        <v/>
      </c>
      <c r="R214" t="str">
        <f t="shared" ca="1" si="55"/>
        <v/>
      </c>
    </row>
    <row r="215" spans="1:18" hidden="1" x14ac:dyDescent="0.2">
      <c r="A215" s="361"/>
      <c r="B215" s="322">
        <v>23</v>
      </c>
      <c r="C215" s="322" t="str">
        <f t="shared" ca="1" si="42"/>
        <v>3.1</v>
      </c>
      <c r="D215" s="322" t="str">
        <f t="shared" ca="1" si="43"/>
        <v>c</v>
      </c>
      <c r="E215" s="322" t="s">
        <v>36</v>
      </c>
      <c r="F215" s="322" t="str">
        <f t="shared" ca="1" si="44"/>
        <v>https://museemaritime.larochelle.fr/un-avant-gout/histoire-du-musee</v>
      </c>
      <c r="G215" s="322" t="str">
        <f t="shared" ca="1" si="45"/>
        <v>A</v>
      </c>
      <c r="H215" s="322" t="str">
        <f t="shared" ca="1" si="46"/>
        <v>x</v>
      </c>
      <c r="I215" s="322">
        <f t="shared" ca="1" si="47"/>
        <v>0</v>
      </c>
      <c r="J215" s="322" t="str">
        <f t="shared" ca="1" si="48"/>
        <v/>
      </c>
      <c r="K215" s="322" t="str">
        <f t="shared" ca="1" si="49"/>
        <v/>
      </c>
      <c r="L215" s="322" t="str">
        <f t="shared" ca="1" si="50"/>
        <v/>
      </c>
      <c r="N215" s="322">
        <f t="shared" ca="1" si="51"/>
        <v>0</v>
      </c>
      <c r="O215" t="str">
        <f t="shared" ca="1" si="52"/>
        <v/>
      </c>
      <c r="P215" t="str">
        <f t="shared" ca="1" si="53"/>
        <v/>
      </c>
      <c r="Q215" t="str">
        <f t="shared" ca="1" si="54"/>
        <v/>
      </c>
      <c r="R215" t="str">
        <f t="shared" ca="1" si="55"/>
        <v/>
      </c>
    </row>
    <row r="216" spans="1:18" hidden="1" x14ac:dyDescent="0.2">
      <c r="A216" s="361"/>
      <c r="B216" s="322">
        <v>23</v>
      </c>
      <c r="C216" s="322" t="str">
        <f t="shared" ca="1" si="42"/>
        <v>3.1</v>
      </c>
      <c r="D216" s="322" t="str">
        <f t="shared" ca="1" si="43"/>
        <v>c</v>
      </c>
      <c r="E216" s="322" t="s">
        <v>37</v>
      </c>
      <c r="F216" s="322" t="str">
        <f t="shared" ca="1" si="44"/>
        <v>https://museemaritime.larochelle.fr/un-avant-gout/les-collections/flotte-patrimoniale</v>
      </c>
      <c r="G216" s="322" t="str">
        <f t="shared" ca="1" si="45"/>
        <v>A</v>
      </c>
      <c r="H216" s="322" t="str">
        <f t="shared" ca="1" si="46"/>
        <v>x</v>
      </c>
      <c r="I216" s="322">
        <f t="shared" ca="1" si="47"/>
        <v>0</v>
      </c>
      <c r="J216" s="322" t="str">
        <f t="shared" ca="1" si="48"/>
        <v/>
      </c>
      <c r="K216" s="322" t="str">
        <f t="shared" ca="1" si="49"/>
        <v/>
      </c>
      <c r="L216" s="322" t="str">
        <f t="shared" ca="1" si="50"/>
        <v/>
      </c>
      <c r="N216" s="322">
        <f t="shared" ca="1" si="51"/>
        <v>0</v>
      </c>
      <c r="O216" t="str">
        <f t="shared" ca="1" si="52"/>
        <v/>
      </c>
      <c r="P216" t="str">
        <f t="shared" ca="1" si="53"/>
        <v/>
      </c>
      <c r="Q216" t="str">
        <f t="shared" ca="1" si="54"/>
        <v/>
      </c>
      <c r="R216" t="str">
        <f t="shared" ca="1" si="55"/>
        <v/>
      </c>
    </row>
    <row r="217" spans="1:18" hidden="1" x14ac:dyDescent="0.2">
      <c r="A217" s="361"/>
      <c r="B217" s="322">
        <v>23</v>
      </c>
      <c r="C217" s="322" t="str">
        <f t="shared" ca="1" si="42"/>
        <v>3.1</v>
      </c>
      <c r="D217" s="322" t="str">
        <f t="shared" ca="1" si="43"/>
        <v>c</v>
      </c>
      <c r="E217" s="322" t="s">
        <v>38</v>
      </c>
      <c r="F217" s="322" t="str">
        <f t="shared" ca="1" si="44"/>
        <v>https://museemaritime.larochelle.fr/un-avant-gout/les-collections/france-1</v>
      </c>
      <c r="G217" s="322" t="str">
        <f t="shared" ca="1" si="45"/>
        <v>A</v>
      </c>
      <c r="H217" s="322" t="str">
        <f t="shared" ca="1" si="46"/>
        <v>x</v>
      </c>
      <c r="I217" s="322">
        <f t="shared" ca="1" si="47"/>
        <v>0</v>
      </c>
      <c r="J217" s="322" t="str">
        <f t="shared" ca="1" si="48"/>
        <v/>
      </c>
      <c r="K217" s="322" t="str">
        <f t="shared" ca="1" si="49"/>
        <v/>
      </c>
      <c r="L217" s="322" t="str">
        <f t="shared" ca="1" si="50"/>
        <v/>
      </c>
      <c r="N217" s="322">
        <f t="shared" ca="1" si="51"/>
        <v>0</v>
      </c>
      <c r="O217" t="str">
        <f t="shared" ca="1" si="52"/>
        <v/>
      </c>
      <c r="P217" t="str">
        <f t="shared" ca="1" si="53"/>
        <v/>
      </c>
      <c r="Q217" t="str">
        <f t="shared" ca="1" si="54"/>
        <v/>
      </c>
      <c r="R217" t="str">
        <f t="shared" ca="1" si="55"/>
        <v/>
      </c>
    </row>
    <row r="218" spans="1:18" hidden="1" x14ac:dyDescent="0.2">
      <c r="A218" s="361"/>
      <c r="B218" s="322">
        <v>23</v>
      </c>
      <c r="C218" s="322" t="str">
        <f t="shared" ca="1" si="42"/>
        <v>3.1</v>
      </c>
      <c r="D218" s="322" t="str">
        <f t="shared" ca="1" si="43"/>
        <v>c</v>
      </c>
      <c r="E218" s="322" t="s">
        <v>39</v>
      </c>
      <c r="F218" s="322" t="str">
        <f t="shared" ca="1" si="44"/>
        <v>https://museemaritime.larochelle.fr/un-avant-gout/les-incontournables/joshua-1</v>
      </c>
      <c r="G218" s="322" t="str">
        <f t="shared" ca="1" si="45"/>
        <v>A</v>
      </c>
      <c r="H218" s="322" t="str">
        <f t="shared" ca="1" si="46"/>
        <v>x</v>
      </c>
      <c r="I218" s="322">
        <f t="shared" ca="1" si="47"/>
        <v>0</v>
      </c>
      <c r="J218" s="322" t="str">
        <f t="shared" ca="1" si="48"/>
        <v/>
      </c>
      <c r="K218" s="322" t="str">
        <f t="shared" ca="1" si="49"/>
        <v/>
      </c>
      <c r="L218" s="322" t="str">
        <f t="shared" ca="1" si="50"/>
        <v/>
      </c>
      <c r="N218" s="322">
        <f t="shared" ca="1" si="51"/>
        <v>0</v>
      </c>
      <c r="O218" t="str">
        <f t="shared" ca="1" si="52"/>
        <v/>
      </c>
      <c r="P218" t="str">
        <f t="shared" ca="1" si="53"/>
        <v/>
      </c>
      <c r="Q218" t="str">
        <f t="shared" ca="1" si="54"/>
        <v/>
      </c>
      <c r="R218" t="str">
        <f t="shared" ca="1" si="55"/>
        <v/>
      </c>
    </row>
    <row r="219" spans="1:18" hidden="1" x14ac:dyDescent="0.2">
      <c r="A219" s="361"/>
      <c r="B219" s="322">
        <v>23</v>
      </c>
      <c r="C219" s="322" t="str">
        <f t="shared" ca="1" si="42"/>
        <v>3.1</v>
      </c>
      <c r="D219" s="322" t="str">
        <f t="shared" ca="1" si="43"/>
        <v>c</v>
      </c>
      <c r="E219" s="322" t="s">
        <v>40</v>
      </c>
      <c r="F219" s="322" t="str">
        <f t="shared" ca="1" si="44"/>
        <v>https://museemaritime.larochelle.fr/preparer-la-visite/acces-tarifs-et-horaires</v>
      </c>
      <c r="G219" s="322" t="str">
        <f t="shared" ca="1" si="45"/>
        <v>A</v>
      </c>
      <c r="H219" s="322" t="str">
        <f t="shared" ca="1" si="46"/>
        <v>x</v>
      </c>
      <c r="I219" s="322">
        <f t="shared" ca="1" si="47"/>
        <v>0</v>
      </c>
      <c r="J219" s="322" t="str">
        <f t="shared" ca="1" si="48"/>
        <v/>
      </c>
      <c r="K219" s="322" t="str">
        <f t="shared" ca="1" si="49"/>
        <v/>
      </c>
      <c r="L219" s="322" t="str">
        <f t="shared" ca="1" si="50"/>
        <v/>
      </c>
      <c r="N219" s="322">
        <f t="shared" ca="1" si="51"/>
        <v>0</v>
      </c>
      <c r="O219" t="str">
        <f t="shared" ca="1" si="52"/>
        <v/>
      </c>
      <c r="P219" t="str">
        <f t="shared" ca="1" si="53"/>
        <v/>
      </c>
      <c r="Q219" t="str">
        <f t="shared" ca="1" si="54"/>
        <v/>
      </c>
      <c r="R219" t="str">
        <f t="shared" ca="1" si="55"/>
        <v/>
      </c>
    </row>
    <row r="220" spans="1:18" hidden="1" x14ac:dyDescent="0.2">
      <c r="A220" s="361"/>
      <c r="B220" s="322">
        <v>23</v>
      </c>
      <c r="C220" s="322" t="str">
        <f t="shared" ca="1" si="42"/>
        <v>3.1</v>
      </c>
      <c r="D220" s="322" t="str">
        <f t="shared" ca="1" si="43"/>
        <v>c</v>
      </c>
      <c r="E220" s="322" t="s">
        <v>41</v>
      </c>
      <c r="F220" s="322" t="str">
        <f t="shared" ca="1" si="44"/>
        <v>https://museemaritime.larochelle.fr/preparer-la-visite/je-suis/enseignant-ou-animateur</v>
      </c>
      <c r="G220" s="322" t="str">
        <f t="shared" ca="1" si="45"/>
        <v>A</v>
      </c>
      <c r="H220" s="322" t="str">
        <f t="shared" ca="1" si="46"/>
        <v>x</v>
      </c>
      <c r="I220" s="322">
        <f t="shared" ca="1" si="47"/>
        <v>0</v>
      </c>
      <c r="J220" s="322" t="str">
        <f t="shared" ca="1" si="48"/>
        <v/>
      </c>
      <c r="K220" s="322" t="str">
        <f t="shared" ca="1" si="49"/>
        <v/>
      </c>
      <c r="L220" s="322" t="str">
        <f t="shared" ca="1" si="50"/>
        <v/>
      </c>
      <c r="N220" s="322">
        <f t="shared" ca="1" si="51"/>
        <v>0</v>
      </c>
      <c r="O220" t="str">
        <f t="shared" ca="1" si="52"/>
        <v/>
      </c>
      <c r="P220" t="str">
        <f t="shared" ca="1" si="53"/>
        <v/>
      </c>
      <c r="Q220" t="str">
        <f t="shared" ca="1" si="54"/>
        <v/>
      </c>
      <c r="R220" t="str">
        <f t="shared" ca="1" si="55"/>
        <v/>
      </c>
    </row>
    <row r="221" spans="1:18" hidden="1" x14ac:dyDescent="0.2">
      <c r="A221" s="361"/>
      <c r="B221" s="322">
        <v>23</v>
      </c>
      <c r="C221" s="322" t="str">
        <f t="shared" ca="1" si="42"/>
        <v>3.1</v>
      </c>
      <c r="D221" s="322" t="str">
        <f t="shared" ca="1" si="43"/>
        <v>c</v>
      </c>
      <c r="E221" s="322" t="s">
        <v>42</v>
      </c>
      <c r="F221" s="322" t="str">
        <f t="shared" ca="1" si="44"/>
        <v>https://museemaritime.larochelle.fr/au-dela-de-la-visite/autour-des-expositions</v>
      </c>
      <c r="G221" s="322" t="str">
        <f t="shared" ca="1" si="45"/>
        <v>A</v>
      </c>
      <c r="H221" s="322" t="str">
        <f t="shared" ca="1" si="46"/>
        <v>x</v>
      </c>
      <c r="I221" s="322">
        <f t="shared" ca="1" si="47"/>
        <v>0</v>
      </c>
      <c r="J221" s="322" t="str">
        <f t="shared" ca="1" si="48"/>
        <v/>
      </c>
      <c r="K221" s="322" t="str">
        <f t="shared" ca="1" si="49"/>
        <v/>
      </c>
      <c r="L221" s="322" t="str">
        <f t="shared" ca="1" si="50"/>
        <v/>
      </c>
      <c r="N221" s="322">
        <f t="shared" ca="1" si="51"/>
        <v>0</v>
      </c>
      <c r="O221" t="str">
        <f t="shared" ca="1" si="52"/>
        <v/>
      </c>
      <c r="P221" t="str">
        <f t="shared" ca="1" si="53"/>
        <v/>
      </c>
      <c r="Q221" t="str">
        <f t="shared" ca="1" si="54"/>
        <v/>
      </c>
      <c r="R221" t="str">
        <f t="shared" ca="1" si="55"/>
        <v/>
      </c>
    </row>
    <row r="222" spans="1:18" hidden="1" x14ac:dyDescent="0.2">
      <c r="A222" s="361"/>
      <c r="B222" s="322">
        <v>23</v>
      </c>
      <c r="C222" s="322" t="str">
        <f t="shared" ca="1" si="42"/>
        <v>3.1</v>
      </c>
      <c r="D222" s="322" t="str">
        <f t="shared" ca="1" si="43"/>
        <v>c</v>
      </c>
      <c r="E222" s="322" t="s">
        <v>43</v>
      </c>
      <c r="F222" s="322" t="str">
        <f t="shared" ca="1" si="44"/>
        <v>https://museemaritime.larochelle.fr/au-dela-de-la-visite/lieux-culturels-et-monuments</v>
      </c>
      <c r="G222" s="322" t="str">
        <f t="shared" ca="1" si="45"/>
        <v>A</v>
      </c>
      <c r="H222" s="322" t="str">
        <f t="shared" ca="1" si="46"/>
        <v>x</v>
      </c>
      <c r="I222" s="322">
        <f t="shared" ca="1" si="47"/>
        <v>0</v>
      </c>
      <c r="J222" s="322" t="str">
        <f t="shared" ca="1" si="48"/>
        <v/>
      </c>
      <c r="K222" s="322" t="str">
        <f t="shared" ca="1" si="49"/>
        <v/>
      </c>
      <c r="L222" s="322" t="str">
        <f t="shared" ca="1" si="50"/>
        <v/>
      </c>
      <c r="N222" s="322">
        <f t="shared" ca="1" si="51"/>
        <v>0</v>
      </c>
      <c r="O222" t="str">
        <f t="shared" ca="1" si="52"/>
        <v/>
      </c>
      <c r="P222" t="str">
        <f t="shared" ca="1" si="53"/>
        <v/>
      </c>
      <c r="Q222" t="str">
        <f t="shared" ca="1" si="54"/>
        <v/>
      </c>
      <c r="R222" t="str">
        <f t="shared" ca="1" si="55"/>
        <v/>
      </c>
    </row>
    <row r="223" spans="1:18" hidden="1" x14ac:dyDescent="0.2">
      <c r="A223" s="361"/>
      <c r="B223" s="322">
        <v>23</v>
      </c>
      <c r="C223" s="322" t="str">
        <f t="shared" ca="1" si="42"/>
        <v>3.1</v>
      </c>
      <c r="D223" s="322" t="str">
        <f t="shared" ca="1" si="43"/>
        <v>c</v>
      </c>
      <c r="E223" s="322" t="s">
        <v>44</v>
      </c>
      <c r="F223" s="322" t="str">
        <f t="shared" ca="1" si="44"/>
        <v>https://museemaritime.larochelle.fr/au-dela-de-la-visite/a-decouvrir-a-proximite/yatchs-classiques</v>
      </c>
      <c r="G223" s="322" t="str">
        <f t="shared" ca="1" si="45"/>
        <v>A</v>
      </c>
      <c r="H223" s="322" t="str">
        <f t="shared" ca="1" si="46"/>
        <v>x</v>
      </c>
      <c r="I223" s="322">
        <f t="shared" ca="1" si="47"/>
        <v>0</v>
      </c>
      <c r="J223" s="322" t="str">
        <f t="shared" ca="1" si="48"/>
        <v/>
      </c>
      <c r="K223" s="322" t="str">
        <f t="shared" ca="1" si="49"/>
        <v/>
      </c>
      <c r="L223" s="322" t="str">
        <f t="shared" ca="1" si="50"/>
        <v/>
      </c>
      <c r="N223" s="322">
        <f t="shared" ca="1" si="51"/>
        <v>0</v>
      </c>
      <c r="O223" t="str">
        <f t="shared" ca="1" si="52"/>
        <v/>
      </c>
      <c r="P223" t="str">
        <f t="shared" ca="1" si="53"/>
        <v/>
      </c>
      <c r="Q223" t="str">
        <f t="shared" ca="1" si="54"/>
        <v/>
      </c>
      <c r="R223" t="str">
        <f t="shared" ca="1" si="55"/>
        <v/>
      </c>
    </row>
    <row r="224" spans="1:18" hidden="1" x14ac:dyDescent="0.2">
      <c r="A224" s="361"/>
      <c r="B224" s="322">
        <v>24</v>
      </c>
      <c r="C224" s="322" t="str">
        <f t="shared" ca="1" si="42"/>
        <v>3.2</v>
      </c>
      <c r="D224" s="322" t="str">
        <f t="shared" ca="1" si="43"/>
        <v>c</v>
      </c>
      <c r="E224" s="322" t="s">
        <v>27</v>
      </c>
      <c r="F224" s="322" t="str">
        <f t="shared" ca="1" si="44"/>
        <v>https://museemaritime.larochelle.fr/</v>
      </c>
      <c r="G224" s="322" t="str">
        <f t="shared" ca="1" si="45"/>
        <v>AA</v>
      </c>
      <c r="H224" s="322">
        <f t="shared" ca="1" si="46"/>
        <v>0</v>
      </c>
      <c r="I224" s="322">
        <f t="shared" ca="1" si="47"/>
        <v>0</v>
      </c>
      <c r="J224" s="322" t="str">
        <f t="shared" ca="1" si="48"/>
        <v/>
      </c>
      <c r="K224" s="322" t="str">
        <f t="shared" ca="1" si="49"/>
        <v/>
      </c>
      <c r="L224" s="322" t="str">
        <f t="shared" ca="1" si="50"/>
        <v/>
      </c>
      <c r="N224" s="322">
        <f t="shared" ca="1" si="51"/>
        <v>3</v>
      </c>
      <c r="O224" t="str">
        <f t="shared" ca="1" si="52"/>
        <v/>
      </c>
      <c r="P224" t="str">
        <f t="shared" ca="1" si="53"/>
        <v/>
      </c>
      <c r="Q224" t="str">
        <f t="shared" ca="1" si="54"/>
        <v/>
      </c>
      <c r="R224" t="str">
        <f t="shared" ca="1" si="55"/>
        <v/>
      </c>
    </row>
    <row r="225" spans="1:18" hidden="1" x14ac:dyDescent="0.2">
      <c r="A225" s="361"/>
      <c r="B225" s="322">
        <v>24</v>
      </c>
      <c r="C225" s="322" t="str">
        <f t="shared" ca="1" si="42"/>
        <v>3.2</v>
      </c>
      <c r="D225" s="322" t="str">
        <f t="shared" ca="1" si="43"/>
        <v>c</v>
      </c>
      <c r="E225" s="322" t="s">
        <v>28</v>
      </c>
      <c r="F225" s="322" t="str">
        <f t="shared" ca="1" si="44"/>
        <v>https://museemaritime.larochelle.fr/contact</v>
      </c>
      <c r="G225" s="322" t="str">
        <f t="shared" ca="1" si="45"/>
        <v>AA</v>
      </c>
      <c r="H225" s="322">
        <f t="shared" ca="1" si="46"/>
        <v>0</v>
      </c>
      <c r="I225" s="322">
        <f t="shared" ca="1" si="47"/>
        <v>0</v>
      </c>
      <c r="J225" s="322" t="str">
        <f t="shared" ca="1" si="48"/>
        <v/>
      </c>
      <c r="K225" s="322" t="str">
        <f t="shared" ca="1" si="49"/>
        <v/>
      </c>
      <c r="L225" s="322" t="str">
        <f t="shared" ca="1" si="50"/>
        <v/>
      </c>
      <c r="N225" s="322">
        <f t="shared" ca="1" si="51"/>
        <v>3</v>
      </c>
      <c r="O225" t="str">
        <f t="shared" ca="1" si="52"/>
        <v/>
      </c>
      <c r="P225" t="str">
        <f t="shared" ca="1" si="53"/>
        <v/>
      </c>
      <c r="Q225" t="str">
        <f t="shared" ca="1" si="54"/>
        <v/>
      </c>
      <c r="R225" t="str">
        <f t="shared" ca="1" si="55"/>
        <v/>
      </c>
    </row>
    <row r="226" spans="1:18" hidden="1" x14ac:dyDescent="0.2">
      <c r="A226" s="361"/>
      <c r="B226" s="322">
        <v>24</v>
      </c>
      <c r="C226" s="322" t="str">
        <f t="shared" ca="1" si="42"/>
        <v>3.2</v>
      </c>
      <c r="D226" s="322" t="str">
        <f t="shared" ca="1" si="43"/>
        <v>c</v>
      </c>
      <c r="E226" s="322" t="s">
        <v>29</v>
      </c>
      <c r="F226" s="322" t="str">
        <f t="shared" ca="1" si="44"/>
        <v>https://museemaritime.larochelle.fr/mentions-legales</v>
      </c>
      <c r="G226" s="322" t="str">
        <f t="shared" ca="1" si="45"/>
        <v>AA</v>
      </c>
      <c r="H226" s="322">
        <f t="shared" ca="1" si="46"/>
        <v>0</v>
      </c>
      <c r="I226" s="322">
        <f t="shared" ca="1" si="47"/>
        <v>0</v>
      </c>
      <c r="J226" s="322" t="str">
        <f t="shared" ca="1" si="48"/>
        <v/>
      </c>
      <c r="K226" s="322" t="str">
        <f t="shared" ca="1" si="49"/>
        <v/>
      </c>
      <c r="L226" s="322" t="str">
        <f t="shared" ca="1" si="50"/>
        <v/>
      </c>
      <c r="N226" s="322">
        <f t="shared" ca="1" si="51"/>
        <v>3</v>
      </c>
      <c r="O226" t="str">
        <f t="shared" ca="1" si="52"/>
        <v/>
      </c>
      <c r="P226" t="str">
        <f t="shared" ca="1" si="53"/>
        <v/>
      </c>
      <c r="Q226" t="str">
        <f t="shared" ca="1" si="54"/>
        <v/>
      </c>
      <c r="R226" t="str">
        <f t="shared" ca="1" si="55"/>
        <v/>
      </c>
    </row>
    <row r="227" spans="1:18" hidden="1" x14ac:dyDescent="0.2">
      <c r="A227" s="361"/>
      <c r="B227" s="322">
        <v>24</v>
      </c>
      <c r="C227" s="322" t="str">
        <f t="shared" ca="1" si="42"/>
        <v>3.2</v>
      </c>
      <c r="D227" s="322" t="str">
        <f t="shared" ca="1" si="43"/>
        <v>c</v>
      </c>
      <c r="E227" s="322" t="s">
        <v>30</v>
      </c>
      <c r="F227" s="322" t="str">
        <f t="shared" ca="1" si="44"/>
        <v>https://museemaritime.larochelle.fr/plan-du-site</v>
      </c>
      <c r="G227" s="322" t="str">
        <f t="shared" ca="1" si="45"/>
        <v>AA</v>
      </c>
      <c r="H227" s="322">
        <f t="shared" ca="1" si="46"/>
        <v>0</v>
      </c>
      <c r="I227" s="322">
        <f t="shared" ca="1" si="47"/>
        <v>0</v>
      </c>
      <c r="J227" s="322" t="str">
        <f t="shared" ca="1" si="48"/>
        <v/>
      </c>
      <c r="K227" s="322" t="str">
        <f t="shared" ca="1" si="49"/>
        <v/>
      </c>
      <c r="L227" s="322" t="str">
        <f t="shared" ca="1" si="50"/>
        <v/>
      </c>
      <c r="N227" s="322">
        <f t="shared" ca="1" si="51"/>
        <v>3</v>
      </c>
      <c r="O227" t="str">
        <f t="shared" ca="1" si="52"/>
        <v/>
      </c>
      <c r="P227" t="str">
        <f t="shared" ca="1" si="53"/>
        <v/>
      </c>
      <c r="Q227" t="str">
        <f t="shared" ca="1" si="54"/>
        <v/>
      </c>
      <c r="R227" t="str">
        <f t="shared" ca="1" si="55"/>
        <v/>
      </c>
    </row>
    <row r="228" spans="1:18" hidden="1" x14ac:dyDescent="0.2">
      <c r="A228" s="361"/>
      <c r="B228" s="322">
        <v>24</v>
      </c>
      <c r="C228" s="322" t="str">
        <f t="shared" ca="1" si="42"/>
        <v>3.2</v>
      </c>
      <c r="D228" s="322" t="str">
        <f t="shared" ca="1" si="43"/>
        <v>c</v>
      </c>
      <c r="E228" s="322" t="s">
        <v>31</v>
      </c>
      <c r="F228" s="322" t="str">
        <f t="shared" ca="1" si="44"/>
        <v>https://museemaritime.larochelle.fr/un-avant-gout/en-ce-moment</v>
      </c>
      <c r="G228" s="322" t="str">
        <f t="shared" ca="1" si="45"/>
        <v>AA</v>
      </c>
      <c r="H228" s="322">
        <f t="shared" ca="1" si="46"/>
        <v>0</v>
      </c>
      <c r="I228" s="322">
        <f t="shared" ca="1" si="47"/>
        <v>0</v>
      </c>
      <c r="J228" s="322" t="str">
        <f t="shared" ca="1" si="48"/>
        <v/>
      </c>
      <c r="K228" s="322" t="str">
        <f t="shared" ca="1" si="49"/>
        <v/>
      </c>
      <c r="L228" s="322" t="str">
        <f t="shared" ca="1" si="50"/>
        <v/>
      </c>
      <c r="N228" s="322">
        <f t="shared" ca="1" si="51"/>
        <v>3</v>
      </c>
      <c r="O228" t="str">
        <f t="shared" ca="1" si="52"/>
        <v/>
      </c>
      <c r="P228" t="str">
        <f t="shared" ca="1" si="53"/>
        <v/>
      </c>
      <c r="Q228" t="str">
        <f t="shared" ca="1" si="54"/>
        <v/>
      </c>
      <c r="R228" t="str">
        <f t="shared" ca="1" si="55"/>
        <v/>
      </c>
    </row>
    <row r="229" spans="1:18" hidden="1" x14ac:dyDescent="0.2">
      <c r="A229" s="361"/>
      <c r="B229" s="322">
        <v>24</v>
      </c>
      <c r="C229" s="322" t="str">
        <f t="shared" ca="1" si="42"/>
        <v>3.2</v>
      </c>
      <c r="D229" s="322" t="str">
        <f t="shared" ca="1" si="43"/>
        <v>c</v>
      </c>
      <c r="E229" s="322" t="s">
        <v>32</v>
      </c>
      <c r="F229" s="322" t="str">
        <f t="shared" ca="1" si="44"/>
        <v>https://museemaritime.larochelle.fr/un-avant-gout/en-ce-moment</v>
      </c>
      <c r="G229" s="322" t="str">
        <f t="shared" ca="1" si="45"/>
        <v>AA</v>
      </c>
      <c r="H229" s="322">
        <f t="shared" ca="1" si="46"/>
        <v>0</v>
      </c>
      <c r="I229" s="322">
        <f t="shared" ca="1" si="47"/>
        <v>0</v>
      </c>
      <c r="J229" s="322" t="str">
        <f t="shared" ca="1" si="48"/>
        <v/>
      </c>
      <c r="K229" s="322" t="str">
        <f t="shared" ca="1" si="49"/>
        <v/>
      </c>
      <c r="L229" s="322" t="str">
        <f t="shared" ca="1" si="50"/>
        <v/>
      </c>
      <c r="N229" s="322">
        <f t="shared" ca="1" si="51"/>
        <v>3</v>
      </c>
      <c r="O229" t="str">
        <f t="shared" ca="1" si="52"/>
        <v/>
      </c>
      <c r="P229" t="str">
        <f t="shared" ca="1" si="53"/>
        <v/>
      </c>
      <c r="Q229" t="str">
        <f t="shared" ca="1" si="54"/>
        <v/>
      </c>
      <c r="R229" t="str">
        <f t="shared" ca="1" si="55"/>
        <v/>
      </c>
    </row>
    <row r="230" spans="1:18" hidden="1" x14ac:dyDescent="0.2">
      <c r="A230" s="361"/>
      <c r="B230" s="322">
        <v>24</v>
      </c>
      <c r="C230" s="322" t="str">
        <f t="shared" ca="1" si="42"/>
        <v>3.2</v>
      </c>
      <c r="D230" s="322" t="str">
        <f t="shared" ca="1" si="43"/>
        <v>c</v>
      </c>
      <c r="E230" s="322" t="s">
        <v>33</v>
      </c>
      <c r="F230" s="322" t="str">
        <f t="shared" ca="1" si="44"/>
        <v>https://museemaritime.larochelle.fr/un-avant-gout/en-ce-moment/evenement/generationsthalassa-5662</v>
      </c>
      <c r="G230" s="322" t="str">
        <f t="shared" ca="1" si="45"/>
        <v>AA</v>
      </c>
      <c r="H230" s="322">
        <f t="shared" ca="1" si="46"/>
        <v>0</v>
      </c>
      <c r="I230" s="322">
        <f t="shared" ca="1" si="47"/>
        <v>0</v>
      </c>
      <c r="J230" s="322" t="str">
        <f t="shared" ca="1" si="48"/>
        <v/>
      </c>
      <c r="K230" s="322" t="str">
        <f t="shared" ca="1" si="49"/>
        <v/>
      </c>
      <c r="L230" s="322" t="str">
        <f t="shared" ca="1" si="50"/>
        <v/>
      </c>
      <c r="N230" s="322">
        <f t="shared" ca="1" si="51"/>
        <v>3</v>
      </c>
      <c r="O230" t="str">
        <f t="shared" ca="1" si="52"/>
        <v/>
      </c>
      <c r="P230" t="str">
        <f t="shared" ca="1" si="53"/>
        <v/>
      </c>
      <c r="Q230" t="str">
        <f t="shared" ca="1" si="54"/>
        <v/>
      </c>
      <c r="R230" t="str">
        <f t="shared" ca="1" si="55"/>
        <v/>
      </c>
    </row>
    <row r="231" spans="1:18" hidden="1" x14ac:dyDescent="0.2">
      <c r="A231" s="361"/>
      <c r="B231" s="322">
        <v>24</v>
      </c>
      <c r="C231" s="322" t="str">
        <f t="shared" ca="1" si="42"/>
        <v>3.2</v>
      </c>
      <c r="D231" s="322" t="str">
        <f t="shared" ca="1" si="43"/>
        <v>c</v>
      </c>
      <c r="E231" s="322" t="s">
        <v>34</v>
      </c>
      <c r="F231" s="322" t="str">
        <f t="shared" ca="1" si="44"/>
        <v>https://museemaritime.larochelle.fr/recherche?q=bateau&amp;tx_indexedsearch%5Bsubmit_button%5D=OK </v>
      </c>
      <c r="G231" s="322" t="str">
        <f t="shared" ca="1" si="45"/>
        <v>AA</v>
      </c>
      <c r="H231" s="322">
        <f t="shared" ca="1" si="46"/>
        <v>0</v>
      </c>
      <c r="I231" s="322">
        <f t="shared" ca="1" si="47"/>
        <v>0</v>
      </c>
      <c r="J231" s="322" t="str">
        <f t="shared" ca="1" si="48"/>
        <v/>
      </c>
      <c r="K231" s="322" t="str">
        <f t="shared" ca="1" si="49"/>
        <v/>
      </c>
      <c r="L231" s="322" t="str">
        <f t="shared" ca="1" si="50"/>
        <v/>
      </c>
      <c r="N231" s="322">
        <f t="shared" ca="1" si="51"/>
        <v>3</v>
      </c>
      <c r="O231" t="str">
        <f t="shared" ca="1" si="52"/>
        <v/>
      </c>
      <c r="P231" t="str">
        <f t="shared" ca="1" si="53"/>
        <v/>
      </c>
      <c r="Q231" t="str">
        <f t="shared" ca="1" si="54"/>
        <v/>
      </c>
      <c r="R231" t="str">
        <f t="shared" ca="1" si="55"/>
        <v/>
      </c>
    </row>
    <row r="232" spans="1:18" hidden="1" x14ac:dyDescent="0.2">
      <c r="A232" s="361"/>
      <c r="B232" s="322">
        <v>24</v>
      </c>
      <c r="C232" s="322" t="str">
        <f t="shared" ca="1" si="42"/>
        <v>3.2</v>
      </c>
      <c r="D232" s="322" t="str">
        <f t="shared" ca="1" si="43"/>
        <v>c</v>
      </c>
      <c r="E232" s="322" t="s">
        <v>35</v>
      </c>
      <c r="F232" s="322" t="str">
        <f t="shared" ca="1" si="44"/>
        <v>https://museemaritime.larochelle.fr/un-avant-gout/presentation-du-musee</v>
      </c>
      <c r="G232" s="322" t="str">
        <f t="shared" ca="1" si="45"/>
        <v>AA</v>
      </c>
      <c r="H232" s="322">
        <f t="shared" ca="1" si="46"/>
        <v>0</v>
      </c>
      <c r="I232" s="322">
        <f t="shared" ca="1" si="47"/>
        <v>0</v>
      </c>
      <c r="J232" s="322" t="str">
        <f t="shared" ca="1" si="48"/>
        <v/>
      </c>
      <c r="K232" s="322" t="str">
        <f t="shared" ca="1" si="49"/>
        <v/>
      </c>
      <c r="L232" s="322" t="str">
        <f t="shared" ca="1" si="50"/>
        <v/>
      </c>
      <c r="N232" s="322">
        <f t="shared" ca="1" si="51"/>
        <v>3</v>
      </c>
      <c r="O232" t="str">
        <f t="shared" ca="1" si="52"/>
        <v/>
      </c>
      <c r="P232" t="str">
        <f t="shared" ca="1" si="53"/>
        <v/>
      </c>
      <c r="Q232" t="str">
        <f t="shared" ca="1" si="54"/>
        <v/>
      </c>
      <c r="R232" t="str">
        <f t="shared" ca="1" si="55"/>
        <v/>
      </c>
    </row>
    <row r="233" spans="1:18" hidden="1" x14ac:dyDescent="0.2">
      <c r="A233" s="361"/>
      <c r="B233" s="322">
        <v>24</v>
      </c>
      <c r="C233" s="322" t="str">
        <f t="shared" ca="1" si="42"/>
        <v>3.2</v>
      </c>
      <c r="D233" s="322" t="str">
        <f t="shared" ca="1" si="43"/>
        <v>c</v>
      </c>
      <c r="E233" s="322" t="s">
        <v>36</v>
      </c>
      <c r="F233" s="322" t="str">
        <f t="shared" ca="1" si="44"/>
        <v>https://museemaritime.larochelle.fr/un-avant-gout/histoire-du-musee</v>
      </c>
      <c r="G233" s="322" t="str">
        <f t="shared" ca="1" si="45"/>
        <v>AA</v>
      </c>
      <c r="H233" s="322">
        <f t="shared" ca="1" si="46"/>
        <v>0</v>
      </c>
      <c r="I233" s="322">
        <f t="shared" ca="1" si="47"/>
        <v>0</v>
      </c>
      <c r="J233" s="322" t="str">
        <f t="shared" ca="1" si="48"/>
        <v/>
      </c>
      <c r="K233" s="322" t="str">
        <f t="shared" ca="1" si="49"/>
        <v/>
      </c>
      <c r="L233" s="322" t="str">
        <f t="shared" ca="1" si="50"/>
        <v/>
      </c>
      <c r="N233" s="322">
        <f t="shared" ca="1" si="51"/>
        <v>3</v>
      </c>
      <c r="O233" t="str">
        <f t="shared" ca="1" si="52"/>
        <v/>
      </c>
      <c r="P233" t="str">
        <f t="shared" ca="1" si="53"/>
        <v/>
      </c>
      <c r="Q233" t="str">
        <f t="shared" ca="1" si="54"/>
        <v/>
      </c>
      <c r="R233" t="str">
        <f t="shared" ca="1" si="55"/>
        <v/>
      </c>
    </row>
    <row r="234" spans="1:18" hidden="1" x14ac:dyDescent="0.2">
      <c r="A234" s="361"/>
      <c r="B234" s="322">
        <v>24</v>
      </c>
      <c r="C234" s="322" t="str">
        <f t="shared" ca="1" si="42"/>
        <v>3.2</v>
      </c>
      <c r="D234" s="322" t="str">
        <f t="shared" ca="1" si="43"/>
        <v>c</v>
      </c>
      <c r="E234" s="322" t="s">
        <v>37</v>
      </c>
      <c r="F234" s="322" t="str">
        <f t="shared" ca="1" si="44"/>
        <v>https://museemaritime.larochelle.fr/un-avant-gout/les-collections/flotte-patrimoniale</v>
      </c>
      <c r="G234" s="322" t="str">
        <f t="shared" ca="1" si="45"/>
        <v>AA</v>
      </c>
      <c r="H234" s="322">
        <f t="shared" ca="1" si="46"/>
        <v>0</v>
      </c>
      <c r="I234" s="322">
        <f t="shared" ca="1" si="47"/>
        <v>0</v>
      </c>
      <c r="J234" s="322" t="str">
        <f t="shared" ca="1" si="48"/>
        <v/>
      </c>
      <c r="K234" s="322" t="str">
        <f t="shared" ca="1" si="49"/>
        <v/>
      </c>
      <c r="L234" s="322" t="str">
        <f t="shared" ca="1" si="50"/>
        <v/>
      </c>
      <c r="N234" s="322">
        <f t="shared" ca="1" si="51"/>
        <v>3</v>
      </c>
      <c r="O234" t="str">
        <f t="shared" ca="1" si="52"/>
        <v/>
      </c>
      <c r="P234" t="str">
        <f t="shared" ca="1" si="53"/>
        <v/>
      </c>
      <c r="Q234" t="str">
        <f t="shared" ca="1" si="54"/>
        <v/>
      </c>
      <c r="R234" t="str">
        <f t="shared" ca="1" si="55"/>
        <v/>
      </c>
    </row>
    <row r="235" spans="1:18" x14ac:dyDescent="0.2">
      <c r="A235" s="361"/>
      <c r="B235" s="322">
        <v>24</v>
      </c>
      <c r="C235" s="322" t="str">
        <f t="shared" ca="1" si="42"/>
        <v>3.2</v>
      </c>
      <c r="D235" s="322" t="str">
        <f t="shared" ca="1" si="43"/>
        <v>nc</v>
      </c>
      <c r="E235" s="322" t="s">
        <v>38</v>
      </c>
      <c r="F235" s="322" t="str">
        <f t="shared" ca="1" si="44"/>
        <v>https://museemaritime.larochelle.fr/un-avant-gout/les-collections/france-1</v>
      </c>
      <c r="G235" s="322" t="str">
        <f t="shared" ca="1" si="45"/>
        <v>AA</v>
      </c>
      <c r="H235" s="322">
        <f t="shared" ca="1" si="46"/>
        <v>0</v>
      </c>
      <c r="I235" s="322">
        <f t="shared" ca="1" si="47"/>
        <v>0</v>
      </c>
      <c r="J235" s="322" t="str">
        <f t="shared" ca="1" si="48"/>
        <v>Bloquante</v>
      </c>
      <c r="K235" s="322" t="str">
        <f t="shared" ca="1" si="49"/>
        <v>Une seule fois dans la page</v>
      </c>
      <c r="L235" s="322">
        <f t="shared" ca="1" si="50"/>
        <v>1</v>
      </c>
      <c r="N235" s="322">
        <f t="shared" ca="1" si="51"/>
        <v>3</v>
      </c>
      <c r="O235" t="str">
        <f t="shared" ca="1" si="52"/>
        <v>Le texte en noir sur fond vert n'est pas assez contrasté</v>
      </c>
      <c r="P235" t="str">
        <f t="shared" ca="1" si="53"/>
        <v/>
      </c>
      <c r="Q235" t="str">
        <f t="shared" ca="1" si="54"/>
        <v/>
      </c>
      <c r="R235" t="str">
        <f t="shared" ca="1" si="55"/>
        <v>C:\Users\Yves-Pol Cabon\Pictures\Screenshots\Capture d'écran 2026-03-26 100511.png</v>
      </c>
    </row>
    <row r="236" spans="1:18" hidden="1" x14ac:dyDescent="0.2">
      <c r="A236" s="361"/>
      <c r="B236" s="322">
        <v>24</v>
      </c>
      <c r="C236" s="322" t="str">
        <f t="shared" ca="1" si="42"/>
        <v>3.2</v>
      </c>
      <c r="D236" s="322" t="str">
        <f t="shared" ca="1" si="43"/>
        <v>c</v>
      </c>
      <c r="E236" s="322" t="s">
        <v>39</v>
      </c>
      <c r="F236" s="322" t="str">
        <f t="shared" ca="1" si="44"/>
        <v>https://museemaritime.larochelle.fr/un-avant-gout/les-incontournables/joshua-1</v>
      </c>
      <c r="G236" s="322" t="str">
        <f t="shared" ca="1" si="45"/>
        <v>AA</v>
      </c>
      <c r="H236" s="322">
        <f t="shared" ca="1" si="46"/>
        <v>0</v>
      </c>
      <c r="I236" s="322">
        <f t="shared" ca="1" si="47"/>
        <v>0</v>
      </c>
      <c r="J236" s="322" t="str">
        <f t="shared" ca="1" si="48"/>
        <v/>
      </c>
      <c r="K236" s="322" t="str">
        <f t="shared" ca="1" si="49"/>
        <v/>
      </c>
      <c r="L236" s="322" t="str">
        <f t="shared" ca="1" si="50"/>
        <v/>
      </c>
      <c r="N236" s="322">
        <f t="shared" ca="1" si="51"/>
        <v>3</v>
      </c>
      <c r="O236" t="str">
        <f t="shared" ca="1" si="52"/>
        <v/>
      </c>
      <c r="P236" t="str">
        <f t="shared" ca="1" si="53"/>
        <v/>
      </c>
      <c r="Q236" t="str">
        <f t="shared" ca="1" si="54"/>
        <v/>
      </c>
      <c r="R236" t="str">
        <f t="shared" ca="1" si="55"/>
        <v/>
      </c>
    </row>
    <row r="237" spans="1:18" hidden="1" x14ac:dyDescent="0.2">
      <c r="A237" s="361"/>
      <c r="B237" s="322">
        <v>24</v>
      </c>
      <c r="C237" s="322" t="str">
        <f t="shared" ca="1" si="42"/>
        <v>3.2</v>
      </c>
      <c r="D237" s="322" t="str">
        <f t="shared" ca="1" si="43"/>
        <v>c</v>
      </c>
      <c r="E237" s="322" t="s">
        <v>40</v>
      </c>
      <c r="F237" s="322" t="str">
        <f t="shared" ca="1" si="44"/>
        <v>https://museemaritime.larochelle.fr/preparer-la-visite/acces-tarifs-et-horaires</v>
      </c>
      <c r="G237" s="322" t="str">
        <f t="shared" ca="1" si="45"/>
        <v>AA</v>
      </c>
      <c r="H237" s="322">
        <f t="shared" ca="1" si="46"/>
        <v>0</v>
      </c>
      <c r="I237" s="322">
        <f t="shared" ca="1" si="47"/>
        <v>0</v>
      </c>
      <c r="J237" s="322" t="str">
        <f t="shared" ca="1" si="48"/>
        <v/>
      </c>
      <c r="K237" s="322" t="str">
        <f t="shared" ca="1" si="49"/>
        <v/>
      </c>
      <c r="L237" s="322" t="str">
        <f t="shared" ca="1" si="50"/>
        <v/>
      </c>
      <c r="N237" s="322">
        <f t="shared" ca="1" si="51"/>
        <v>3</v>
      </c>
      <c r="O237" t="str">
        <f t="shared" ca="1" si="52"/>
        <v/>
      </c>
      <c r="P237" t="str">
        <f t="shared" ca="1" si="53"/>
        <v/>
      </c>
      <c r="Q237" t="str">
        <f t="shared" ca="1" si="54"/>
        <v/>
      </c>
      <c r="R237" t="str">
        <f t="shared" ca="1" si="55"/>
        <v/>
      </c>
    </row>
    <row r="238" spans="1:18" x14ac:dyDescent="0.2">
      <c r="A238" s="361"/>
      <c r="B238" s="322">
        <v>24</v>
      </c>
      <c r="C238" s="322" t="str">
        <f t="shared" ca="1" si="42"/>
        <v>3.2</v>
      </c>
      <c r="D238" s="322" t="str">
        <f t="shared" ca="1" si="43"/>
        <v>nc</v>
      </c>
      <c r="E238" s="322" t="s">
        <v>41</v>
      </c>
      <c r="F238" s="322" t="str">
        <f t="shared" ca="1" si="44"/>
        <v>https://museemaritime.larochelle.fr/preparer-la-visite/je-suis/enseignant-ou-animateur</v>
      </c>
      <c r="G238" s="322" t="str">
        <f t="shared" ca="1" si="45"/>
        <v>AA</v>
      </c>
      <c r="H238" s="322">
        <f t="shared" ca="1" si="46"/>
        <v>0</v>
      </c>
      <c r="I238" s="322">
        <f t="shared" ca="1" si="47"/>
        <v>0</v>
      </c>
      <c r="J238" s="322" t="str">
        <f t="shared" ca="1" si="48"/>
        <v>Bloquante</v>
      </c>
      <c r="K238" s="322" t="str">
        <f t="shared" ca="1" si="49"/>
        <v>Une seule fois dans la page</v>
      </c>
      <c r="L238" s="322">
        <f t="shared" ca="1" si="50"/>
        <v>1</v>
      </c>
      <c r="N238" s="322">
        <f t="shared" ca="1" si="51"/>
        <v>3</v>
      </c>
      <c r="O238" t="str">
        <f t="shared" ca="1" si="52"/>
        <v>Certains textes sur l'iframe du Calameo ne disposent pas d'un contraste suffisant (1,8:1 au lieu de 4,5:1 demandé)</v>
      </c>
      <c r="P238" t="str">
        <f t="shared" ca="1" si="53"/>
        <v>Augmenter le contraste</v>
      </c>
      <c r="Q238" t="str">
        <f t="shared" ca="1" si="54"/>
        <v/>
      </c>
      <c r="R238" t="str">
        <f t="shared" ca="1" si="55"/>
        <v>C:\Users\Yves-Pol Cabon\Pictures\Screenshots\Capture d'écran 2026-03-31 170831.png</v>
      </c>
    </row>
    <row r="239" spans="1:18" hidden="1" x14ac:dyDescent="0.2">
      <c r="A239" s="361"/>
      <c r="B239" s="322">
        <v>24</v>
      </c>
      <c r="C239" s="322" t="str">
        <f t="shared" ca="1" si="42"/>
        <v>3.2</v>
      </c>
      <c r="D239" s="322" t="str">
        <f t="shared" ca="1" si="43"/>
        <v>c</v>
      </c>
      <c r="E239" s="322" t="s">
        <v>42</v>
      </c>
      <c r="F239" s="322" t="str">
        <f t="shared" ca="1" si="44"/>
        <v>https://museemaritime.larochelle.fr/au-dela-de-la-visite/autour-des-expositions</v>
      </c>
      <c r="G239" s="322" t="str">
        <f t="shared" ca="1" si="45"/>
        <v>AA</v>
      </c>
      <c r="H239" s="322">
        <f t="shared" ca="1" si="46"/>
        <v>0</v>
      </c>
      <c r="I239" s="322">
        <f t="shared" ca="1" si="47"/>
        <v>0</v>
      </c>
      <c r="J239" s="322" t="str">
        <f t="shared" ca="1" si="48"/>
        <v/>
      </c>
      <c r="K239" s="322" t="str">
        <f t="shared" ca="1" si="49"/>
        <v/>
      </c>
      <c r="L239" s="322" t="str">
        <f t="shared" ca="1" si="50"/>
        <v/>
      </c>
      <c r="N239" s="322">
        <f t="shared" ca="1" si="51"/>
        <v>3</v>
      </c>
      <c r="O239" t="str">
        <f t="shared" ca="1" si="52"/>
        <v/>
      </c>
      <c r="P239" t="str">
        <f t="shared" ca="1" si="53"/>
        <v/>
      </c>
      <c r="Q239" t="str">
        <f t="shared" ca="1" si="54"/>
        <v/>
      </c>
      <c r="R239" t="str">
        <f t="shared" ca="1" si="55"/>
        <v/>
      </c>
    </row>
    <row r="240" spans="1:18" x14ac:dyDescent="0.2">
      <c r="A240" s="361"/>
      <c r="B240" s="322">
        <v>24</v>
      </c>
      <c r="C240" s="322" t="str">
        <f t="shared" ca="1" si="42"/>
        <v>3.2</v>
      </c>
      <c r="D240" s="322" t="str">
        <f t="shared" ca="1" si="43"/>
        <v>nc</v>
      </c>
      <c r="E240" s="322" t="s">
        <v>43</v>
      </c>
      <c r="F240" s="322" t="str">
        <f t="shared" ca="1" si="44"/>
        <v>https://museemaritime.larochelle.fr/au-dela-de-la-visite/lieux-culturels-et-monuments</v>
      </c>
      <c r="G240" s="322" t="str">
        <f t="shared" ca="1" si="45"/>
        <v>AA</v>
      </c>
      <c r="H240" s="322">
        <f t="shared" ca="1" si="46"/>
        <v>0</v>
      </c>
      <c r="I240" s="322">
        <f t="shared" ca="1" si="47"/>
        <v>0</v>
      </c>
      <c r="J240" s="322" t="str">
        <f t="shared" ca="1" si="48"/>
        <v>Bloquante</v>
      </c>
      <c r="K240" s="322" t="str">
        <f t="shared" ca="1" si="49"/>
        <v>Plusieurs fois sur cette page uniquement</v>
      </c>
      <c r="L240" s="322">
        <f t="shared" ca="1" si="50"/>
        <v>1</v>
      </c>
      <c r="N240" s="322">
        <f t="shared" ca="1" si="51"/>
        <v>3</v>
      </c>
      <c r="O240" t="str">
        <f t="shared" ca="1" si="52"/>
        <v>Des textes sur les icones de la carte interactives ne disposent pas de contrastes suffisant avec leur arrière-plan</v>
      </c>
      <c r="P240" t="str">
        <f t="shared" ca="1" si="53"/>
        <v>Augmenter les contrastes des élements sur la carte, ou apporter une alternative accessible à la carte (voir 7,1)</v>
      </c>
      <c r="Q240" t="str">
        <f t="shared" ca="1" si="54"/>
        <v/>
      </c>
      <c r="R240" t="str">
        <f t="shared" ca="1" si="55"/>
        <v>C:\Users\Yves-Pol Cabon\Pictures\Screenshots\Capture d'écran 2026-04-01 120350.png</v>
      </c>
    </row>
    <row r="241" spans="1:18" hidden="1" x14ac:dyDescent="0.2">
      <c r="A241" s="361"/>
      <c r="B241" s="322">
        <v>24</v>
      </c>
      <c r="C241" s="322" t="str">
        <f t="shared" ca="1" si="42"/>
        <v>3.2</v>
      </c>
      <c r="D241" s="322" t="str">
        <f t="shared" ca="1" si="43"/>
        <v>c</v>
      </c>
      <c r="E241" s="322" t="s">
        <v>44</v>
      </c>
      <c r="F241" s="322" t="str">
        <f t="shared" ca="1" si="44"/>
        <v>https://museemaritime.larochelle.fr/au-dela-de-la-visite/a-decouvrir-a-proximite/yatchs-classiques</v>
      </c>
      <c r="G241" s="322" t="str">
        <f t="shared" ca="1" si="45"/>
        <v>AA</v>
      </c>
      <c r="H241" s="322">
        <f t="shared" ca="1" si="46"/>
        <v>0</v>
      </c>
      <c r="I241" s="322">
        <f t="shared" ca="1" si="47"/>
        <v>0</v>
      </c>
      <c r="J241" s="322" t="str">
        <f t="shared" ca="1" si="48"/>
        <v/>
      </c>
      <c r="K241" s="322" t="str">
        <f t="shared" ca="1" si="49"/>
        <v/>
      </c>
      <c r="L241" s="322" t="str">
        <f t="shared" ca="1" si="50"/>
        <v/>
      </c>
      <c r="N241" s="322">
        <f t="shared" ca="1" si="51"/>
        <v>3</v>
      </c>
      <c r="O241" t="str">
        <f t="shared" ca="1" si="52"/>
        <v/>
      </c>
      <c r="P241" t="str">
        <f t="shared" ca="1" si="53"/>
        <v/>
      </c>
      <c r="Q241" t="str">
        <f t="shared" ca="1" si="54"/>
        <v/>
      </c>
      <c r="R241" t="str">
        <f t="shared" ca="1" si="55"/>
        <v/>
      </c>
    </row>
    <row r="242" spans="1:18" hidden="1" x14ac:dyDescent="0.2">
      <c r="A242" s="361"/>
      <c r="B242" s="322">
        <v>25</v>
      </c>
      <c r="C242" s="322" t="str">
        <f t="shared" ca="1" si="42"/>
        <v>3.3</v>
      </c>
      <c r="D242" s="322" t="str">
        <f t="shared" ca="1" si="43"/>
        <v>c</v>
      </c>
      <c r="E242" s="322" t="s">
        <v>27</v>
      </c>
      <c r="F242" s="322" t="str">
        <f t="shared" ca="1" si="44"/>
        <v>https://museemaritime.larochelle.fr/</v>
      </c>
      <c r="G242" s="322" t="str">
        <f t="shared" ca="1" si="45"/>
        <v>AA</v>
      </c>
      <c r="H242" s="322">
        <f t="shared" ca="1" si="46"/>
        <v>0</v>
      </c>
      <c r="I242" s="322">
        <f t="shared" ca="1" si="47"/>
        <v>0</v>
      </c>
      <c r="J242" s="322" t="str">
        <f t="shared" ca="1" si="48"/>
        <v/>
      </c>
      <c r="K242" s="322" t="str">
        <f t="shared" ca="1" si="49"/>
        <v/>
      </c>
      <c r="L242" s="322" t="str">
        <f t="shared" ca="1" si="50"/>
        <v/>
      </c>
      <c r="N242" s="322">
        <f t="shared" ca="1" si="51"/>
        <v>2</v>
      </c>
      <c r="O242" t="str">
        <f t="shared" ca="1" si="52"/>
        <v/>
      </c>
      <c r="P242" t="str">
        <f t="shared" ca="1" si="53"/>
        <v/>
      </c>
      <c r="Q242" t="str">
        <f t="shared" ca="1" si="54"/>
        <v/>
      </c>
      <c r="R242" t="str">
        <f t="shared" ca="1" si="55"/>
        <v/>
      </c>
    </row>
    <row r="243" spans="1:18" x14ac:dyDescent="0.2">
      <c r="A243" s="361"/>
      <c r="B243" s="322">
        <v>25</v>
      </c>
      <c r="C243" s="322" t="str">
        <f t="shared" ca="1" si="42"/>
        <v>3.3</v>
      </c>
      <c r="D243" s="322" t="str">
        <f t="shared" ca="1" si="43"/>
        <v>nc</v>
      </c>
      <c r="E243" s="322" t="s">
        <v>28</v>
      </c>
      <c r="F243" s="322" t="str">
        <f t="shared" ca="1" si="44"/>
        <v>https://museemaritime.larochelle.fr/contact</v>
      </c>
      <c r="G243" s="322" t="str">
        <f t="shared" ca="1" si="45"/>
        <v>AA</v>
      </c>
      <c r="H243" s="322">
        <f t="shared" ca="1" si="46"/>
        <v>0</v>
      </c>
      <c r="I243" s="322">
        <f t="shared" ca="1" si="47"/>
        <v>0</v>
      </c>
      <c r="J243" s="322" t="str">
        <f t="shared" ca="1" si="48"/>
        <v>Majeure</v>
      </c>
      <c r="K243" s="322" t="str">
        <f t="shared" ca="1" si="49"/>
        <v>Une seule fois dans la page</v>
      </c>
      <c r="L243" s="322">
        <f t="shared" ca="1" si="50"/>
        <v>3</v>
      </c>
      <c r="N243" s="322">
        <f t="shared" ca="1" si="51"/>
        <v>2</v>
      </c>
      <c r="O243" t="str">
        <f t="shared" ca="1" si="52"/>
        <v>La case à cocher en face de "J'accepte ces conditions d'utilisation" ne dispose pas d'un contraste suffisant</v>
      </c>
      <c r="P243" t="str">
        <f t="shared" ca="1" si="53"/>
        <v/>
      </c>
      <c r="Q243" t="str">
        <f t="shared" ca="1" si="54"/>
        <v/>
      </c>
      <c r="R243" t="str">
        <f t="shared" ca="1" si="55"/>
        <v>C:\Users\Yves-Pol Cabon\Pictures\Screenshots\Capture d'écran 2026-03-24 141837.png</v>
      </c>
    </row>
    <row r="244" spans="1:18" hidden="1" x14ac:dyDescent="0.2">
      <c r="A244" s="361"/>
      <c r="B244" s="322">
        <v>25</v>
      </c>
      <c r="C244" s="322" t="str">
        <f t="shared" ca="1" si="42"/>
        <v>3.3</v>
      </c>
      <c r="D244" s="322" t="str">
        <f t="shared" ca="1" si="43"/>
        <v>c</v>
      </c>
      <c r="E244" s="322" t="s">
        <v>29</v>
      </c>
      <c r="F244" s="322" t="str">
        <f t="shared" ca="1" si="44"/>
        <v>https://museemaritime.larochelle.fr/mentions-legales</v>
      </c>
      <c r="G244" s="322" t="str">
        <f t="shared" ca="1" si="45"/>
        <v>AA</v>
      </c>
      <c r="H244" s="322">
        <f t="shared" ca="1" si="46"/>
        <v>0</v>
      </c>
      <c r="I244" s="322">
        <f t="shared" ca="1" si="47"/>
        <v>0</v>
      </c>
      <c r="J244" s="322" t="str">
        <f t="shared" ca="1" si="48"/>
        <v/>
      </c>
      <c r="K244" s="322" t="str">
        <f t="shared" ca="1" si="49"/>
        <v/>
      </c>
      <c r="L244" s="322" t="str">
        <f t="shared" ca="1" si="50"/>
        <v/>
      </c>
      <c r="N244" s="322">
        <f t="shared" ca="1" si="51"/>
        <v>2</v>
      </c>
      <c r="O244" t="str">
        <f t="shared" ca="1" si="52"/>
        <v/>
      </c>
      <c r="P244" t="str">
        <f t="shared" ca="1" si="53"/>
        <v/>
      </c>
      <c r="Q244" t="str">
        <f t="shared" ca="1" si="54"/>
        <v/>
      </c>
      <c r="R244" t="str">
        <f t="shared" ca="1" si="55"/>
        <v/>
      </c>
    </row>
    <row r="245" spans="1:18" hidden="1" x14ac:dyDescent="0.2">
      <c r="A245" s="361"/>
      <c r="B245" s="322">
        <v>25</v>
      </c>
      <c r="C245" s="322" t="str">
        <f t="shared" ca="1" si="42"/>
        <v>3.3</v>
      </c>
      <c r="D245" s="322" t="str">
        <f t="shared" ca="1" si="43"/>
        <v>c</v>
      </c>
      <c r="E245" s="322" t="s">
        <v>30</v>
      </c>
      <c r="F245" s="322" t="str">
        <f t="shared" ca="1" si="44"/>
        <v>https://museemaritime.larochelle.fr/plan-du-site</v>
      </c>
      <c r="G245" s="322" t="str">
        <f t="shared" ca="1" si="45"/>
        <v>AA</v>
      </c>
      <c r="H245" s="322">
        <f t="shared" ca="1" si="46"/>
        <v>0</v>
      </c>
      <c r="I245" s="322">
        <f t="shared" ca="1" si="47"/>
        <v>0</v>
      </c>
      <c r="J245" s="322" t="str">
        <f t="shared" ca="1" si="48"/>
        <v/>
      </c>
      <c r="K245" s="322" t="str">
        <f t="shared" ca="1" si="49"/>
        <v/>
      </c>
      <c r="L245" s="322" t="str">
        <f t="shared" ca="1" si="50"/>
        <v/>
      </c>
      <c r="N245" s="322">
        <f t="shared" ca="1" si="51"/>
        <v>2</v>
      </c>
      <c r="O245" t="str">
        <f t="shared" ca="1" si="52"/>
        <v/>
      </c>
      <c r="P245" t="str">
        <f t="shared" ca="1" si="53"/>
        <v/>
      </c>
      <c r="Q245" t="str">
        <f t="shared" ca="1" si="54"/>
        <v/>
      </c>
      <c r="R245" t="str">
        <f t="shared" ca="1" si="55"/>
        <v/>
      </c>
    </row>
    <row r="246" spans="1:18" hidden="1" x14ac:dyDescent="0.2">
      <c r="A246" s="361"/>
      <c r="B246" s="322">
        <v>25</v>
      </c>
      <c r="C246" s="322" t="str">
        <f t="shared" ca="1" si="42"/>
        <v>3.3</v>
      </c>
      <c r="D246" s="322" t="str">
        <f t="shared" ca="1" si="43"/>
        <v>c</v>
      </c>
      <c r="E246" s="322" t="s">
        <v>31</v>
      </c>
      <c r="F246" s="322" t="str">
        <f t="shared" ca="1" si="44"/>
        <v>https://museemaritime.larochelle.fr/un-avant-gout/en-ce-moment</v>
      </c>
      <c r="G246" s="322" t="str">
        <f t="shared" ca="1" si="45"/>
        <v>AA</v>
      </c>
      <c r="H246" s="322">
        <f t="shared" ca="1" si="46"/>
        <v>0</v>
      </c>
      <c r="I246" s="322">
        <f t="shared" ca="1" si="47"/>
        <v>0</v>
      </c>
      <c r="J246" s="322" t="str">
        <f t="shared" ca="1" si="48"/>
        <v/>
      </c>
      <c r="K246" s="322" t="str">
        <f t="shared" ca="1" si="49"/>
        <v/>
      </c>
      <c r="L246" s="322" t="str">
        <f t="shared" ca="1" si="50"/>
        <v/>
      </c>
      <c r="N246" s="322">
        <f t="shared" ca="1" si="51"/>
        <v>2</v>
      </c>
      <c r="O246" t="str">
        <f t="shared" ca="1" si="52"/>
        <v/>
      </c>
      <c r="P246" t="str">
        <f t="shared" ca="1" si="53"/>
        <v/>
      </c>
      <c r="Q246" t="str">
        <f t="shared" ca="1" si="54"/>
        <v/>
      </c>
      <c r="R246" t="str">
        <f t="shared" ca="1" si="55"/>
        <v/>
      </c>
    </row>
    <row r="247" spans="1:18" hidden="1" x14ac:dyDescent="0.2">
      <c r="A247" s="361"/>
      <c r="B247" s="322">
        <v>25</v>
      </c>
      <c r="C247" s="322" t="str">
        <f t="shared" ca="1" si="42"/>
        <v>3.3</v>
      </c>
      <c r="D247" s="322" t="str">
        <f t="shared" ca="1" si="43"/>
        <v>c</v>
      </c>
      <c r="E247" s="322" t="s">
        <v>32</v>
      </c>
      <c r="F247" s="322" t="str">
        <f t="shared" ca="1" si="44"/>
        <v>https://museemaritime.larochelle.fr/un-avant-gout/en-ce-moment</v>
      </c>
      <c r="G247" s="322" t="str">
        <f t="shared" ca="1" si="45"/>
        <v>AA</v>
      </c>
      <c r="H247" s="322">
        <f t="shared" ca="1" si="46"/>
        <v>0</v>
      </c>
      <c r="I247" s="322">
        <f t="shared" ca="1" si="47"/>
        <v>0</v>
      </c>
      <c r="J247" s="322" t="str">
        <f t="shared" ca="1" si="48"/>
        <v/>
      </c>
      <c r="K247" s="322" t="str">
        <f t="shared" ca="1" si="49"/>
        <v/>
      </c>
      <c r="L247" s="322" t="str">
        <f t="shared" ca="1" si="50"/>
        <v/>
      </c>
      <c r="N247" s="322">
        <f t="shared" ca="1" si="51"/>
        <v>2</v>
      </c>
      <c r="O247" t="str">
        <f t="shared" ca="1" si="52"/>
        <v/>
      </c>
      <c r="P247" t="str">
        <f t="shared" ca="1" si="53"/>
        <v/>
      </c>
      <c r="Q247" t="str">
        <f t="shared" ca="1" si="54"/>
        <v/>
      </c>
      <c r="R247" t="str">
        <f t="shared" ca="1" si="55"/>
        <v/>
      </c>
    </row>
    <row r="248" spans="1:18" hidden="1" x14ac:dyDescent="0.2">
      <c r="A248" s="361"/>
      <c r="B248" s="322">
        <v>25</v>
      </c>
      <c r="C248" s="322" t="str">
        <f t="shared" ca="1" si="42"/>
        <v>3.3</v>
      </c>
      <c r="D248" s="322" t="str">
        <f t="shared" ca="1" si="43"/>
        <v>c</v>
      </c>
      <c r="E248" s="322" t="s">
        <v>33</v>
      </c>
      <c r="F248" s="322" t="str">
        <f t="shared" ca="1" si="44"/>
        <v>https://museemaritime.larochelle.fr/un-avant-gout/en-ce-moment/evenement/generationsthalassa-5662</v>
      </c>
      <c r="G248" s="322" t="str">
        <f t="shared" ca="1" si="45"/>
        <v>AA</v>
      </c>
      <c r="H248" s="322">
        <f t="shared" ca="1" si="46"/>
        <v>0</v>
      </c>
      <c r="I248" s="322">
        <f t="shared" ca="1" si="47"/>
        <v>0</v>
      </c>
      <c r="J248" s="322" t="str">
        <f t="shared" ca="1" si="48"/>
        <v/>
      </c>
      <c r="K248" s="322" t="str">
        <f t="shared" ca="1" si="49"/>
        <v/>
      </c>
      <c r="L248" s="322" t="str">
        <f t="shared" ca="1" si="50"/>
        <v/>
      </c>
      <c r="N248" s="322">
        <f t="shared" ca="1" si="51"/>
        <v>2</v>
      </c>
      <c r="O248" t="str">
        <f t="shared" ca="1" si="52"/>
        <v/>
      </c>
      <c r="P248" t="str">
        <f t="shared" ca="1" si="53"/>
        <v/>
      </c>
      <c r="Q248" t="str">
        <f t="shared" ca="1" si="54"/>
        <v/>
      </c>
      <c r="R248" t="str">
        <f t="shared" ca="1" si="55"/>
        <v/>
      </c>
    </row>
    <row r="249" spans="1:18" hidden="1" x14ac:dyDescent="0.2">
      <c r="A249" s="361"/>
      <c r="B249" s="322">
        <v>25</v>
      </c>
      <c r="C249" s="322" t="str">
        <f t="shared" ca="1" si="42"/>
        <v>3.3</v>
      </c>
      <c r="D249" s="322" t="str">
        <f t="shared" ca="1" si="43"/>
        <v>c</v>
      </c>
      <c r="E249" s="322" t="s">
        <v>34</v>
      </c>
      <c r="F249" s="322" t="str">
        <f t="shared" ca="1" si="44"/>
        <v>https://museemaritime.larochelle.fr/recherche?q=bateau&amp;tx_indexedsearch%5Bsubmit_button%5D=OK </v>
      </c>
      <c r="G249" s="322" t="str">
        <f t="shared" ca="1" si="45"/>
        <v>AA</v>
      </c>
      <c r="H249" s="322">
        <f t="shared" ca="1" si="46"/>
        <v>0</v>
      </c>
      <c r="I249" s="322">
        <f t="shared" ca="1" si="47"/>
        <v>0</v>
      </c>
      <c r="J249" s="322" t="str">
        <f t="shared" ca="1" si="48"/>
        <v/>
      </c>
      <c r="K249" s="322" t="str">
        <f t="shared" ca="1" si="49"/>
        <v/>
      </c>
      <c r="L249" s="322" t="str">
        <f t="shared" ca="1" si="50"/>
        <v/>
      </c>
      <c r="N249" s="322">
        <f t="shared" ca="1" si="51"/>
        <v>2</v>
      </c>
      <c r="O249" t="str">
        <f t="shared" ca="1" si="52"/>
        <v/>
      </c>
      <c r="P249" t="str">
        <f t="shared" ca="1" si="53"/>
        <v/>
      </c>
      <c r="Q249" t="str">
        <f t="shared" ca="1" si="54"/>
        <v/>
      </c>
      <c r="R249" t="str">
        <f t="shared" ca="1" si="55"/>
        <v/>
      </c>
    </row>
    <row r="250" spans="1:18" x14ac:dyDescent="0.2">
      <c r="A250" s="361"/>
      <c r="B250" s="322">
        <v>25</v>
      </c>
      <c r="C250" s="322" t="str">
        <f t="shared" ca="1" si="42"/>
        <v>3.3</v>
      </c>
      <c r="D250" s="322" t="str">
        <f t="shared" ca="1" si="43"/>
        <v>nc</v>
      </c>
      <c r="E250" s="322" t="s">
        <v>35</v>
      </c>
      <c r="F250" s="322" t="str">
        <f t="shared" ca="1" si="44"/>
        <v>https://museemaritime.larochelle.fr/un-avant-gout/presentation-du-musee</v>
      </c>
      <c r="G250" s="322" t="str">
        <f t="shared" ca="1" si="45"/>
        <v>AA</v>
      </c>
      <c r="H250" s="322">
        <f t="shared" ca="1" si="46"/>
        <v>0</v>
      </c>
      <c r="I250" s="322">
        <f t="shared" ca="1" si="47"/>
        <v>0</v>
      </c>
      <c r="J250" s="322" t="str">
        <f t="shared" ca="1" si="48"/>
        <v>Bloquante</v>
      </c>
      <c r="K250" s="322" t="str">
        <f t="shared" ca="1" si="49"/>
        <v>Plusieurs fois sur cette page uniquement</v>
      </c>
      <c r="L250" s="322">
        <f t="shared" ca="1" si="50"/>
        <v>1</v>
      </c>
      <c r="N250" s="322">
        <f t="shared" ca="1" si="51"/>
        <v>2</v>
      </c>
      <c r="O250" t="str">
        <f t="shared" ca="1" si="52"/>
        <v>Les flêches des carrousels ne disposent pas d'un contraste suffisant</v>
      </c>
      <c r="P250" t="str">
        <f t="shared" ca="1" si="53"/>
        <v>Augmenter (drastiquement) le contraste</v>
      </c>
      <c r="Q250" t="str">
        <f t="shared" ca="1" si="54"/>
        <v/>
      </c>
      <c r="R250" t="str">
        <f t="shared" ca="1" si="55"/>
        <v>C:\Users\Yves-Pol Cabon\Pictures\Screenshots\Capture d'écran 2026-03-25 161908.png</v>
      </c>
    </row>
    <row r="251" spans="1:18" hidden="1" x14ac:dyDescent="0.2">
      <c r="A251" s="361"/>
      <c r="B251" s="322">
        <v>25</v>
      </c>
      <c r="C251" s="322" t="str">
        <f t="shared" ca="1" si="42"/>
        <v>3.3</v>
      </c>
      <c r="D251" s="322" t="str">
        <f t="shared" ca="1" si="43"/>
        <v>c</v>
      </c>
      <c r="E251" s="322" t="s">
        <v>36</v>
      </c>
      <c r="F251" s="322" t="str">
        <f t="shared" ca="1" si="44"/>
        <v>https://museemaritime.larochelle.fr/un-avant-gout/histoire-du-musee</v>
      </c>
      <c r="G251" s="322" t="str">
        <f t="shared" ca="1" si="45"/>
        <v>AA</v>
      </c>
      <c r="H251" s="322">
        <f t="shared" ca="1" si="46"/>
        <v>0</v>
      </c>
      <c r="I251" s="322">
        <f t="shared" ca="1" si="47"/>
        <v>0</v>
      </c>
      <c r="J251" s="322" t="str">
        <f t="shared" ca="1" si="48"/>
        <v/>
      </c>
      <c r="K251" s="322" t="str">
        <f t="shared" ca="1" si="49"/>
        <v/>
      </c>
      <c r="L251" s="322" t="str">
        <f t="shared" ca="1" si="50"/>
        <v/>
      </c>
      <c r="N251" s="322">
        <f t="shared" ca="1" si="51"/>
        <v>2</v>
      </c>
      <c r="O251" t="str">
        <f t="shared" ca="1" si="52"/>
        <v/>
      </c>
      <c r="P251" t="str">
        <f t="shared" ca="1" si="53"/>
        <v/>
      </c>
      <c r="Q251" t="str">
        <f t="shared" ca="1" si="54"/>
        <v/>
      </c>
      <c r="R251" t="str">
        <f t="shared" ca="1" si="55"/>
        <v/>
      </c>
    </row>
    <row r="252" spans="1:18" hidden="1" x14ac:dyDescent="0.2">
      <c r="A252" s="361"/>
      <c r="B252" s="322">
        <v>25</v>
      </c>
      <c r="C252" s="322" t="str">
        <f t="shared" ca="1" si="42"/>
        <v>3.3</v>
      </c>
      <c r="D252" s="322" t="str">
        <f t="shared" ca="1" si="43"/>
        <v>c</v>
      </c>
      <c r="E252" s="322" t="s">
        <v>37</v>
      </c>
      <c r="F252" s="322" t="str">
        <f t="shared" ca="1" si="44"/>
        <v>https://museemaritime.larochelle.fr/un-avant-gout/les-collections/flotte-patrimoniale</v>
      </c>
      <c r="G252" s="322" t="str">
        <f t="shared" ca="1" si="45"/>
        <v>AA</v>
      </c>
      <c r="H252" s="322">
        <f t="shared" ca="1" si="46"/>
        <v>0</v>
      </c>
      <c r="I252" s="322">
        <f t="shared" ca="1" si="47"/>
        <v>0</v>
      </c>
      <c r="J252" s="322" t="str">
        <f t="shared" ca="1" si="48"/>
        <v/>
      </c>
      <c r="K252" s="322" t="str">
        <f t="shared" ca="1" si="49"/>
        <v/>
      </c>
      <c r="L252" s="322" t="str">
        <f t="shared" ca="1" si="50"/>
        <v/>
      </c>
      <c r="N252" s="322">
        <f t="shared" ca="1" si="51"/>
        <v>2</v>
      </c>
      <c r="O252" t="str">
        <f t="shared" ca="1" si="52"/>
        <v/>
      </c>
      <c r="P252" t="str">
        <f t="shared" ca="1" si="53"/>
        <v/>
      </c>
      <c r="Q252" t="str">
        <f t="shared" ca="1" si="54"/>
        <v/>
      </c>
      <c r="R252" t="str">
        <f t="shared" ca="1" si="55"/>
        <v/>
      </c>
    </row>
    <row r="253" spans="1:18" hidden="1" x14ac:dyDescent="0.2">
      <c r="A253" s="361"/>
      <c r="B253" s="322">
        <v>25</v>
      </c>
      <c r="C253" s="322" t="str">
        <f t="shared" ca="1" si="42"/>
        <v>3.3</v>
      </c>
      <c r="D253" s="322" t="str">
        <f t="shared" ca="1" si="43"/>
        <v>na</v>
      </c>
      <c r="E253" s="322" t="s">
        <v>38</v>
      </c>
      <c r="F253" s="322" t="str">
        <f t="shared" ca="1" si="44"/>
        <v>https://museemaritime.larochelle.fr/un-avant-gout/les-collections/france-1</v>
      </c>
      <c r="G253" s="322" t="str">
        <f t="shared" ca="1" si="45"/>
        <v>AA</v>
      </c>
      <c r="H253" s="322">
        <f t="shared" ca="1" si="46"/>
        <v>0</v>
      </c>
      <c r="I253" s="322">
        <f t="shared" ca="1" si="47"/>
        <v>0</v>
      </c>
      <c r="J253" s="322" t="str">
        <f t="shared" ca="1" si="48"/>
        <v/>
      </c>
      <c r="K253" s="322" t="str">
        <f t="shared" ca="1" si="49"/>
        <v/>
      </c>
      <c r="L253" s="322" t="str">
        <f t="shared" ca="1" si="50"/>
        <v/>
      </c>
      <c r="N253" s="322">
        <f t="shared" ca="1" si="51"/>
        <v>2</v>
      </c>
      <c r="O253" t="str">
        <f t="shared" ca="1" si="52"/>
        <v/>
      </c>
      <c r="P253" t="str">
        <f t="shared" ca="1" si="53"/>
        <v/>
      </c>
      <c r="Q253" t="str">
        <f t="shared" ca="1" si="54"/>
        <v>ref P09 (carrousel)</v>
      </c>
      <c r="R253" t="str">
        <f t="shared" ca="1" si="55"/>
        <v/>
      </c>
    </row>
    <row r="254" spans="1:18" hidden="1" x14ac:dyDescent="0.2">
      <c r="A254" s="361"/>
      <c r="B254" s="322">
        <v>25</v>
      </c>
      <c r="C254" s="322" t="str">
        <f t="shared" ca="1" si="42"/>
        <v>3.3</v>
      </c>
      <c r="D254" s="322" t="str">
        <f t="shared" ca="1" si="43"/>
        <v>c</v>
      </c>
      <c r="E254" s="322" t="s">
        <v>39</v>
      </c>
      <c r="F254" s="322" t="str">
        <f t="shared" ca="1" si="44"/>
        <v>https://museemaritime.larochelle.fr/un-avant-gout/les-incontournables/joshua-1</v>
      </c>
      <c r="G254" s="322" t="str">
        <f t="shared" ca="1" si="45"/>
        <v>AA</v>
      </c>
      <c r="H254" s="322">
        <f t="shared" ca="1" si="46"/>
        <v>0</v>
      </c>
      <c r="I254" s="322">
        <f t="shared" ca="1" si="47"/>
        <v>0</v>
      </c>
      <c r="J254" s="322" t="str">
        <f t="shared" ca="1" si="48"/>
        <v/>
      </c>
      <c r="K254" s="322" t="str">
        <f t="shared" ca="1" si="49"/>
        <v/>
      </c>
      <c r="L254" s="322" t="str">
        <f t="shared" ca="1" si="50"/>
        <v/>
      </c>
      <c r="N254" s="322">
        <f t="shared" ca="1" si="51"/>
        <v>2</v>
      </c>
      <c r="O254" t="str">
        <f t="shared" ca="1" si="52"/>
        <v/>
      </c>
      <c r="P254" t="str">
        <f t="shared" ca="1" si="53"/>
        <v/>
      </c>
      <c r="Q254" t="str">
        <f t="shared" ca="1" si="54"/>
        <v/>
      </c>
      <c r="R254" t="str">
        <f t="shared" ca="1" si="55"/>
        <v/>
      </c>
    </row>
    <row r="255" spans="1:18" hidden="1" x14ac:dyDescent="0.2">
      <c r="A255" s="361"/>
      <c r="B255" s="322">
        <v>25</v>
      </c>
      <c r="C255" s="322" t="str">
        <f t="shared" ca="1" si="42"/>
        <v>3.3</v>
      </c>
      <c r="D255" s="322" t="str">
        <f t="shared" ca="1" si="43"/>
        <v>c</v>
      </c>
      <c r="E255" s="322" t="s">
        <v>40</v>
      </c>
      <c r="F255" s="322" t="str">
        <f t="shared" ca="1" si="44"/>
        <v>https://museemaritime.larochelle.fr/preparer-la-visite/acces-tarifs-et-horaires</v>
      </c>
      <c r="G255" s="322" t="str">
        <f t="shared" ca="1" si="45"/>
        <v>AA</v>
      </c>
      <c r="H255" s="322">
        <f t="shared" ca="1" si="46"/>
        <v>0</v>
      </c>
      <c r="I255" s="322">
        <f t="shared" ca="1" si="47"/>
        <v>0</v>
      </c>
      <c r="J255" s="322" t="str">
        <f t="shared" ca="1" si="48"/>
        <v/>
      </c>
      <c r="K255" s="322" t="str">
        <f t="shared" ca="1" si="49"/>
        <v/>
      </c>
      <c r="L255" s="322" t="str">
        <f t="shared" ca="1" si="50"/>
        <v/>
      </c>
      <c r="N255" s="322">
        <f t="shared" ca="1" si="51"/>
        <v>2</v>
      </c>
      <c r="O255" t="str">
        <f t="shared" ca="1" si="52"/>
        <v/>
      </c>
      <c r="P255" t="str">
        <f t="shared" ca="1" si="53"/>
        <v/>
      </c>
      <c r="Q255" t="str">
        <f t="shared" ca="1" si="54"/>
        <v/>
      </c>
      <c r="R255" t="str">
        <f t="shared" ca="1" si="55"/>
        <v/>
      </c>
    </row>
    <row r="256" spans="1:18" hidden="1" x14ac:dyDescent="0.2">
      <c r="A256" s="361"/>
      <c r="B256" s="322">
        <v>25</v>
      </c>
      <c r="C256" s="322" t="str">
        <f t="shared" ca="1" si="42"/>
        <v>3.3</v>
      </c>
      <c r="D256" s="322" t="str">
        <f t="shared" ca="1" si="43"/>
        <v>c</v>
      </c>
      <c r="E256" s="322" t="s">
        <v>41</v>
      </c>
      <c r="F256" s="322" t="str">
        <f t="shared" ca="1" si="44"/>
        <v>https://museemaritime.larochelle.fr/preparer-la-visite/je-suis/enseignant-ou-animateur</v>
      </c>
      <c r="G256" s="322" t="str">
        <f t="shared" ca="1" si="45"/>
        <v>AA</v>
      </c>
      <c r="H256" s="322">
        <f t="shared" ca="1" si="46"/>
        <v>0</v>
      </c>
      <c r="I256" s="322">
        <f t="shared" ca="1" si="47"/>
        <v>0</v>
      </c>
      <c r="J256" s="322" t="str">
        <f t="shared" ca="1" si="48"/>
        <v/>
      </c>
      <c r="K256" s="322" t="str">
        <f t="shared" ca="1" si="49"/>
        <v/>
      </c>
      <c r="L256" s="322" t="str">
        <f t="shared" ca="1" si="50"/>
        <v/>
      </c>
      <c r="N256" s="322">
        <f t="shared" ca="1" si="51"/>
        <v>2</v>
      </c>
      <c r="O256" t="str">
        <f t="shared" ca="1" si="52"/>
        <v/>
      </c>
      <c r="P256" t="str">
        <f t="shared" ca="1" si="53"/>
        <v/>
      </c>
      <c r="Q256" t="str">
        <f t="shared" ca="1" si="54"/>
        <v/>
      </c>
      <c r="R256" t="str">
        <f t="shared" ca="1" si="55"/>
        <v/>
      </c>
    </row>
    <row r="257" spans="1:18" hidden="1" x14ac:dyDescent="0.2">
      <c r="A257" s="361"/>
      <c r="B257" s="322">
        <v>25</v>
      </c>
      <c r="C257" s="322" t="str">
        <f t="shared" ca="1" si="42"/>
        <v>3.3</v>
      </c>
      <c r="D257" s="322" t="str">
        <f t="shared" ca="1" si="43"/>
        <v>c</v>
      </c>
      <c r="E257" s="322" t="s">
        <v>42</v>
      </c>
      <c r="F257" s="322" t="str">
        <f t="shared" ca="1" si="44"/>
        <v>https://museemaritime.larochelle.fr/au-dela-de-la-visite/autour-des-expositions</v>
      </c>
      <c r="G257" s="322" t="str">
        <f t="shared" ca="1" si="45"/>
        <v>AA</v>
      </c>
      <c r="H257" s="322">
        <f t="shared" ca="1" si="46"/>
        <v>0</v>
      </c>
      <c r="I257" s="322">
        <f t="shared" ca="1" si="47"/>
        <v>0</v>
      </c>
      <c r="J257" s="322" t="str">
        <f t="shared" ca="1" si="48"/>
        <v/>
      </c>
      <c r="K257" s="322" t="str">
        <f t="shared" ca="1" si="49"/>
        <v/>
      </c>
      <c r="L257" s="322" t="str">
        <f t="shared" ca="1" si="50"/>
        <v/>
      </c>
      <c r="N257" s="322">
        <f t="shared" ca="1" si="51"/>
        <v>2</v>
      </c>
      <c r="O257" t="str">
        <f t="shared" ca="1" si="52"/>
        <v/>
      </c>
      <c r="P257" t="str">
        <f t="shared" ca="1" si="53"/>
        <v/>
      </c>
      <c r="Q257" t="str">
        <f t="shared" ca="1" si="54"/>
        <v/>
      </c>
      <c r="R257" t="str">
        <f t="shared" ca="1" si="55"/>
        <v/>
      </c>
    </row>
    <row r="258" spans="1:18" hidden="1" x14ac:dyDescent="0.2">
      <c r="A258" s="361"/>
      <c r="B258" s="322">
        <v>25</v>
      </c>
      <c r="C258" s="322" t="str">
        <f t="shared" ca="1" si="42"/>
        <v>3.3</v>
      </c>
      <c r="D258" s="322" t="str">
        <f t="shared" ca="1" si="43"/>
        <v>c</v>
      </c>
      <c r="E258" s="322" t="s">
        <v>43</v>
      </c>
      <c r="F258" s="322" t="str">
        <f t="shared" ca="1" si="44"/>
        <v>https://museemaritime.larochelle.fr/au-dela-de-la-visite/lieux-culturels-et-monuments</v>
      </c>
      <c r="G258" s="322" t="str">
        <f t="shared" ca="1" si="45"/>
        <v>AA</v>
      </c>
      <c r="H258" s="322">
        <f t="shared" ca="1" si="46"/>
        <v>0</v>
      </c>
      <c r="I258" s="322">
        <f t="shared" ca="1" si="47"/>
        <v>0</v>
      </c>
      <c r="J258" s="322" t="str">
        <f t="shared" ca="1" si="48"/>
        <v/>
      </c>
      <c r="K258" s="322" t="str">
        <f t="shared" ca="1" si="49"/>
        <v/>
      </c>
      <c r="L258" s="322" t="str">
        <f t="shared" ca="1" si="50"/>
        <v/>
      </c>
      <c r="N258" s="322">
        <f t="shared" ca="1" si="51"/>
        <v>2</v>
      </c>
      <c r="O258" t="str">
        <f t="shared" ca="1" si="52"/>
        <v/>
      </c>
      <c r="P258" t="str">
        <f t="shared" ca="1" si="53"/>
        <v/>
      </c>
      <c r="Q258" t="str">
        <f t="shared" ca="1" si="54"/>
        <v/>
      </c>
      <c r="R258" t="str">
        <f t="shared" ca="1" si="55"/>
        <v/>
      </c>
    </row>
    <row r="259" spans="1:18" hidden="1" x14ac:dyDescent="0.2">
      <c r="A259" s="361"/>
      <c r="B259" s="322">
        <v>25</v>
      </c>
      <c r="C259" s="322" t="str">
        <f t="shared" ca="1" si="42"/>
        <v>3.3</v>
      </c>
      <c r="D259" s="322" t="str">
        <f t="shared" ca="1" si="43"/>
        <v>c</v>
      </c>
      <c r="E259" s="322" t="s">
        <v>44</v>
      </c>
      <c r="F259" s="322" t="str">
        <f t="shared" ca="1" si="44"/>
        <v>https://museemaritime.larochelle.fr/au-dela-de-la-visite/a-decouvrir-a-proximite/yatchs-classiques</v>
      </c>
      <c r="G259" s="322" t="str">
        <f t="shared" ca="1" si="45"/>
        <v>AA</v>
      </c>
      <c r="H259" s="322">
        <f t="shared" ca="1" si="46"/>
        <v>0</v>
      </c>
      <c r="I259" s="322">
        <f t="shared" ca="1" si="47"/>
        <v>0</v>
      </c>
      <c r="J259" s="322" t="str">
        <f t="shared" ca="1" si="48"/>
        <v/>
      </c>
      <c r="K259" s="322" t="str">
        <f t="shared" ca="1" si="49"/>
        <v/>
      </c>
      <c r="L259" s="322" t="str">
        <f t="shared" ca="1" si="50"/>
        <v/>
      </c>
      <c r="N259" s="322">
        <f t="shared" ca="1" si="51"/>
        <v>2</v>
      </c>
      <c r="O259" t="str">
        <f t="shared" ca="1" si="52"/>
        <v/>
      </c>
      <c r="P259" t="str">
        <f t="shared" ca="1" si="53"/>
        <v/>
      </c>
      <c r="Q259" t="str">
        <f t="shared" ca="1" si="54"/>
        <v/>
      </c>
      <c r="R259" t="str">
        <f t="shared" ca="1" si="55"/>
        <v/>
      </c>
    </row>
    <row r="260" spans="1:18" hidden="1" x14ac:dyDescent="0.2">
      <c r="A260" s="361" t="s">
        <v>408</v>
      </c>
      <c r="B260" s="322">
        <v>26</v>
      </c>
      <c r="C260" s="322" t="str">
        <f t="shared" ca="1" si="42"/>
        <v>4.1</v>
      </c>
      <c r="D260" s="322" t="str">
        <f t="shared" ca="1" si="43"/>
        <v>na</v>
      </c>
      <c r="E260" s="322" t="s">
        <v>27</v>
      </c>
      <c r="F260" s="322" t="str">
        <f t="shared" ca="1" si="44"/>
        <v>https://museemaritime.larochelle.fr/</v>
      </c>
      <c r="G260" s="322" t="str">
        <f t="shared" ca="1" si="45"/>
        <v>A</v>
      </c>
      <c r="H260" s="322" t="str">
        <f t="shared" ca="1" si="46"/>
        <v>x</v>
      </c>
      <c r="I260" s="322">
        <f t="shared" ca="1" si="47"/>
        <v>0</v>
      </c>
      <c r="J260" s="322" t="str">
        <f t="shared" ca="1" si="48"/>
        <v/>
      </c>
      <c r="K260" s="322" t="str">
        <f t="shared" ca="1" si="49"/>
        <v/>
      </c>
      <c r="L260" s="322" t="str">
        <f t="shared" ca="1" si="50"/>
        <v/>
      </c>
      <c r="N260" s="322">
        <f t="shared" ca="1" si="51"/>
        <v>1</v>
      </c>
      <c r="O260" t="str">
        <f t="shared" ca="1" si="52"/>
        <v/>
      </c>
      <c r="P260" t="str">
        <f t="shared" ca="1" si="53"/>
        <v/>
      </c>
      <c r="Q260" t="str">
        <f t="shared" ca="1" si="54"/>
        <v/>
      </c>
      <c r="R260" t="str">
        <f t="shared" ca="1" si="55"/>
        <v/>
      </c>
    </row>
    <row r="261" spans="1:18" hidden="1" x14ac:dyDescent="0.2">
      <c r="A261" s="361"/>
      <c r="B261" s="322">
        <v>26</v>
      </c>
      <c r="C261" s="322" t="str">
        <f t="shared" ca="1" si="42"/>
        <v>4.1</v>
      </c>
      <c r="D261" s="322" t="str">
        <f t="shared" ca="1" si="43"/>
        <v>na</v>
      </c>
      <c r="E261" s="322" t="s">
        <v>28</v>
      </c>
      <c r="F261" s="322" t="str">
        <f t="shared" ca="1" si="44"/>
        <v>https://museemaritime.larochelle.fr/contact</v>
      </c>
      <c r="G261" s="322" t="str">
        <f t="shared" ca="1" si="45"/>
        <v>A</v>
      </c>
      <c r="H261" s="322" t="str">
        <f t="shared" ca="1" si="46"/>
        <v>x</v>
      </c>
      <c r="I261" s="322">
        <f t="shared" ca="1" si="47"/>
        <v>0</v>
      </c>
      <c r="J261" s="322" t="str">
        <f t="shared" ca="1" si="48"/>
        <v/>
      </c>
      <c r="K261" s="322" t="str">
        <f t="shared" ca="1" si="49"/>
        <v/>
      </c>
      <c r="L261" s="322" t="str">
        <f t="shared" ca="1" si="50"/>
        <v/>
      </c>
      <c r="N261" s="322">
        <f t="shared" ca="1" si="51"/>
        <v>1</v>
      </c>
      <c r="O261" t="str">
        <f t="shared" ca="1" si="52"/>
        <v/>
      </c>
      <c r="P261" t="str">
        <f t="shared" ca="1" si="53"/>
        <v/>
      </c>
      <c r="Q261" t="str">
        <f t="shared" ca="1" si="54"/>
        <v/>
      </c>
      <c r="R261" t="str">
        <f t="shared" ca="1" si="55"/>
        <v/>
      </c>
    </row>
    <row r="262" spans="1:18" hidden="1" x14ac:dyDescent="0.2">
      <c r="A262" s="361"/>
      <c r="B262" s="322">
        <v>26</v>
      </c>
      <c r="C262" s="322" t="str">
        <f t="shared" ca="1" si="42"/>
        <v>4.1</v>
      </c>
      <c r="D262" s="322" t="str">
        <f t="shared" ca="1" si="43"/>
        <v>na</v>
      </c>
      <c r="E262" s="322" t="s">
        <v>29</v>
      </c>
      <c r="F262" s="322" t="str">
        <f t="shared" ca="1" si="44"/>
        <v>https://museemaritime.larochelle.fr/mentions-legales</v>
      </c>
      <c r="G262" s="322" t="str">
        <f t="shared" ca="1" si="45"/>
        <v>A</v>
      </c>
      <c r="H262" s="322" t="str">
        <f t="shared" ca="1" si="46"/>
        <v>x</v>
      </c>
      <c r="I262" s="322">
        <f t="shared" ca="1" si="47"/>
        <v>0</v>
      </c>
      <c r="J262" s="322" t="str">
        <f t="shared" ca="1" si="48"/>
        <v/>
      </c>
      <c r="K262" s="322" t="str">
        <f t="shared" ca="1" si="49"/>
        <v/>
      </c>
      <c r="L262" s="322" t="str">
        <f t="shared" ca="1" si="50"/>
        <v/>
      </c>
      <c r="N262" s="322">
        <f t="shared" ca="1" si="51"/>
        <v>1</v>
      </c>
      <c r="O262" t="str">
        <f t="shared" ca="1" si="52"/>
        <v/>
      </c>
      <c r="P262" t="str">
        <f t="shared" ca="1" si="53"/>
        <v/>
      </c>
      <c r="Q262" t="str">
        <f t="shared" ca="1" si="54"/>
        <v/>
      </c>
      <c r="R262" t="str">
        <f t="shared" ca="1" si="55"/>
        <v/>
      </c>
    </row>
    <row r="263" spans="1:18" hidden="1" x14ac:dyDescent="0.2">
      <c r="A263" s="361"/>
      <c r="B263" s="322">
        <v>26</v>
      </c>
      <c r="C263" s="322" t="str">
        <f t="shared" ca="1" si="42"/>
        <v>4.1</v>
      </c>
      <c r="D263" s="322" t="str">
        <f t="shared" ca="1" si="43"/>
        <v>na</v>
      </c>
      <c r="E263" s="322" t="s">
        <v>30</v>
      </c>
      <c r="F263" s="322" t="str">
        <f t="shared" ca="1" si="44"/>
        <v>https://museemaritime.larochelle.fr/plan-du-site</v>
      </c>
      <c r="G263" s="322" t="str">
        <f t="shared" ca="1" si="45"/>
        <v>A</v>
      </c>
      <c r="H263" s="322" t="str">
        <f t="shared" ca="1" si="46"/>
        <v>x</v>
      </c>
      <c r="I263" s="322">
        <f t="shared" ca="1" si="47"/>
        <v>0</v>
      </c>
      <c r="J263" s="322" t="str">
        <f t="shared" ca="1" si="48"/>
        <v/>
      </c>
      <c r="K263" s="322" t="str">
        <f t="shared" ca="1" si="49"/>
        <v/>
      </c>
      <c r="L263" s="322" t="str">
        <f t="shared" ca="1" si="50"/>
        <v/>
      </c>
      <c r="N263" s="322">
        <f t="shared" ca="1" si="51"/>
        <v>1</v>
      </c>
      <c r="O263" t="str">
        <f t="shared" ca="1" si="52"/>
        <v/>
      </c>
      <c r="P263" t="str">
        <f t="shared" ca="1" si="53"/>
        <v/>
      </c>
      <c r="Q263" t="str">
        <f t="shared" ca="1" si="54"/>
        <v/>
      </c>
      <c r="R263" t="str">
        <f t="shared" ca="1" si="55"/>
        <v/>
      </c>
    </row>
    <row r="264" spans="1:18" hidden="1" x14ac:dyDescent="0.2">
      <c r="A264" s="361"/>
      <c r="B264" s="322">
        <v>26</v>
      </c>
      <c r="C264" s="322" t="str">
        <f t="shared" ref="C264:C327" ca="1" si="56">IFERROR(IF(INDIRECT($E264 &amp; "!B" &amp; $B264)="","",INDIRECT($E264 &amp; "!B" &amp; $B264)),"")</f>
        <v>4.1</v>
      </c>
      <c r="D264" s="322" t="str">
        <f t="shared" ref="D264:D327" ca="1" si="57">IFERROR(IF(INDIRECT($E264 &amp; "!G" &amp; $B264)="","",INDIRECT($E264 &amp; "!G" &amp; $B264)),"")</f>
        <v>na</v>
      </c>
      <c r="E264" s="322" t="s">
        <v>31</v>
      </c>
      <c r="F264" s="322" t="str">
        <f t="shared" ref="F264:F327" ca="1" si="58">IFERROR(HYPERLINK(INDIRECT($E264 &amp; "!C3")), "")</f>
        <v>https://museemaritime.larochelle.fr/un-avant-gout/en-ce-moment</v>
      </c>
      <c r="G264" s="322" t="str">
        <f t="shared" ref="G264:G327" ca="1" si="59">IFERROR(IF(INDIRECT($E264 &amp; "!C" &amp; $B264)="","",INDIRECT($E264 &amp; "!C" &amp; $B264)),"")</f>
        <v>A</v>
      </c>
      <c r="H264" s="322" t="str">
        <f t="shared" ref="H264:H327" ca="1" si="60">IFERROR(IF(INDIRECT($E264 &amp; "!D" &amp; $B264)="","",INDIRECT($E264 &amp; "!D" &amp; $B264)),"")</f>
        <v>x</v>
      </c>
      <c r="I264" s="322">
        <f t="shared" ref="I264:I327" ca="1" si="61">IFERROR(IF(INDIRECT($E264 &amp; "!E" &amp; $B264)="","",INDIRECT($E264 &amp; "!E" &amp; $B264)),"")</f>
        <v>0</v>
      </c>
      <c r="J264" s="322" t="str">
        <f t="shared" ref="J264:J327" ca="1" si="62">IFERROR(IF(INDIRECT($E264 &amp; "!I" &amp; $B264)="","",INDIRECT($E264 &amp; "!I" &amp; $B264)),"")</f>
        <v/>
      </c>
      <c r="K264" s="322" t="str">
        <f t="shared" ref="K264:K327" ca="1" si="63">IFERROR(IF(INDIRECT($E264 &amp; "!J" &amp; $B264)="","",INDIRECT($E264 &amp; "!J" &amp; $B264)),"")</f>
        <v/>
      </c>
      <c r="L264" s="322" t="str">
        <f t="shared" ref="L264:L327" ca="1" si="64">IFERROR(VLOOKUP($K264,$Z$1:$AD$4,MATCH($J264,$AA$5:$AD$5,0)+1,FALSE),"")</f>
        <v/>
      </c>
      <c r="N264" s="322">
        <f t="shared" ref="N264:N327" ca="1" si="65">COUNTIFS($C$7:$C$1915,$C264,$D$7:$D$1915,"nc")</f>
        <v>1</v>
      </c>
      <c r="O264" t="str">
        <f t="shared" ref="O264:O327" ca="1" si="66">IFERROR(IF(INDIRECT($E264 &amp; "!K" &amp; $B264)="","",INDIRECT($E264 &amp; "!K" &amp; $B264)),"")</f>
        <v/>
      </c>
      <c r="P264" t="str">
        <f t="shared" ref="P264:P327" ca="1" si="67">IFERROR(IF(INDIRECT($E264 &amp; "!L" &amp; $B264)="","",INDIRECT($E264 &amp; "!L" &amp; $B264)),"")</f>
        <v/>
      </c>
      <c r="Q264" t="str">
        <f t="shared" ref="Q264:Q327" ca="1" si="68">IFERROR(IF(INDIRECT($E264 &amp; "!M" &amp; $B264)="","",INDIRECT($E264 &amp; "!M" &amp; $B264)),"")</f>
        <v/>
      </c>
      <c r="R264" t="str">
        <f t="shared" ref="R264:R327" ca="1" si="69">IFERROR(IF(INDIRECT($E264 &amp; "!N" &amp; $B264)="","",INDIRECT($E264 &amp; "!N" &amp; $B264)),"")</f>
        <v/>
      </c>
    </row>
    <row r="265" spans="1:18" hidden="1" x14ac:dyDescent="0.2">
      <c r="A265" s="361"/>
      <c r="B265" s="322">
        <v>26</v>
      </c>
      <c r="C265" s="322" t="str">
        <f t="shared" ca="1" si="56"/>
        <v>4.1</v>
      </c>
      <c r="D265" s="322" t="str">
        <f t="shared" ca="1" si="57"/>
        <v>na</v>
      </c>
      <c r="E265" s="322" t="s">
        <v>32</v>
      </c>
      <c r="F265" s="322" t="str">
        <f t="shared" ca="1" si="58"/>
        <v>https://museemaritime.larochelle.fr/un-avant-gout/en-ce-moment</v>
      </c>
      <c r="G265" s="322" t="str">
        <f t="shared" ca="1" si="59"/>
        <v>A</v>
      </c>
      <c r="H265" s="322" t="str">
        <f t="shared" ca="1" si="60"/>
        <v>x</v>
      </c>
      <c r="I265" s="322">
        <f t="shared" ca="1" si="61"/>
        <v>0</v>
      </c>
      <c r="J265" s="322" t="str">
        <f t="shared" ca="1" si="62"/>
        <v/>
      </c>
      <c r="K265" s="322" t="str">
        <f t="shared" ca="1" si="63"/>
        <v/>
      </c>
      <c r="L265" s="322" t="str">
        <f t="shared" ca="1" si="64"/>
        <v/>
      </c>
      <c r="N265" s="322">
        <f t="shared" ca="1" si="65"/>
        <v>1</v>
      </c>
      <c r="O265" t="str">
        <f t="shared" ca="1" si="66"/>
        <v/>
      </c>
      <c r="P265" t="str">
        <f t="shared" ca="1" si="67"/>
        <v/>
      </c>
      <c r="Q265" t="str">
        <f t="shared" ca="1" si="68"/>
        <v/>
      </c>
      <c r="R265" t="str">
        <f t="shared" ca="1" si="69"/>
        <v/>
      </c>
    </row>
    <row r="266" spans="1:18" hidden="1" x14ac:dyDescent="0.2">
      <c r="A266" s="361"/>
      <c r="B266" s="322">
        <v>26</v>
      </c>
      <c r="C266" s="322" t="str">
        <f t="shared" ca="1" si="56"/>
        <v>4.1</v>
      </c>
      <c r="D266" s="322" t="str">
        <f t="shared" ca="1" si="57"/>
        <v>na</v>
      </c>
      <c r="E266" s="322" t="s">
        <v>33</v>
      </c>
      <c r="F266" s="322" t="str">
        <f t="shared" ca="1" si="58"/>
        <v>https://museemaritime.larochelle.fr/un-avant-gout/en-ce-moment/evenement/generationsthalassa-5662</v>
      </c>
      <c r="G266" s="322" t="str">
        <f t="shared" ca="1" si="59"/>
        <v>A</v>
      </c>
      <c r="H266" s="322" t="str">
        <f t="shared" ca="1" si="60"/>
        <v>x</v>
      </c>
      <c r="I266" s="322">
        <f t="shared" ca="1" si="61"/>
        <v>0</v>
      </c>
      <c r="J266" s="322" t="str">
        <f t="shared" ca="1" si="62"/>
        <v/>
      </c>
      <c r="K266" s="322" t="str">
        <f t="shared" ca="1" si="63"/>
        <v/>
      </c>
      <c r="L266" s="322" t="str">
        <f t="shared" ca="1" si="64"/>
        <v/>
      </c>
      <c r="N266" s="322">
        <f t="shared" ca="1" si="65"/>
        <v>1</v>
      </c>
      <c r="O266" t="str">
        <f t="shared" ca="1" si="66"/>
        <v/>
      </c>
      <c r="P266" t="str">
        <f t="shared" ca="1" si="67"/>
        <v/>
      </c>
      <c r="Q266" t="str">
        <f t="shared" ca="1" si="68"/>
        <v/>
      </c>
      <c r="R266" t="str">
        <f t="shared" ca="1" si="69"/>
        <v/>
      </c>
    </row>
    <row r="267" spans="1:18" hidden="1" x14ac:dyDescent="0.2">
      <c r="A267" s="361"/>
      <c r="B267" s="322">
        <v>26</v>
      </c>
      <c r="C267" s="322" t="str">
        <f t="shared" ca="1" si="56"/>
        <v>4.1</v>
      </c>
      <c r="D267" s="322" t="str">
        <f t="shared" ca="1" si="57"/>
        <v>na</v>
      </c>
      <c r="E267" s="322" t="s">
        <v>34</v>
      </c>
      <c r="F267" s="322" t="str">
        <f t="shared" ca="1" si="58"/>
        <v>https://museemaritime.larochelle.fr/recherche?q=bateau&amp;tx_indexedsearch%5Bsubmit_button%5D=OK </v>
      </c>
      <c r="G267" s="322" t="str">
        <f t="shared" ca="1" si="59"/>
        <v>A</v>
      </c>
      <c r="H267" s="322" t="str">
        <f t="shared" ca="1" si="60"/>
        <v>x</v>
      </c>
      <c r="I267" s="322">
        <f t="shared" ca="1" si="61"/>
        <v>0</v>
      </c>
      <c r="J267" s="322" t="str">
        <f t="shared" ca="1" si="62"/>
        <v/>
      </c>
      <c r="K267" s="322" t="str">
        <f t="shared" ca="1" si="63"/>
        <v/>
      </c>
      <c r="L267" s="322" t="str">
        <f t="shared" ca="1" si="64"/>
        <v/>
      </c>
      <c r="N267" s="322">
        <f t="shared" ca="1" si="65"/>
        <v>1</v>
      </c>
      <c r="O267" t="str">
        <f t="shared" ca="1" si="66"/>
        <v/>
      </c>
      <c r="P267" t="str">
        <f t="shared" ca="1" si="67"/>
        <v/>
      </c>
      <c r="Q267" t="str">
        <f t="shared" ca="1" si="68"/>
        <v/>
      </c>
      <c r="R267" t="str">
        <f t="shared" ca="1" si="69"/>
        <v/>
      </c>
    </row>
    <row r="268" spans="1:18" hidden="1" x14ac:dyDescent="0.2">
      <c r="A268" s="361"/>
      <c r="B268" s="322">
        <v>26</v>
      </c>
      <c r="C268" s="322" t="str">
        <f t="shared" ca="1" si="56"/>
        <v>4.1</v>
      </c>
      <c r="D268" s="322" t="str">
        <f t="shared" ca="1" si="57"/>
        <v>na</v>
      </c>
      <c r="E268" s="322" t="s">
        <v>35</v>
      </c>
      <c r="F268" s="322" t="str">
        <f t="shared" ca="1" si="58"/>
        <v>https://museemaritime.larochelle.fr/un-avant-gout/presentation-du-musee</v>
      </c>
      <c r="G268" s="322" t="str">
        <f t="shared" ca="1" si="59"/>
        <v>A</v>
      </c>
      <c r="H268" s="322" t="str">
        <f t="shared" ca="1" si="60"/>
        <v>x</v>
      </c>
      <c r="I268" s="322">
        <f t="shared" ca="1" si="61"/>
        <v>0</v>
      </c>
      <c r="J268" s="322" t="str">
        <f t="shared" ca="1" si="62"/>
        <v/>
      </c>
      <c r="K268" s="322" t="str">
        <f t="shared" ca="1" si="63"/>
        <v/>
      </c>
      <c r="L268" s="322" t="str">
        <f t="shared" ca="1" si="64"/>
        <v/>
      </c>
      <c r="N268" s="322">
        <f t="shared" ca="1" si="65"/>
        <v>1</v>
      </c>
      <c r="O268" t="str">
        <f t="shared" ca="1" si="66"/>
        <v/>
      </c>
      <c r="P268" t="str">
        <f t="shared" ca="1" si="67"/>
        <v/>
      </c>
      <c r="Q268" t="str">
        <f t="shared" ca="1" si="68"/>
        <v/>
      </c>
      <c r="R268" t="str">
        <f t="shared" ca="1" si="69"/>
        <v/>
      </c>
    </row>
    <row r="269" spans="1:18" hidden="1" x14ac:dyDescent="0.2">
      <c r="A269" s="361"/>
      <c r="B269" s="322">
        <v>26</v>
      </c>
      <c r="C269" s="322" t="str">
        <f t="shared" ca="1" si="56"/>
        <v>4.1</v>
      </c>
      <c r="D269" s="322" t="str">
        <f t="shared" ca="1" si="57"/>
        <v>na</v>
      </c>
      <c r="E269" s="322" t="s">
        <v>36</v>
      </c>
      <c r="F269" s="322" t="str">
        <f t="shared" ca="1" si="58"/>
        <v>https://museemaritime.larochelle.fr/un-avant-gout/histoire-du-musee</v>
      </c>
      <c r="G269" s="322" t="str">
        <f t="shared" ca="1" si="59"/>
        <v>A</v>
      </c>
      <c r="H269" s="322" t="str">
        <f t="shared" ca="1" si="60"/>
        <v>x</v>
      </c>
      <c r="I269" s="322">
        <f t="shared" ca="1" si="61"/>
        <v>0</v>
      </c>
      <c r="J269" s="322" t="str">
        <f t="shared" ca="1" si="62"/>
        <v/>
      </c>
      <c r="K269" s="322" t="str">
        <f t="shared" ca="1" si="63"/>
        <v/>
      </c>
      <c r="L269" s="322" t="str">
        <f t="shared" ca="1" si="64"/>
        <v/>
      </c>
      <c r="N269" s="322">
        <f t="shared" ca="1" si="65"/>
        <v>1</v>
      </c>
      <c r="O269" t="str">
        <f t="shared" ca="1" si="66"/>
        <v/>
      </c>
      <c r="P269" t="str">
        <f t="shared" ca="1" si="67"/>
        <v/>
      </c>
      <c r="Q269" t="str">
        <f t="shared" ca="1" si="68"/>
        <v/>
      </c>
      <c r="R269" t="str">
        <f t="shared" ca="1" si="69"/>
        <v/>
      </c>
    </row>
    <row r="270" spans="1:18" hidden="1" x14ac:dyDescent="0.2">
      <c r="A270" s="361"/>
      <c r="B270" s="322">
        <v>26</v>
      </c>
      <c r="C270" s="322" t="str">
        <f t="shared" ca="1" si="56"/>
        <v>4.1</v>
      </c>
      <c r="D270" s="322" t="str">
        <f t="shared" ca="1" si="57"/>
        <v>na</v>
      </c>
      <c r="E270" s="322" t="s">
        <v>37</v>
      </c>
      <c r="F270" s="322" t="str">
        <f t="shared" ca="1" si="58"/>
        <v>https://museemaritime.larochelle.fr/un-avant-gout/les-collections/flotte-patrimoniale</v>
      </c>
      <c r="G270" s="322" t="str">
        <f t="shared" ca="1" si="59"/>
        <v>A</v>
      </c>
      <c r="H270" s="322" t="str">
        <f t="shared" ca="1" si="60"/>
        <v>x</v>
      </c>
      <c r="I270" s="322">
        <f t="shared" ca="1" si="61"/>
        <v>0</v>
      </c>
      <c r="J270" s="322" t="str">
        <f t="shared" ca="1" si="62"/>
        <v/>
      </c>
      <c r="K270" s="322" t="str">
        <f t="shared" ca="1" si="63"/>
        <v/>
      </c>
      <c r="L270" s="322" t="str">
        <f t="shared" ca="1" si="64"/>
        <v/>
      </c>
      <c r="N270" s="322">
        <f t="shared" ca="1" si="65"/>
        <v>1</v>
      </c>
      <c r="O270" t="str">
        <f t="shared" ca="1" si="66"/>
        <v/>
      </c>
      <c r="P270" t="str">
        <f t="shared" ca="1" si="67"/>
        <v/>
      </c>
      <c r="Q270" t="str">
        <f t="shared" ca="1" si="68"/>
        <v/>
      </c>
      <c r="R270" t="str">
        <f t="shared" ca="1" si="69"/>
        <v/>
      </c>
    </row>
    <row r="271" spans="1:18" x14ac:dyDescent="0.2">
      <c r="A271" s="361"/>
      <c r="B271" s="322">
        <v>26</v>
      </c>
      <c r="C271" s="322" t="str">
        <f t="shared" ca="1" si="56"/>
        <v>4.1</v>
      </c>
      <c r="D271" s="322" t="str">
        <f t="shared" ca="1" si="57"/>
        <v>nc</v>
      </c>
      <c r="E271" s="322" t="s">
        <v>38</v>
      </c>
      <c r="F271" s="322" t="str">
        <f t="shared" ca="1" si="58"/>
        <v>https://museemaritime.larochelle.fr/un-avant-gout/les-collections/france-1</v>
      </c>
      <c r="G271" s="322" t="str">
        <f t="shared" ca="1" si="59"/>
        <v>A</v>
      </c>
      <c r="H271" s="322" t="str">
        <f t="shared" ca="1" si="60"/>
        <v>x</v>
      </c>
      <c r="I271" s="322">
        <f t="shared" ca="1" si="61"/>
        <v>0</v>
      </c>
      <c r="J271" s="322" t="str">
        <f t="shared" ca="1" si="62"/>
        <v>Bloquante</v>
      </c>
      <c r="K271" s="322" t="str">
        <f t="shared" ca="1" si="63"/>
        <v>Une seule fois dans la page</v>
      </c>
      <c r="L271" s="322">
        <f t="shared" ca="1" si="64"/>
        <v>1</v>
      </c>
      <c r="N271" s="322">
        <f t="shared" ca="1" si="65"/>
        <v>1</v>
      </c>
      <c r="O271" t="str">
        <f t="shared" ca="1" si="66"/>
        <v>Il n'y a pas de transcription textuelle</v>
      </c>
      <c r="P271" t="str">
        <f t="shared" ca="1" si="67"/>
        <v/>
      </c>
      <c r="Q271" t="str">
        <f t="shared" ca="1" si="68"/>
        <v/>
      </c>
      <c r="R271" t="str">
        <f t="shared" ca="1" si="69"/>
        <v/>
      </c>
    </row>
    <row r="272" spans="1:18" hidden="1" x14ac:dyDescent="0.2">
      <c r="A272" s="361"/>
      <c r="B272" s="322">
        <v>26</v>
      </c>
      <c r="C272" s="322" t="str">
        <f t="shared" ca="1" si="56"/>
        <v>4.1</v>
      </c>
      <c r="D272" s="322" t="str">
        <f t="shared" ca="1" si="57"/>
        <v>na</v>
      </c>
      <c r="E272" s="322" t="s">
        <v>39</v>
      </c>
      <c r="F272" s="322" t="str">
        <f t="shared" ca="1" si="58"/>
        <v>https://museemaritime.larochelle.fr/un-avant-gout/les-incontournables/joshua-1</v>
      </c>
      <c r="G272" s="322" t="str">
        <f t="shared" ca="1" si="59"/>
        <v>A</v>
      </c>
      <c r="H272" s="322" t="str">
        <f t="shared" ca="1" si="60"/>
        <v>x</v>
      </c>
      <c r="I272" s="322">
        <f t="shared" ca="1" si="61"/>
        <v>0</v>
      </c>
      <c r="J272" s="322" t="str">
        <f t="shared" ca="1" si="62"/>
        <v/>
      </c>
      <c r="K272" s="322" t="str">
        <f t="shared" ca="1" si="63"/>
        <v/>
      </c>
      <c r="L272" s="322" t="str">
        <f t="shared" ca="1" si="64"/>
        <v/>
      </c>
      <c r="N272" s="322">
        <f t="shared" ca="1" si="65"/>
        <v>1</v>
      </c>
      <c r="O272" t="str">
        <f t="shared" ca="1" si="66"/>
        <v/>
      </c>
      <c r="P272" t="str">
        <f t="shared" ca="1" si="67"/>
        <v/>
      </c>
      <c r="Q272" t="str">
        <f t="shared" ca="1" si="68"/>
        <v/>
      </c>
      <c r="R272" t="str">
        <f t="shared" ca="1" si="69"/>
        <v/>
      </c>
    </row>
    <row r="273" spans="1:18" hidden="1" x14ac:dyDescent="0.2">
      <c r="A273" s="361"/>
      <c r="B273" s="322">
        <v>26</v>
      </c>
      <c r="C273" s="322" t="str">
        <f t="shared" ca="1" si="56"/>
        <v>4.1</v>
      </c>
      <c r="D273" s="322" t="str">
        <f t="shared" ca="1" si="57"/>
        <v>na</v>
      </c>
      <c r="E273" s="322" t="s">
        <v>40</v>
      </c>
      <c r="F273" s="322" t="str">
        <f t="shared" ca="1" si="58"/>
        <v>https://museemaritime.larochelle.fr/preparer-la-visite/acces-tarifs-et-horaires</v>
      </c>
      <c r="G273" s="322" t="str">
        <f t="shared" ca="1" si="59"/>
        <v>A</v>
      </c>
      <c r="H273" s="322" t="str">
        <f t="shared" ca="1" si="60"/>
        <v>x</v>
      </c>
      <c r="I273" s="322">
        <f t="shared" ca="1" si="61"/>
        <v>0</v>
      </c>
      <c r="J273" s="322" t="str">
        <f t="shared" ca="1" si="62"/>
        <v/>
      </c>
      <c r="K273" s="322" t="str">
        <f t="shared" ca="1" si="63"/>
        <v/>
      </c>
      <c r="L273" s="322" t="str">
        <f t="shared" ca="1" si="64"/>
        <v/>
      </c>
      <c r="N273" s="322">
        <f t="shared" ca="1" si="65"/>
        <v>1</v>
      </c>
      <c r="O273" t="str">
        <f t="shared" ca="1" si="66"/>
        <v/>
      </c>
      <c r="P273" t="str">
        <f t="shared" ca="1" si="67"/>
        <v/>
      </c>
      <c r="Q273" t="str">
        <f t="shared" ca="1" si="68"/>
        <v/>
      </c>
      <c r="R273" t="str">
        <f t="shared" ca="1" si="69"/>
        <v/>
      </c>
    </row>
    <row r="274" spans="1:18" hidden="1" x14ac:dyDescent="0.2">
      <c r="A274" s="361"/>
      <c r="B274" s="322">
        <v>26</v>
      </c>
      <c r="C274" s="322" t="str">
        <f t="shared" ca="1" si="56"/>
        <v>4.1</v>
      </c>
      <c r="D274" s="322" t="str">
        <f t="shared" ca="1" si="57"/>
        <v>na</v>
      </c>
      <c r="E274" s="322" t="s">
        <v>41</v>
      </c>
      <c r="F274" s="322" t="str">
        <f t="shared" ca="1" si="58"/>
        <v>https://museemaritime.larochelle.fr/preparer-la-visite/je-suis/enseignant-ou-animateur</v>
      </c>
      <c r="G274" s="322" t="str">
        <f t="shared" ca="1" si="59"/>
        <v>A</v>
      </c>
      <c r="H274" s="322" t="str">
        <f t="shared" ca="1" si="60"/>
        <v>x</v>
      </c>
      <c r="I274" s="322">
        <f t="shared" ca="1" si="61"/>
        <v>0</v>
      </c>
      <c r="J274" s="322" t="str">
        <f t="shared" ca="1" si="62"/>
        <v/>
      </c>
      <c r="K274" s="322" t="str">
        <f t="shared" ca="1" si="63"/>
        <v/>
      </c>
      <c r="L274" s="322" t="str">
        <f t="shared" ca="1" si="64"/>
        <v/>
      </c>
      <c r="N274" s="322">
        <f t="shared" ca="1" si="65"/>
        <v>1</v>
      </c>
      <c r="O274" t="str">
        <f t="shared" ca="1" si="66"/>
        <v/>
      </c>
      <c r="P274" t="str">
        <f t="shared" ca="1" si="67"/>
        <v/>
      </c>
      <c r="Q274" t="str">
        <f t="shared" ca="1" si="68"/>
        <v/>
      </c>
      <c r="R274" t="str">
        <f t="shared" ca="1" si="69"/>
        <v/>
      </c>
    </row>
    <row r="275" spans="1:18" hidden="1" x14ac:dyDescent="0.2">
      <c r="A275" s="361"/>
      <c r="B275" s="322">
        <v>26</v>
      </c>
      <c r="C275" s="322" t="str">
        <f t="shared" ca="1" si="56"/>
        <v>4.1</v>
      </c>
      <c r="D275" s="322" t="str">
        <f t="shared" ca="1" si="57"/>
        <v>na</v>
      </c>
      <c r="E275" s="322" t="s">
        <v>42</v>
      </c>
      <c r="F275" s="322" t="str">
        <f t="shared" ca="1" si="58"/>
        <v>https://museemaritime.larochelle.fr/au-dela-de-la-visite/autour-des-expositions</v>
      </c>
      <c r="G275" s="322" t="str">
        <f t="shared" ca="1" si="59"/>
        <v>A</v>
      </c>
      <c r="H275" s="322" t="str">
        <f t="shared" ca="1" si="60"/>
        <v>x</v>
      </c>
      <c r="I275" s="322">
        <f t="shared" ca="1" si="61"/>
        <v>0</v>
      </c>
      <c r="J275" s="322" t="str">
        <f t="shared" ca="1" si="62"/>
        <v/>
      </c>
      <c r="K275" s="322" t="str">
        <f t="shared" ca="1" si="63"/>
        <v/>
      </c>
      <c r="L275" s="322" t="str">
        <f t="shared" ca="1" si="64"/>
        <v/>
      </c>
      <c r="N275" s="322">
        <f t="shared" ca="1" si="65"/>
        <v>1</v>
      </c>
      <c r="O275" t="str">
        <f t="shared" ca="1" si="66"/>
        <v/>
      </c>
      <c r="P275" t="str">
        <f t="shared" ca="1" si="67"/>
        <v/>
      </c>
      <c r="Q275" t="str">
        <f t="shared" ca="1" si="68"/>
        <v/>
      </c>
      <c r="R275" t="str">
        <f t="shared" ca="1" si="69"/>
        <v/>
      </c>
    </row>
    <row r="276" spans="1:18" hidden="1" x14ac:dyDescent="0.2">
      <c r="A276" s="361"/>
      <c r="B276" s="322">
        <v>26</v>
      </c>
      <c r="C276" s="322" t="str">
        <f t="shared" ca="1" si="56"/>
        <v>4.1</v>
      </c>
      <c r="D276" s="322" t="str">
        <f t="shared" ca="1" si="57"/>
        <v>na</v>
      </c>
      <c r="E276" s="322" t="s">
        <v>43</v>
      </c>
      <c r="F276" s="322" t="str">
        <f t="shared" ca="1" si="58"/>
        <v>https://museemaritime.larochelle.fr/au-dela-de-la-visite/lieux-culturels-et-monuments</v>
      </c>
      <c r="G276" s="322" t="str">
        <f t="shared" ca="1" si="59"/>
        <v>A</v>
      </c>
      <c r="H276" s="322" t="str">
        <f t="shared" ca="1" si="60"/>
        <v>x</v>
      </c>
      <c r="I276" s="322">
        <f t="shared" ca="1" si="61"/>
        <v>0</v>
      </c>
      <c r="J276" s="322" t="str">
        <f t="shared" ca="1" si="62"/>
        <v/>
      </c>
      <c r="K276" s="322" t="str">
        <f t="shared" ca="1" si="63"/>
        <v/>
      </c>
      <c r="L276" s="322" t="str">
        <f t="shared" ca="1" si="64"/>
        <v/>
      </c>
      <c r="N276" s="322">
        <f t="shared" ca="1" si="65"/>
        <v>1</v>
      </c>
      <c r="O276" t="str">
        <f t="shared" ca="1" si="66"/>
        <v/>
      </c>
      <c r="P276" t="str">
        <f t="shared" ca="1" si="67"/>
        <v/>
      </c>
      <c r="Q276" t="str">
        <f t="shared" ca="1" si="68"/>
        <v/>
      </c>
      <c r="R276" t="str">
        <f t="shared" ca="1" si="69"/>
        <v/>
      </c>
    </row>
    <row r="277" spans="1:18" hidden="1" x14ac:dyDescent="0.2">
      <c r="A277" s="361"/>
      <c r="B277" s="322">
        <v>26</v>
      </c>
      <c r="C277" s="322" t="str">
        <f t="shared" ca="1" si="56"/>
        <v>4.1</v>
      </c>
      <c r="D277" s="322" t="str">
        <f t="shared" ca="1" si="57"/>
        <v>na</v>
      </c>
      <c r="E277" s="322" t="s">
        <v>44</v>
      </c>
      <c r="F277" s="322" t="str">
        <f t="shared" ca="1" si="58"/>
        <v>https://museemaritime.larochelle.fr/au-dela-de-la-visite/a-decouvrir-a-proximite/yatchs-classiques</v>
      </c>
      <c r="G277" s="322" t="str">
        <f t="shared" ca="1" si="59"/>
        <v>A</v>
      </c>
      <c r="H277" s="322" t="str">
        <f t="shared" ca="1" si="60"/>
        <v>x</v>
      </c>
      <c r="I277" s="322">
        <f t="shared" ca="1" si="61"/>
        <v>0</v>
      </c>
      <c r="J277" s="322" t="str">
        <f t="shared" ca="1" si="62"/>
        <v/>
      </c>
      <c r="K277" s="322" t="str">
        <f t="shared" ca="1" si="63"/>
        <v/>
      </c>
      <c r="L277" s="322" t="str">
        <f t="shared" ca="1" si="64"/>
        <v/>
      </c>
      <c r="N277" s="322">
        <f t="shared" ca="1" si="65"/>
        <v>1</v>
      </c>
      <c r="O277" t="str">
        <f t="shared" ca="1" si="66"/>
        <v/>
      </c>
      <c r="P277" t="str">
        <f t="shared" ca="1" si="67"/>
        <v/>
      </c>
      <c r="Q277" t="str">
        <f t="shared" ca="1" si="68"/>
        <v/>
      </c>
      <c r="R277" t="str">
        <f t="shared" ca="1" si="69"/>
        <v/>
      </c>
    </row>
    <row r="278" spans="1:18" hidden="1" x14ac:dyDescent="0.2">
      <c r="A278" s="361"/>
      <c r="B278" s="322">
        <v>27</v>
      </c>
      <c r="C278" s="322" t="str">
        <f t="shared" ca="1" si="56"/>
        <v>4.2</v>
      </c>
      <c r="D278" s="322" t="str">
        <f t="shared" ca="1" si="57"/>
        <v>na</v>
      </c>
      <c r="E278" s="322" t="s">
        <v>27</v>
      </c>
      <c r="F278" s="322" t="str">
        <f t="shared" ca="1" si="58"/>
        <v>https://museemaritime.larochelle.fr/</v>
      </c>
      <c r="G278" s="322" t="str">
        <f t="shared" ca="1" si="59"/>
        <v>A</v>
      </c>
      <c r="H278" s="322">
        <f t="shared" ca="1" si="60"/>
        <v>0</v>
      </c>
      <c r="I278" s="322">
        <f t="shared" ca="1" si="61"/>
        <v>0</v>
      </c>
      <c r="J278" s="322" t="str">
        <f t="shared" ca="1" si="62"/>
        <v/>
      </c>
      <c r="K278" s="322" t="str">
        <f t="shared" ca="1" si="63"/>
        <v/>
      </c>
      <c r="L278" s="322" t="str">
        <f t="shared" ca="1" si="64"/>
        <v/>
      </c>
      <c r="N278" s="322">
        <f t="shared" ca="1" si="65"/>
        <v>0</v>
      </c>
      <c r="O278" t="str">
        <f t="shared" ca="1" si="66"/>
        <v/>
      </c>
      <c r="P278" t="str">
        <f t="shared" ca="1" si="67"/>
        <v/>
      </c>
      <c r="Q278" t="str">
        <f t="shared" ca="1" si="68"/>
        <v/>
      </c>
      <c r="R278" t="str">
        <f t="shared" ca="1" si="69"/>
        <v/>
      </c>
    </row>
    <row r="279" spans="1:18" hidden="1" x14ac:dyDescent="0.2">
      <c r="A279" s="361"/>
      <c r="B279" s="322">
        <v>27</v>
      </c>
      <c r="C279" s="322" t="str">
        <f t="shared" ca="1" si="56"/>
        <v>4.2</v>
      </c>
      <c r="D279" s="322" t="str">
        <f t="shared" ca="1" si="57"/>
        <v>na</v>
      </c>
      <c r="E279" s="322" t="s">
        <v>28</v>
      </c>
      <c r="F279" s="322" t="str">
        <f t="shared" ca="1" si="58"/>
        <v>https://museemaritime.larochelle.fr/contact</v>
      </c>
      <c r="G279" s="322" t="str">
        <f t="shared" ca="1" si="59"/>
        <v>A</v>
      </c>
      <c r="H279" s="322">
        <f t="shared" ca="1" si="60"/>
        <v>0</v>
      </c>
      <c r="I279" s="322">
        <f t="shared" ca="1" si="61"/>
        <v>0</v>
      </c>
      <c r="J279" s="322" t="str">
        <f t="shared" ca="1" si="62"/>
        <v/>
      </c>
      <c r="K279" s="322" t="str">
        <f t="shared" ca="1" si="63"/>
        <v/>
      </c>
      <c r="L279" s="322" t="str">
        <f t="shared" ca="1" si="64"/>
        <v/>
      </c>
      <c r="N279" s="322">
        <f t="shared" ca="1" si="65"/>
        <v>0</v>
      </c>
      <c r="O279" t="str">
        <f t="shared" ca="1" si="66"/>
        <v/>
      </c>
      <c r="P279" t="str">
        <f t="shared" ca="1" si="67"/>
        <v/>
      </c>
      <c r="Q279" t="str">
        <f t="shared" ca="1" si="68"/>
        <v/>
      </c>
      <c r="R279" t="str">
        <f t="shared" ca="1" si="69"/>
        <v/>
      </c>
    </row>
    <row r="280" spans="1:18" hidden="1" x14ac:dyDescent="0.2">
      <c r="A280" s="361"/>
      <c r="B280" s="322">
        <v>27</v>
      </c>
      <c r="C280" s="322" t="str">
        <f t="shared" ca="1" si="56"/>
        <v>4.2</v>
      </c>
      <c r="D280" s="322" t="str">
        <f t="shared" ca="1" si="57"/>
        <v>na</v>
      </c>
      <c r="E280" s="322" t="s">
        <v>29</v>
      </c>
      <c r="F280" s="322" t="str">
        <f t="shared" ca="1" si="58"/>
        <v>https://museemaritime.larochelle.fr/mentions-legales</v>
      </c>
      <c r="G280" s="322" t="str">
        <f t="shared" ca="1" si="59"/>
        <v>A</v>
      </c>
      <c r="H280" s="322">
        <f t="shared" ca="1" si="60"/>
        <v>0</v>
      </c>
      <c r="I280" s="322">
        <f t="shared" ca="1" si="61"/>
        <v>0</v>
      </c>
      <c r="J280" s="322" t="str">
        <f t="shared" ca="1" si="62"/>
        <v/>
      </c>
      <c r="K280" s="322" t="str">
        <f t="shared" ca="1" si="63"/>
        <v/>
      </c>
      <c r="L280" s="322" t="str">
        <f t="shared" ca="1" si="64"/>
        <v/>
      </c>
      <c r="N280" s="322">
        <f t="shared" ca="1" si="65"/>
        <v>0</v>
      </c>
      <c r="O280" t="str">
        <f t="shared" ca="1" si="66"/>
        <v/>
      </c>
      <c r="P280" t="str">
        <f t="shared" ca="1" si="67"/>
        <v/>
      </c>
      <c r="Q280" t="str">
        <f t="shared" ca="1" si="68"/>
        <v/>
      </c>
      <c r="R280" t="str">
        <f t="shared" ca="1" si="69"/>
        <v/>
      </c>
    </row>
    <row r="281" spans="1:18" hidden="1" x14ac:dyDescent="0.2">
      <c r="A281" s="361"/>
      <c r="B281" s="322">
        <v>27</v>
      </c>
      <c r="C281" s="322" t="str">
        <f t="shared" ca="1" si="56"/>
        <v>4.2</v>
      </c>
      <c r="D281" s="322" t="str">
        <f t="shared" ca="1" si="57"/>
        <v>na</v>
      </c>
      <c r="E281" s="322" t="s">
        <v>30</v>
      </c>
      <c r="F281" s="322" t="str">
        <f t="shared" ca="1" si="58"/>
        <v>https://museemaritime.larochelle.fr/plan-du-site</v>
      </c>
      <c r="G281" s="322" t="str">
        <f t="shared" ca="1" si="59"/>
        <v>A</v>
      </c>
      <c r="H281" s="322">
        <f t="shared" ca="1" si="60"/>
        <v>0</v>
      </c>
      <c r="I281" s="322">
        <f t="shared" ca="1" si="61"/>
        <v>0</v>
      </c>
      <c r="J281" s="322" t="str">
        <f t="shared" ca="1" si="62"/>
        <v/>
      </c>
      <c r="K281" s="322" t="str">
        <f t="shared" ca="1" si="63"/>
        <v/>
      </c>
      <c r="L281" s="322" t="str">
        <f t="shared" ca="1" si="64"/>
        <v/>
      </c>
      <c r="N281" s="322">
        <f t="shared" ca="1" si="65"/>
        <v>0</v>
      </c>
      <c r="O281" t="str">
        <f t="shared" ca="1" si="66"/>
        <v/>
      </c>
      <c r="P281" t="str">
        <f t="shared" ca="1" si="67"/>
        <v/>
      </c>
      <c r="Q281" t="str">
        <f t="shared" ca="1" si="68"/>
        <v/>
      </c>
      <c r="R281" t="str">
        <f t="shared" ca="1" si="69"/>
        <v/>
      </c>
    </row>
    <row r="282" spans="1:18" hidden="1" x14ac:dyDescent="0.2">
      <c r="A282" s="361"/>
      <c r="B282" s="322">
        <v>27</v>
      </c>
      <c r="C282" s="322" t="str">
        <f t="shared" ca="1" si="56"/>
        <v>4.2</v>
      </c>
      <c r="D282" s="322" t="str">
        <f t="shared" ca="1" si="57"/>
        <v>na</v>
      </c>
      <c r="E282" s="322" t="s">
        <v>31</v>
      </c>
      <c r="F282" s="322" t="str">
        <f t="shared" ca="1" si="58"/>
        <v>https://museemaritime.larochelle.fr/un-avant-gout/en-ce-moment</v>
      </c>
      <c r="G282" s="322" t="str">
        <f t="shared" ca="1" si="59"/>
        <v>A</v>
      </c>
      <c r="H282" s="322">
        <f t="shared" ca="1" si="60"/>
        <v>0</v>
      </c>
      <c r="I282" s="322">
        <f t="shared" ca="1" si="61"/>
        <v>0</v>
      </c>
      <c r="J282" s="322" t="str">
        <f t="shared" ca="1" si="62"/>
        <v/>
      </c>
      <c r="K282" s="322" t="str">
        <f t="shared" ca="1" si="63"/>
        <v/>
      </c>
      <c r="L282" s="322" t="str">
        <f t="shared" ca="1" si="64"/>
        <v/>
      </c>
      <c r="N282" s="322">
        <f t="shared" ca="1" si="65"/>
        <v>0</v>
      </c>
      <c r="O282" t="str">
        <f t="shared" ca="1" si="66"/>
        <v/>
      </c>
      <c r="P282" t="str">
        <f t="shared" ca="1" si="67"/>
        <v/>
      </c>
      <c r="Q282" t="str">
        <f t="shared" ca="1" si="68"/>
        <v/>
      </c>
      <c r="R282" t="str">
        <f t="shared" ca="1" si="69"/>
        <v/>
      </c>
    </row>
    <row r="283" spans="1:18" hidden="1" x14ac:dyDescent="0.2">
      <c r="A283" s="361"/>
      <c r="B283" s="322">
        <v>27</v>
      </c>
      <c r="C283" s="322" t="str">
        <f t="shared" ca="1" si="56"/>
        <v>4.2</v>
      </c>
      <c r="D283" s="322" t="str">
        <f t="shared" ca="1" si="57"/>
        <v>na</v>
      </c>
      <c r="E283" s="322" t="s">
        <v>32</v>
      </c>
      <c r="F283" s="322" t="str">
        <f t="shared" ca="1" si="58"/>
        <v>https://museemaritime.larochelle.fr/un-avant-gout/en-ce-moment</v>
      </c>
      <c r="G283" s="322" t="str">
        <f t="shared" ca="1" si="59"/>
        <v>A</v>
      </c>
      <c r="H283" s="322">
        <f t="shared" ca="1" si="60"/>
        <v>0</v>
      </c>
      <c r="I283" s="322">
        <f t="shared" ca="1" si="61"/>
        <v>0</v>
      </c>
      <c r="J283" s="322" t="str">
        <f t="shared" ca="1" si="62"/>
        <v/>
      </c>
      <c r="K283" s="322" t="str">
        <f t="shared" ca="1" si="63"/>
        <v/>
      </c>
      <c r="L283" s="322" t="str">
        <f t="shared" ca="1" si="64"/>
        <v/>
      </c>
      <c r="N283" s="322">
        <f t="shared" ca="1" si="65"/>
        <v>0</v>
      </c>
      <c r="O283" t="str">
        <f t="shared" ca="1" si="66"/>
        <v/>
      </c>
      <c r="P283" t="str">
        <f t="shared" ca="1" si="67"/>
        <v/>
      </c>
      <c r="Q283" t="str">
        <f t="shared" ca="1" si="68"/>
        <v/>
      </c>
      <c r="R283" t="str">
        <f t="shared" ca="1" si="69"/>
        <v/>
      </c>
    </row>
    <row r="284" spans="1:18" hidden="1" x14ac:dyDescent="0.2">
      <c r="A284" s="361"/>
      <c r="B284" s="322">
        <v>27</v>
      </c>
      <c r="C284" s="322" t="str">
        <f t="shared" ca="1" si="56"/>
        <v>4.2</v>
      </c>
      <c r="D284" s="322" t="str">
        <f t="shared" ca="1" si="57"/>
        <v>na</v>
      </c>
      <c r="E284" s="322" t="s">
        <v>33</v>
      </c>
      <c r="F284" s="322" t="str">
        <f t="shared" ca="1" si="58"/>
        <v>https://museemaritime.larochelle.fr/un-avant-gout/en-ce-moment/evenement/generationsthalassa-5662</v>
      </c>
      <c r="G284" s="322" t="str">
        <f t="shared" ca="1" si="59"/>
        <v>A</v>
      </c>
      <c r="H284" s="322">
        <f t="shared" ca="1" si="60"/>
        <v>0</v>
      </c>
      <c r="I284" s="322">
        <f t="shared" ca="1" si="61"/>
        <v>0</v>
      </c>
      <c r="J284" s="322" t="str">
        <f t="shared" ca="1" si="62"/>
        <v/>
      </c>
      <c r="K284" s="322" t="str">
        <f t="shared" ca="1" si="63"/>
        <v/>
      </c>
      <c r="L284" s="322" t="str">
        <f t="shared" ca="1" si="64"/>
        <v/>
      </c>
      <c r="N284" s="322">
        <f t="shared" ca="1" si="65"/>
        <v>0</v>
      </c>
      <c r="O284" t="str">
        <f t="shared" ca="1" si="66"/>
        <v/>
      </c>
      <c r="P284" t="str">
        <f t="shared" ca="1" si="67"/>
        <v/>
      </c>
      <c r="Q284" t="str">
        <f t="shared" ca="1" si="68"/>
        <v/>
      </c>
      <c r="R284" t="str">
        <f t="shared" ca="1" si="69"/>
        <v/>
      </c>
    </row>
    <row r="285" spans="1:18" hidden="1" x14ac:dyDescent="0.2">
      <c r="A285" s="361"/>
      <c r="B285" s="322">
        <v>27</v>
      </c>
      <c r="C285" s="322" t="str">
        <f t="shared" ca="1" si="56"/>
        <v>4.2</v>
      </c>
      <c r="D285" s="322" t="str">
        <f t="shared" ca="1" si="57"/>
        <v>na</v>
      </c>
      <c r="E285" s="322" t="s">
        <v>34</v>
      </c>
      <c r="F285" s="322" t="str">
        <f t="shared" ca="1" si="58"/>
        <v>https://museemaritime.larochelle.fr/recherche?q=bateau&amp;tx_indexedsearch%5Bsubmit_button%5D=OK </v>
      </c>
      <c r="G285" s="322" t="str">
        <f t="shared" ca="1" si="59"/>
        <v>A</v>
      </c>
      <c r="H285" s="322">
        <f t="shared" ca="1" si="60"/>
        <v>0</v>
      </c>
      <c r="I285" s="322">
        <f t="shared" ca="1" si="61"/>
        <v>0</v>
      </c>
      <c r="J285" s="322" t="str">
        <f t="shared" ca="1" si="62"/>
        <v/>
      </c>
      <c r="K285" s="322" t="str">
        <f t="shared" ca="1" si="63"/>
        <v/>
      </c>
      <c r="L285" s="322" t="str">
        <f t="shared" ca="1" si="64"/>
        <v/>
      </c>
      <c r="N285" s="322">
        <f t="shared" ca="1" si="65"/>
        <v>0</v>
      </c>
      <c r="O285" t="str">
        <f t="shared" ca="1" si="66"/>
        <v/>
      </c>
      <c r="P285" t="str">
        <f t="shared" ca="1" si="67"/>
        <v/>
      </c>
      <c r="Q285" t="str">
        <f t="shared" ca="1" si="68"/>
        <v/>
      </c>
      <c r="R285" t="str">
        <f t="shared" ca="1" si="69"/>
        <v/>
      </c>
    </row>
    <row r="286" spans="1:18" hidden="1" x14ac:dyDescent="0.2">
      <c r="A286" s="361"/>
      <c r="B286" s="322">
        <v>27</v>
      </c>
      <c r="C286" s="322" t="str">
        <f t="shared" ca="1" si="56"/>
        <v>4.2</v>
      </c>
      <c r="D286" s="322" t="str">
        <f t="shared" ca="1" si="57"/>
        <v>na</v>
      </c>
      <c r="E286" s="322" t="s">
        <v>35</v>
      </c>
      <c r="F286" s="322" t="str">
        <f t="shared" ca="1" si="58"/>
        <v>https://museemaritime.larochelle.fr/un-avant-gout/presentation-du-musee</v>
      </c>
      <c r="G286" s="322" t="str">
        <f t="shared" ca="1" si="59"/>
        <v>A</v>
      </c>
      <c r="H286" s="322">
        <f t="shared" ca="1" si="60"/>
        <v>0</v>
      </c>
      <c r="I286" s="322">
        <f t="shared" ca="1" si="61"/>
        <v>0</v>
      </c>
      <c r="J286" s="322" t="str">
        <f t="shared" ca="1" si="62"/>
        <v/>
      </c>
      <c r="K286" s="322" t="str">
        <f t="shared" ca="1" si="63"/>
        <v/>
      </c>
      <c r="L286" s="322" t="str">
        <f t="shared" ca="1" si="64"/>
        <v/>
      </c>
      <c r="N286" s="322">
        <f t="shared" ca="1" si="65"/>
        <v>0</v>
      </c>
      <c r="O286" t="str">
        <f t="shared" ca="1" si="66"/>
        <v/>
      </c>
      <c r="P286" t="str">
        <f t="shared" ca="1" si="67"/>
        <v/>
      </c>
      <c r="Q286" t="str">
        <f t="shared" ca="1" si="68"/>
        <v/>
      </c>
      <c r="R286" t="str">
        <f t="shared" ca="1" si="69"/>
        <v/>
      </c>
    </row>
    <row r="287" spans="1:18" hidden="1" x14ac:dyDescent="0.2">
      <c r="A287" s="361"/>
      <c r="B287" s="322">
        <v>27</v>
      </c>
      <c r="C287" s="322" t="str">
        <f t="shared" ca="1" si="56"/>
        <v>4.2</v>
      </c>
      <c r="D287" s="322" t="str">
        <f t="shared" ca="1" si="57"/>
        <v>na</v>
      </c>
      <c r="E287" s="322" t="s">
        <v>36</v>
      </c>
      <c r="F287" s="322" t="str">
        <f t="shared" ca="1" si="58"/>
        <v>https://museemaritime.larochelle.fr/un-avant-gout/histoire-du-musee</v>
      </c>
      <c r="G287" s="322" t="str">
        <f t="shared" ca="1" si="59"/>
        <v>A</v>
      </c>
      <c r="H287" s="322">
        <f t="shared" ca="1" si="60"/>
        <v>0</v>
      </c>
      <c r="I287" s="322">
        <f t="shared" ca="1" si="61"/>
        <v>0</v>
      </c>
      <c r="J287" s="322" t="str">
        <f t="shared" ca="1" si="62"/>
        <v/>
      </c>
      <c r="K287" s="322" t="str">
        <f t="shared" ca="1" si="63"/>
        <v/>
      </c>
      <c r="L287" s="322" t="str">
        <f t="shared" ca="1" si="64"/>
        <v/>
      </c>
      <c r="N287" s="322">
        <f t="shared" ca="1" si="65"/>
        <v>0</v>
      </c>
      <c r="O287" t="str">
        <f t="shared" ca="1" si="66"/>
        <v/>
      </c>
      <c r="P287" t="str">
        <f t="shared" ca="1" si="67"/>
        <v/>
      </c>
      <c r="Q287" t="str">
        <f t="shared" ca="1" si="68"/>
        <v/>
      </c>
      <c r="R287" t="str">
        <f t="shared" ca="1" si="69"/>
        <v/>
      </c>
    </row>
    <row r="288" spans="1:18" hidden="1" x14ac:dyDescent="0.2">
      <c r="A288" s="361"/>
      <c r="B288" s="322">
        <v>27</v>
      </c>
      <c r="C288" s="322" t="str">
        <f t="shared" ca="1" si="56"/>
        <v>4.2</v>
      </c>
      <c r="D288" s="322" t="str">
        <f t="shared" ca="1" si="57"/>
        <v>na</v>
      </c>
      <c r="E288" s="322" t="s">
        <v>37</v>
      </c>
      <c r="F288" s="322" t="str">
        <f t="shared" ca="1" si="58"/>
        <v>https://museemaritime.larochelle.fr/un-avant-gout/les-collections/flotte-patrimoniale</v>
      </c>
      <c r="G288" s="322" t="str">
        <f t="shared" ca="1" si="59"/>
        <v>A</v>
      </c>
      <c r="H288" s="322">
        <f t="shared" ca="1" si="60"/>
        <v>0</v>
      </c>
      <c r="I288" s="322">
        <f t="shared" ca="1" si="61"/>
        <v>0</v>
      </c>
      <c r="J288" s="322" t="str">
        <f t="shared" ca="1" si="62"/>
        <v/>
      </c>
      <c r="K288" s="322" t="str">
        <f t="shared" ca="1" si="63"/>
        <v/>
      </c>
      <c r="L288" s="322" t="str">
        <f t="shared" ca="1" si="64"/>
        <v/>
      </c>
      <c r="N288" s="322">
        <f t="shared" ca="1" si="65"/>
        <v>0</v>
      </c>
      <c r="O288" t="str">
        <f t="shared" ca="1" si="66"/>
        <v/>
      </c>
      <c r="P288" t="str">
        <f t="shared" ca="1" si="67"/>
        <v/>
      </c>
      <c r="Q288" t="str">
        <f t="shared" ca="1" si="68"/>
        <v/>
      </c>
      <c r="R288" t="str">
        <f t="shared" ca="1" si="69"/>
        <v/>
      </c>
    </row>
    <row r="289" spans="1:18" hidden="1" x14ac:dyDescent="0.2">
      <c r="A289" s="361"/>
      <c r="B289" s="322">
        <v>27</v>
      </c>
      <c r="C289" s="322" t="str">
        <f t="shared" ca="1" si="56"/>
        <v>4.2</v>
      </c>
      <c r="D289" s="322" t="str">
        <f t="shared" ca="1" si="57"/>
        <v>c</v>
      </c>
      <c r="E289" s="322" t="s">
        <v>38</v>
      </c>
      <c r="F289" s="322" t="str">
        <f t="shared" ca="1" si="58"/>
        <v>https://museemaritime.larochelle.fr/un-avant-gout/les-collections/france-1</v>
      </c>
      <c r="G289" s="322" t="str">
        <f t="shared" ca="1" si="59"/>
        <v>A</v>
      </c>
      <c r="H289" s="322">
        <f t="shared" ca="1" si="60"/>
        <v>0</v>
      </c>
      <c r="I289" s="322">
        <f t="shared" ca="1" si="61"/>
        <v>0</v>
      </c>
      <c r="J289" s="322" t="str">
        <f t="shared" ca="1" si="62"/>
        <v/>
      </c>
      <c r="K289" s="322" t="str">
        <f t="shared" ca="1" si="63"/>
        <v/>
      </c>
      <c r="L289" s="322" t="str">
        <f t="shared" ca="1" si="64"/>
        <v/>
      </c>
      <c r="N289" s="322">
        <f t="shared" ca="1" si="65"/>
        <v>0</v>
      </c>
      <c r="O289" t="str">
        <f t="shared" ca="1" si="66"/>
        <v/>
      </c>
      <c r="P289" t="str">
        <f t="shared" ca="1" si="67"/>
        <v/>
      </c>
      <c r="Q289" t="str">
        <f t="shared" ca="1" si="68"/>
        <v/>
      </c>
      <c r="R289" t="str">
        <f t="shared" ca="1" si="69"/>
        <v/>
      </c>
    </row>
    <row r="290" spans="1:18" hidden="1" x14ac:dyDescent="0.2">
      <c r="A290" s="361"/>
      <c r="B290" s="322">
        <v>27</v>
      </c>
      <c r="C290" s="322" t="str">
        <f t="shared" ca="1" si="56"/>
        <v>4.2</v>
      </c>
      <c r="D290" s="322" t="str">
        <f t="shared" ca="1" si="57"/>
        <v>na</v>
      </c>
      <c r="E290" s="322" t="s">
        <v>39</v>
      </c>
      <c r="F290" s="322" t="str">
        <f t="shared" ca="1" si="58"/>
        <v>https://museemaritime.larochelle.fr/un-avant-gout/les-incontournables/joshua-1</v>
      </c>
      <c r="G290" s="322" t="str">
        <f t="shared" ca="1" si="59"/>
        <v>A</v>
      </c>
      <c r="H290" s="322">
        <f t="shared" ca="1" si="60"/>
        <v>0</v>
      </c>
      <c r="I290" s="322">
        <f t="shared" ca="1" si="61"/>
        <v>0</v>
      </c>
      <c r="J290" s="322" t="str">
        <f t="shared" ca="1" si="62"/>
        <v/>
      </c>
      <c r="K290" s="322" t="str">
        <f t="shared" ca="1" si="63"/>
        <v/>
      </c>
      <c r="L290" s="322" t="str">
        <f t="shared" ca="1" si="64"/>
        <v/>
      </c>
      <c r="N290" s="322">
        <f t="shared" ca="1" si="65"/>
        <v>0</v>
      </c>
      <c r="O290" t="str">
        <f t="shared" ca="1" si="66"/>
        <v/>
      </c>
      <c r="P290" t="str">
        <f t="shared" ca="1" si="67"/>
        <v/>
      </c>
      <c r="Q290" t="str">
        <f t="shared" ca="1" si="68"/>
        <v/>
      </c>
      <c r="R290" t="str">
        <f t="shared" ca="1" si="69"/>
        <v/>
      </c>
    </row>
    <row r="291" spans="1:18" hidden="1" x14ac:dyDescent="0.2">
      <c r="A291" s="361"/>
      <c r="B291" s="322">
        <v>27</v>
      </c>
      <c r="C291" s="322" t="str">
        <f t="shared" ca="1" si="56"/>
        <v>4.2</v>
      </c>
      <c r="D291" s="322" t="str">
        <f t="shared" ca="1" si="57"/>
        <v>na</v>
      </c>
      <c r="E291" s="322" t="s">
        <v>40</v>
      </c>
      <c r="F291" s="322" t="str">
        <f t="shared" ca="1" si="58"/>
        <v>https://museemaritime.larochelle.fr/preparer-la-visite/acces-tarifs-et-horaires</v>
      </c>
      <c r="G291" s="322" t="str">
        <f t="shared" ca="1" si="59"/>
        <v>A</v>
      </c>
      <c r="H291" s="322">
        <f t="shared" ca="1" si="60"/>
        <v>0</v>
      </c>
      <c r="I291" s="322">
        <f t="shared" ca="1" si="61"/>
        <v>0</v>
      </c>
      <c r="J291" s="322" t="str">
        <f t="shared" ca="1" si="62"/>
        <v/>
      </c>
      <c r="K291" s="322" t="str">
        <f t="shared" ca="1" si="63"/>
        <v/>
      </c>
      <c r="L291" s="322" t="str">
        <f t="shared" ca="1" si="64"/>
        <v/>
      </c>
      <c r="N291" s="322">
        <f t="shared" ca="1" si="65"/>
        <v>0</v>
      </c>
      <c r="O291" t="str">
        <f t="shared" ca="1" si="66"/>
        <v/>
      </c>
      <c r="P291" t="str">
        <f t="shared" ca="1" si="67"/>
        <v/>
      </c>
      <c r="Q291" t="str">
        <f t="shared" ca="1" si="68"/>
        <v/>
      </c>
      <c r="R291" t="str">
        <f t="shared" ca="1" si="69"/>
        <v/>
      </c>
    </row>
    <row r="292" spans="1:18" hidden="1" x14ac:dyDescent="0.2">
      <c r="A292" s="361"/>
      <c r="B292" s="322">
        <v>27</v>
      </c>
      <c r="C292" s="322" t="str">
        <f t="shared" ca="1" si="56"/>
        <v>4.2</v>
      </c>
      <c r="D292" s="322" t="str">
        <f t="shared" ca="1" si="57"/>
        <v>na</v>
      </c>
      <c r="E292" s="322" t="s">
        <v>41</v>
      </c>
      <c r="F292" s="322" t="str">
        <f t="shared" ca="1" si="58"/>
        <v>https://museemaritime.larochelle.fr/preparer-la-visite/je-suis/enseignant-ou-animateur</v>
      </c>
      <c r="G292" s="322" t="str">
        <f t="shared" ca="1" si="59"/>
        <v>A</v>
      </c>
      <c r="H292" s="322">
        <f t="shared" ca="1" si="60"/>
        <v>0</v>
      </c>
      <c r="I292" s="322">
        <f t="shared" ca="1" si="61"/>
        <v>0</v>
      </c>
      <c r="J292" s="322" t="str">
        <f t="shared" ca="1" si="62"/>
        <v/>
      </c>
      <c r="K292" s="322" t="str">
        <f t="shared" ca="1" si="63"/>
        <v/>
      </c>
      <c r="L292" s="322" t="str">
        <f t="shared" ca="1" si="64"/>
        <v/>
      </c>
      <c r="N292" s="322">
        <f t="shared" ca="1" si="65"/>
        <v>0</v>
      </c>
      <c r="O292" t="str">
        <f t="shared" ca="1" si="66"/>
        <v/>
      </c>
      <c r="P292" t="str">
        <f t="shared" ca="1" si="67"/>
        <v/>
      </c>
      <c r="Q292" t="str">
        <f t="shared" ca="1" si="68"/>
        <v/>
      </c>
      <c r="R292" t="str">
        <f t="shared" ca="1" si="69"/>
        <v/>
      </c>
    </row>
    <row r="293" spans="1:18" hidden="1" x14ac:dyDescent="0.2">
      <c r="A293" s="361"/>
      <c r="B293" s="322">
        <v>27</v>
      </c>
      <c r="C293" s="322" t="str">
        <f t="shared" ca="1" si="56"/>
        <v>4.2</v>
      </c>
      <c r="D293" s="322" t="str">
        <f t="shared" ca="1" si="57"/>
        <v>na</v>
      </c>
      <c r="E293" s="322" t="s">
        <v>42</v>
      </c>
      <c r="F293" s="322" t="str">
        <f t="shared" ca="1" si="58"/>
        <v>https://museemaritime.larochelle.fr/au-dela-de-la-visite/autour-des-expositions</v>
      </c>
      <c r="G293" s="322" t="str">
        <f t="shared" ca="1" si="59"/>
        <v>A</v>
      </c>
      <c r="H293" s="322">
        <f t="shared" ca="1" si="60"/>
        <v>0</v>
      </c>
      <c r="I293" s="322">
        <f t="shared" ca="1" si="61"/>
        <v>0</v>
      </c>
      <c r="J293" s="322" t="str">
        <f t="shared" ca="1" si="62"/>
        <v/>
      </c>
      <c r="K293" s="322" t="str">
        <f t="shared" ca="1" si="63"/>
        <v/>
      </c>
      <c r="L293" s="322" t="str">
        <f t="shared" ca="1" si="64"/>
        <v/>
      </c>
      <c r="N293" s="322">
        <f t="shared" ca="1" si="65"/>
        <v>0</v>
      </c>
      <c r="O293" t="str">
        <f t="shared" ca="1" si="66"/>
        <v/>
      </c>
      <c r="P293" t="str">
        <f t="shared" ca="1" si="67"/>
        <v/>
      </c>
      <c r="Q293" t="str">
        <f t="shared" ca="1" si="68"/>
        <v/>
      </c>
      <c r="R293" t="str">
        <f t="shared" ca="1" si="69"/>
        <v/>
      </c>
    </row>
    <row r="294" spans="1:18" hidden="1" x14ac:dyDescent="0.2">
      <c r="A294" s="361"/>
      <c r="B294" s="322">
        <v>27</v>
      </c>
      <c r="C294" s="322" t="str">
        <f t="shared" ca="1" si="56"/>
        <v>4.2</v>
      </c>
      <c r="D294" s="322" t="str">
        <f t="shared" ca="1" si="57"/>
        <v>na</v>
      </c>
      <c r="E294" s="322" t="s">
        <v>43</v>
      </c>
      <c r="F294" s="322" t="str">
        <f t="shared" ca="1" si="58"/>
        <v>https://museemaritime.larochelle.fr/au-dela-de-la-visite/lieux-culturels-et-monuments</v>
      </c>
      <c r="G294" s="322" t="str">
        <f t="shared" ca="1" si="59"/>
        <v>A</v>
      </c>
      <c r="H294" s="322">
        <f t="shared" ca="1" si="60"/>
        <v>0</v>
      </c>
      <c r="I294" s="322">
        <f t="shared" ca="1" si="61"/>
        <v>0</v>
      </c>
      <c r="J294" s="322" t="str">
        <f t="shared" ca="1" si="62"/>
        <v/>
      </c>
      <c r="K294" s="322" t="str">
        <f t="shared" ca="1" si="63"/>
        <v/>
      </c>
      <c r="L294" s="322" t="str">
        <f t="shared" ca="1" si="64"/>
        <v/>
      </c>
      <c r="N294" s="322">
        <f t="shared" ca="1" si="65"/>
        <v>0</v>
      </c>
      <c r="O294" t="str">
        <f t="shared" ca="1" si="66"/>
        <v/>
      </c>
      <c r="P294" t="str">
        <f t="shared" ca="1" si="67"/>
        <v/>
      </c>
      <c r="Q294" t="str">
        <f t="shared" ca="1" si="68"/>
        <v/>
      </c>
      <c r="R294" t="str">
        <f t="shared" ca="1" si="69"/>
        <v/>
      </c>
    </row>
    <row r="295" spans="1:18" hidden="1" x14ac:dyDescent="0.2">
      <c r="A295" s="361"/>
      <c r="B295" s="322">
        <v>27</v>
      </c>
      <c r="C295" s="322" t="str">
        <f t="shared" ca="1" si="56"/>
        <v>4.2</v>
      </c>
      <c r="D295" s="322" t="str">
        <f t="shared" ca="1" si="57"/>
        <v>na</v>
      </c>
      <c r="E295" s="322" t="s">
        <v>44</v>
      </c>
      <c r="F295" s="322" t="str">
        <f t="shared" ca="1" si="58"/>
        <v>https://museemaritime.larochelle.fr/au-dela-de-la-visite/a-decouvrir-a-proximite/yatchs-classiques</v>
      </c>
      <c r="G295" s="322" t="str">
        <f t="shared" ca="1" si="59"/>
        <v>A</v>
      </c>
      <c r="H295" s="322">
        <f t="shared" ca="1" si="60"/>
        <v>0</v>
      </c>
      <c r="I295" s="322">
        <f t="shared" ca="1" si="61"/>
        <v>0</v>
      </c>
      <c r="J295" s="322" t="str">
        <f t="shared" ca="1" si="62"/>
        <v/>
      </c>
      <c r="K295" s="322" t="str">
        <f t="shared" ca="1" si="63"/>
        <v/>
      </c>
      <c r="L295" s="322" t="str">
        <f t="shared" ca="1" si="64"/>
        <v/>
      </c>
      <c r="N295" s="322">
        <f t="shared" ca="1" si="65"/>
        <v>0</v>
      </c>
      <c r="O295" t="str">
        <f t="shared" ca="1" si="66"/>
        <v/>
      </c>
      <c r="P295" t="str">
        <f t="shared" ca="1" si="67"/>
        <v/>
      </c>
      <c r="Q295" t="str">
        <f t="shared" ca="1" si="68"/>
        <v/>
      </c>
      <c r="R295" t="str">
        <f t="shared" ca="1" si="69"/>
        <v/>
      </c>
    </row>
    <row r="296" spans="1:18" hidden="1" x14ac:dyDescent="0.2">
      <c r="A296" s="361"/>
      <c r="B296" s="322">
        <v>28</v>
      </c>
      <c r="C296" s="322" t="str">
        <f t="shared" ca="1" si="56"/>
        <v>4.3</v>
      </c>
      <c r="D296" s="322" t="str">
        <f t="shared" ca="1" si="57"/>
        <v>na</v>
      </c>
      <c r="E296" s="322" t="s">
        <v>27</v>
      </c>
      <c r="F296" s="322" t="str">
        <f t="shared" ca="1" si="58"/>
        <v>https://museemaritime.larochelle.fr/</v>
      </c>
      <c r="G296" s="322" t="str">
        <f t="shared" ca="1" si="59"/>
        <v>A</v>
      </c>
      <c r="H296" s="322">
        <f t="shared" ca="1" si="60"/>
        <v>0</v>
      </c>
      <c r="I296" s="322">
        <f t="shared" ca="1" si="61"/>
        <v>0</v>
      </c>
      <c r="J296" s="322" t="str">
        <f t="shared" ca="1" si="62"/>
        <v/>
      </c>
      <c r="K296" s="322" t="str">
        <f t="shared" ca="1" si="63"/>
        <v/>
      </c>
      <c r="L296" s="322" t="str">
        <f t="shared" ca="1" si="64"/>
        <v/>
      </c>
      <c r="N296" s="322">
        <f t="shared" ca="1" si="65"/>
        <v>0</v>
      </c>
      <c r="O296" t="str">
        <f t="shared" ca="1" si="66"/>
        <v/>
      </c>
      <c r="P296" t="str">
        <f t="shared" ca="1" si="67"/>
        <v/>
      </c>
      <c r="Q296" t="str">
        <f t="shared" ca="1" si="68"/>
        <v/>
      </c>
      <c r="R296" t="str">
        <f t="shared" ca="1" si="69"/>
        <v/>
      </c>
    </row>
    <row r="297" spans="1:18" hidden="1" x14ac:dyDescent="0.2">
      <c r="A297" s="361"/>
      <c r="B297" s="322">
        <v>28</v>
      </c>
      <c r="C297" s="322" t="str">
        <f t="shared" ca="1" si="56"/>
        <v>4.3</v>
      </c>
      <c r="D297" s="322" t="str">
        <f t="shared" ca="1" si="57"/>
        <v>na</v>
      </c>
      <c r="E297" s="322" t="s">
        <v>28</v>
      </c>
      <c r="F297" s="322" t="str">
        <f t="shared" ca="1" si="58"/>
        <v>https://museemaritime.larochelle.fr/contact</v>
      </c>
      <c r="G297" s="322" t="str">
        <f t="shared" ca="1" si="59"/>
        <v>A</v>
      </c>
      <c r="H297" s="322">
        <f t="shared" ca="1" si="60"/>
        <v>0</v>
      </c>
      <c r="I297" s="322">
        <f t="shared" ca="1" si="61"/>
        <v>0</v>
      </c>
      <c r="J297" s="322" t="str">
        <f t="shared" ca="1" si="62"/>
        <v/>
      </c>
      <c r="K297" s="322" t="str">
        <f t="shared" ca="1" si="63"/>
        <v/>
      </c>
      <c r="L297" s="322" t="str">
        <f t="shared" ca="1" si="64"/>
        <v/>
      </c>
      <c r="N297" s="322">
        <f t="shared" ca="1" si="65"/>
        <v>0</v>
      </c>
      <c r="O297" t="str">
        <f t="shared" ca="1" si="66"/>
        <v/>
      </c>
      <c r="P297" t="str">
        <f t="shared" ca="1" si="67"/>
        <v/>
      </c>
      <c r="Q297" t="str">
        <f t="shared" ca="1" si="68"/>
        <v/>
      </c>
      <c r="R297" t="str">
        <f t="shared" ca="1" si="69"/>
        <v/>
      </c>
    </row>
    <row r="298" spans="1:18" hidden="1" x14ac:dyDescent="0.2">
      <c r="A298" s="361"/>
      <c r="B298" s="322">
        <v>28</v>
      </c>
      <c r="C298" s="322" t="str">
        <f t="shared" ca="1" si="56"/>
        <v>4.3</v>
      </c>
      <c r="D298" s="322" t="str">
        <f t="shared" ca="1" si="57"/>
        <v>na</v>
      </c>
      <c r="E298" s="322" t="s">
        <v>29</v>
      </c>
      <c r="F298" s="322" t="str">
        <f t="shared" ca="1" si="58"/>
        <v>https://museemaritime.larochelle.fr/mentions-legales</v>
      </c>
      <c r="G298" s="322" t="str">
        <f t="shared" ca="1" si="59"/>
        <v>A</v>
      </c>
      <c r="H298" s="322">
        <f t="shared" ca="1" si="60"/>
        <v>0</v>
      </c>
      <c r="I298" s="322">
        <f t="shared" ca="1" si="61"/>
        <v>0</v>
      </c>
      <c r="J298" s="322" t="str">
        <f t="shared" ca="1" si="62"/>
        <v/>
      </c>
      <c r="K298" s="322" t="str">
        <f t="shared" ca="1" si="63"/>
        <v/>
      </c>
      <c r="L298" s="322" t="str">
        <f t="shared" ca="1" si="64"/>
        <v/>
      </c>
      <c r="N298" s="322">
        <f t="shared" ca="1" si="65"/>
        <v>0</v>
      </c>
      <c r="O298" t="str">
        <f t="shared" ca="1" si="66"/>
        <v/>
      </c>
      <c r="P298" t="str">
        <f t="shared" ca="1" si="67"/>
        <v/>
      </c>
      <c r="Q298" t="str">
        <f t="shared" ca="1" si="68"/>
        <v/>
      </c>
      <c r="R298" t="str">
        <f t="shared" ca="1" si="69"/>
        <v/>
      </c>
    </row>
    <row r="299" spans="1:18" hidden="1" x14ac:dyDescent="0.2">
      <c r="A299" s="361"/>
      <c r="B299" s="322">
        <v>28</v>
      </c>
      <c r="C299" s="322" t="str">
        <f t="shared" ca="1" si="56"/>
        <v>4.3</v>
      </c>
      <c r="D299" s="322" t="str">
        <f t="shared" ca="1" si="57"/>
        <v>na</v>
      </c>
      <c r="E299" s="322" t="s">
        <v>30</v>
      </c>
      <c r="F299" s="322" t="str">
        <f t="shared" ca="1" si="58"/>
        <v>https://museemaritime.larochelle.fr/plan-du-site</v>
      </c>
      <c r="G299" s="322" t="str">
        <f t="shared" ca="1" si="59"/>
        <v>A</v>
      </c>
      <c r="H299" s="322">
        <f t="shared" ca="1" si="60"/>
        <v>0</v>
      </c>
      <c r="I299" s="322">
        <f t="shared" ca="1" si="61"/>
        <v>0</v>
      </c>
      <c r="J299" s="322" t="str">
        <f t="shared" ca="1" si="62"/>
        <v/>
      </c>
      <c r="K299" s="322" t="str">
        <f t="shared" ca="1" si="63"/>
        <v/>
      </c>
      <c r="L299" s="322" t="str">
        <f t="shared" ca="1" si="64"/>
        <v/>
      </c>
      <c r="N299" s="322">
        <f t="shared" ca="1" si="65"/>
        <v>0</v>
      </c>
      <c r="O299" t="str">
        <f t="shared" ca="1" si="66"/>
        <v/>
      </c>
      <c r="P299" t="str">
        <f t="shared" ca="1" si="67"/>
        <v/>
      </c>
      <c r="Q299" t="str">
        <f t="shared" ca="1" si="68"/>
        <v/>
      </c>
      <c r="R299" t="str">
        <f t="shared" ca="1" si="69"/>
        <v/>
      </c>
    </row>
    <row r="300" spans="1:18" hidden="1" x14ac:dyDescent="0.2">
      <c r="A300" s="361"/>
      <c r="B300" s="322">
        <v>28</v>
      </c>
      <c r="C300" s="322" t="str">
        <f t="shared" ca="1" si="56"/>
        <v>4.3</v>
      </c>
      <c r="D300" s="322" t="str">
        <f t="shared" ca="1" si="57"/>
        <v>na</v>
      </c>
      <c r="E300" s="322" t="s">
        <v>31</v>
      </c>
      <c r="F300" s="322" t="str">
        <f t="shared" ca="1" si="58"/>
        <v>https://museemaritime.larochelle.fr/un-avant-gout/en-ce-moment</v>
      </c>
      <c r="G300" s="322" t="str">
        <f t="shared" ca="1" si="59"/>
        <v>A</v>
      </c>
      <c r="H300" s="322">
        <f t="shared" ca="1" si="60"/>
        <v>0</v>
      </c>
      <c r="I300" s="322">
        <f t="shared" ca="1" si="61"/>
        <v>0</v>
      </c>
      <c r="J300" s="322" t="str">
        <f t="shared" ca="1" si="62"/>
        <v/>
      </c>
      <c r="K300" s="322" t="str">
        <f t="shared" ca="1" si="63"/>
        <v/>
      </c>
      <c r="L300" s="322" t="str">
        <f t="shared" ca="1" si="64"/>
        <v/>
      </c>
      <c r="N300" s="322">
        <f t="shared" ca="1" si="65"/>
        <v>0</v>
      </c>
      <c r="O300" t="str">
        <f t="shared" ca="1" si="66"/>
        <v/>
      </c>
      <c r="P300" t="str">
        <f t="shared" ca="1" si="67"/>
        <v/>
      </c>
      <c r="Q300" t="str">
        <f t="shared" ca="1" si="68"/>
        <v/>
      </c>
      <c r="R300" t="str">
        <f t="shared" ca="1" si="69"/>
        <v/>
      </c>
    </row>
    <row r="301" spans="1:18" hidden="1" x14ac:dyDescent="0.2">
      <c r="A301" s="361"/>
      <c r="B301" s="322">
        <v>28</v>
      </c>
      <c r="C301" s="322" t="str">
        <f t="shared" ca="1" si="56"/>
        <v>4.3</v>
      </c>
      <c r="D301" s="322" t="str">
        <f t="shared" ca="1" si="57"/>
        <v>na</v>
      </c>
      <c r="E301" s="322" t="s">
        <v>32</v>
      </c>
      <c r="F301" s="322" t="str">
        <f t="shared" ca="1" si="58"/>
        <v>https://museemaritime.larochelle.fr/un-avant-gout/en-ce-moment</v>
      </c>
      <c r="G301" s="322" t="str">
        <f t="shared" ca="1" si="59"/>
        <v>A</v>
      </c>
      <c r="H301" s="322">
        <f t="shared" ca="1" si="60"/>
        <v>0</v>
      </c>
      <c r="I301" s="322">
        <f t="shared" ca="1" si="61"/>
        <v>0</v>
      </c>
      <c r="J301" s="322" t="str">
        <f t="shared" ca="1" si="62"/>
        <v/>
      </c>
      <c r="K301" s="322" t="str">
        <f t="shared" ca="1" si="63"/>
        <v/>
      </c>
      <c r="L301" s="322" t="str">
        <f t="shared" ca="1" si="64"/>
        <v/>
      </c>
      <c r="N301" s="322">
        <f t="shared" ca="1" si="65"/>
        <v>0</v>
      </c>
      <c r="O301" t="str">
        <f t="shared" ca="1" si="66"/>
        <v/>
      </c>
      <c r="P301" t="str">
        <f t="shared" ca="1" si="67"/>
        <v/>
      </c>
      <c r="Q301" t="str">
        <f t="shared" ca="1" si="68"/>
        <v/>
      </c>
      <c r="R301" t="str">
        <f t="shared" ca="1" si="69"/>
        <v/>
      </c>
    </row>
    <row r="302" spans="1:18" hidden="1" x14ac:dyDescent="0.2">
      <c r="A302" s="361"/>
      <c r="B302" s="322">
        <v>28</v>
      </c>
      <c r="C302" s="322" t="str">
        <f t="shared" ca="1" si="56"/>
        <v>4.3</v>
      </c>
      <c r="D302" s="322" t="str">
        <f t="shared" ca="1" si="57"/>
        <v>na</v>
      </c>
      <c r="E302" s="322" t="s">
        <v>33</v>
      </c>
      <c r="F302" s="322" t="str">
        <f t="shared" ca="1" si="58"/>
        <v>https://museemaritime.larochelle.fr/un-avant-gout/en-ce-moment/evenement/generationsthalassa-5662</v>
      </c>
      <c r="G302" s="322" t="str">
        <f t="shared" ca="1" si="59"/>
        <v>A</v>
      </c>
      <c r="H302" s="322">
        <f t="shared" ca="1" si="60"/>
        <v>0</v>
      </c>
      <c r="I302" s="322">
        <f t="shared" ca="1" si="61"/>
        <v>0</v>
      </c>
      <c r="J302" s="322" t="str">
        <f t="shared" ca="1" si="62"/>
        <v/>
      </c>
      <c r="K302" s="322" t="str">
        <f t="shared" ca="1" si="63"/>
        <v/>
      </c>
      <c r="L302" s="322" t="str">
        <f t="shared" ca="1" si="64"/>
        <v/>
      </c>
      <c r="N302" s="322">
        <f t="shared" ca="1" si="65"/>
        <v>0</v>
      </c>
      <c r="O302" t="str">
        <f t="shared" ca="1" si="66"/>
        <v/>
      </c>
      <c r="P302" t="str">
        <f t="shared" ca="1" si="67"/>
        <v/>
      </c>
      <c r="Q302" t="str">
        <f t="shared" ca="1" si="68"/>
        <v/>
      </c>
      <c r="R302" t="str">
        <f t="shared" ca="1" si="69"/>
        <v/>
      </c>
    </row>
    <row r="303" spans="1:18" hidden="1" x14ac:dyDescent="0.2">
      <c r="A303" s="361"/>
      <c r="B303" s="322">
        <v>28</v>
      </c>
      <c r="C303" s="322" t="str">
        <f t="shared" ca="1" si="56"/>
        <v>4.3</v>
      </c>
      <c r="D303" s="322" t="str">
        <f t="shared" ca="1" si="57"/>
        <v>na</v>
      </c>
      <c r="E303" s="322" t="s">
        <v>34</v>
      </c>
      <c r="F303" s="322" t="str">
        <f t="shared" ca="1" si="58"/>
        <v>https://museemaritime.larochelle.fr/recherche?q=bateau&amp;tx_indexedsearch%5Bsubmit_button%5D=OK </v>
      </c>
      <c r="G303" s="322" t="str">
        <f t="shared" ca="1" si="59"/>
        <v>A</v>
      </c>
      <c r="H303" s="322">
        <f t="shared" ca="1" si="60"/>
        <v>0</v>
      </c>
      <c r="I303" s="322">
        <f t="shared" ca="1" si="61"/>
        <v>0</v>
      </c>
      <c r="J303" s="322" t="str">
        <f t="shared" ca="1" si="62"/>
        <v/>
      </c>
      <c r="K303" s="322" t="str">
        <f t="shared" ca="1" si="63"/>
        <v/>
      </c>
      <c r="L303" s="322" t="str">
        <f t="shared" ca="1" si="64"/>
        <v/>
      </c>
      <c r="N303" s="322">
        <f t="shared" ca="1" si="65"/>
        <v>0</v>
      </c>
      <c r="O303" t="str">
        <f t="shared" ca="1" si="66"/>
        <v/>
      </c>
      <c r="P303" t="str">
        <f t="shared" ca="1" si="67"/>
        <v/>
      </c>
      <c r="Q303" t="str">
        <f t="shared" ca="1" si="68"/>
        <v/>
      </c>
      <c r="R303" t="str">
        <f t="shared" ca="1" si="69"/>
        <v/>
      </c>
    </row>
    <row r="304" spans="1:18" hidden="1" x14ac:dyDescent="0.2">
      <c r="A304" s="361"/>
      <c r="B304" s="322">
        <v>28</v>
      </c>
      <c r="C304" s="322" t="str">
        <f t="shared" ca="1" si="56"/>
        <v>4.3</v>
      </c>
      <c r="D304" s="322" t="str">
        <f t="shared" ca="1" si="57"/>
        <v>na</v>
      </c>
      <c r="E304" s="322" t="s">
        <v>35</v>
      </c>
      <c r="F304" s="322" t="str">
        <f t="shared" ca="1" si="58"/>
        <v>https://museemaritime.larochelle.fr/un-avant-gout/presentation-du-musee</v>
      </c>
      <c r="G304" s="322" t="str">
        <f t="shared" ca="1" si="59"/>
        <v>A</v>
      </c>
      <c r="H304" s="322">
        <f t="shared" ca="1" si="60"/>
        <v>0</v>
      </c>
      <c r="I304" s="322">
        <f t="shared" ca="1" si="61"/>
        <v>0</v>
      </c>
      <c r="J304" s="322" t="str">
        <f t="shared" ca="1" si="62"/>
        <v/>
      </c>
      <c r="K304" s="322" t="str">
        <f t="shared" ca="1" si="63"/>
        <v/>
      </c>
      <c r="L304" s="322" t="str">
        <f t="shared" ca="1" si="64"/>
        <v/>
      </c>
      <c r="N304" s="322">
        <f t="shared" ca="1" si="65"/>
        <v>0</v>
      </c>
      <c r="O304" t="str">
        <f t="shared" ca="1" si="66"/>
        <v/>
      </c>
      <c r="P304" t="str">
        <f t="shared" ca="1" si="67"/>
        <v/>
      </c>
      <c r="Q304" t="str">
        <f t="shared" ca="1" si="68"/>
        <v/>
      </c>
      <c r="R304" t="str">
        <f t="shared" ca="1" si="69"/>
        <v/>
      </c>
    </row>
    <row r="305" spans="1:18" hidden="1" x14ac:dyDescent="0.2">
      <c r="A305" s="361"/>
      <c r="B305" s="322">
        <v>28</v>
      </c>
      <c r="C305" s="322" t="str">
        <f t="shared" ca="1" si="56"/>
        <v>4.3</v>
      </c>
      <c r="D305" s="322" t="str">
        <f t="shared" ca="1" si="57"/>
        <v>na</v>
      </c>
      <c r="E305" s="322" t="s">
        <v>36</v>
      </c>
      <c r="F305" s="322" t="str">
        <f t="shared" ca="1" si="58"/>
        <v>https://museemaritime.larochelle.fr/un-avant-gout/histoire-du-musee</v>
      </c>
      <c r="G305" s="322" t="str">
        <f t="shared" ca="1" si="59"/>
        <v>A</v>
      </c>
      <c r="H305" s="322">
        <f t="shared" ca="1" si="60"/>
        <v>0</v>
      </c>
      <c r="I305" s="322">
        <f t="shared" ca="1" si="61"/>
        <v>0</v>
      </c>
      <c r="J305" s="322" t="str">
        <f t="shared" ca="1" si="62"/>
        <v/>
      </c>
      <c r="K305" s="322" t="str">
        <f t="shared" ca="1" si="63"/>
        <v/>
      </c>
      <c r="L305" s="322" t="str">
        <f t="shared" ca="1" si="64"/>
        <v/>
      </c>
      <c r="N305" s="322">
        <f t="shared" ca="1" si="65"/>
        <v>0</v>
      </c>
      <c r="O305" t="str">
        <f t="shared" ca="1" si="66"/>
        <v/>
      </c>
      <c r="P305" t="str">
        <f t="shared" ca="1" si="67"/>
        <v/>
      </c>
      <c r="Q305" t="str">
        <f t="shared" ca="1" si="68"/>
        <v/>
      </c>
      <c r="R305" t="str">
        <f t="shared" ca="1" si="69"/>
        <v/>
      </c>
    </row>
    <row r="306" spans="1:18" hidden="1" x14ac:dyDescent="0.2">
      <c r="A306" s="361"/>
      <c r="B306" s="322">
        <v>28</v>
      </c>
      <c r="C306" s="322" t="str">
        <f t="shared" ca="1" si="56"/>
        <v>4.3</v>
      </c>
      <c r="D306" s="322" t="str">
        <f t="shared" ca="1" si="57"/>
        <v>na</v>
      </c>
      <c r="E306" s="322" t="s">
        <v>37</v>
      </c>
      <c r="F306" s="322" t="str">
        <f t="shared" ca="1" si="58"/>
        <v>https://museemaritime.larochelle.fr/un-avant-gout/les-collections/flotte-patrimoniale</v>
      </c>
      <c r="G306" s="322" t="str">
        <f t="shared" ca="1" si="59"/>
        <v>A</v>
      </c>
      <c r="H306" s="322">
        <f t="shared" ca="1" si="60"/>
        <v>0</v>
      </c>
      <c r="I306" s="322">
        <f t="shared" ca="1" si="61"/>
        <v>0</v>
      </c>
      <c r="J306" s="322" t="str">
        <f t="shared" ca="1" si="62"/>
        <v/>
      </c>
      <c r="K306" s="322" t="str">
        <f t="shared" ca="1" si="63"/>
        <v/>
      </c>
      <c r="L306" s="322" t="str">
        <f t="shared" ca="1" si="64"/>
        <v/>
      </c>
      <c r="N306" s="322">
        <f t="shared" ca="1" si="65"/>
        <v>0</v>
      </c>
      <c r="O306" t="str">
        <f t="shared" ca="1" si="66"/>
        <v/>
      </c>
      <c r="P306" t="str">
        <f t="shared" ca="1" si="67"/>
        <v/>
      </c>
      <c r="Q306" t="str">
        <f t="shared" ca="1" si="68"/>
        <v/>
      </c>
      <c r="R306" t="str">
        <f t="shared" ca="1" si="69"/>
        <v/>
      </c>
    </row>
    <row r="307" spans="1:18" hidden="1" x14ac:dyDescent="0.2">
      <c r="A307" s="361"/>
      <c r="B307" s="322">
        <v>28</v>
      </c>
      <c r="C307" s="322" t="str">
        <f t="shared" ca="1" si="56"/>
        <v>4.3</v>
      </c>
      <c r="D307" s="322" t="str">
        <f t="shared" ca="1" si="57"/>
        <v>c</v>
      </c>
      <c r="E307" s="322" t="s">
        <v>38</v>
      </c>
      <c r="F307" s="322" t="str">
        <f t="shared" ca="1" si="58"/>
        <v>https://museemaritime.larochelle.fr/un-avant-gout/les-collections/france-1</v>
      </c>
      <c r="G307" s="322" t="str">
        <f t="shared" ca="1" si="59"/>
        <v>A</v>
      </c>
      <c r="H307" s="322">
        <f t="shared" ca="1" si="60"/>
        <v>0</v>
      </c>
      <c r="I307" s="322">
        <f t="shared" ca="1" si="61"/>
        <v>0</v>
      </c>
      <c r="J307" s="322" t="str">
        <f t="shared" ca="1" si="62"/>
        <v/>
      </c>
      <c r="K307" s="322" t="str">
        <f t="shared" ca="1" si="63"/>
        <v/>
      </c>
      <c r="L307" s="322" t="str">
        <f t="shared" ca="1" si="64"/>
        <v/>
      </c>
      <c r="N307" s="322">
        <f t="shared" ca="1" si="65"/>
        <v>0</v>
      </c>
      <c r="O307" t="str">
        <f t="shared" ca="1" si="66"/>
        <v/>
      </c>
      <c r="P307" t="str">
        <f t="shared" ca="1" si="67"/>
        <v/>
      </c>
      <c r="Q307" t="str">
        <f t="shared" ca="1" si="68"/>
        <v/>
      </c>
      <c r="R307" t="str">
        <f t="shared" ca="1" si="69"/>
        <v/>
      </c>
    </row>
    <row r="308" spans="1:18" hidden="1" x14ac:dyDescent="0.2">
      <c r="A308" s="361"/>
      <c r="B308" s="322">
        <v>28</v>
      </c>
      <c r="C308" s="322" t="str">
        <f t="shared" ca="1" si="56"/>
        <v>4.3</v>
      </c>
      <c r="D308" s="322" t="str">
        <f t="shared" ca="1" si="57"/>
        <v>na</v>
      </c>
      <c r="E308" s="322" t="s">
        <v>39</v>
      </c>
      <c r="F308" s="322" t="str">
        <f t="shared" ca="1" si="58"/>
        <v>https://museemaritime.larochelle.fr/un-avant-gout/les-incontournables/joshua-1</v>
      </c>
      <c r="G308" s="322" t="str">
        <f t="shared" ca="1" si="59"/>
        <v>A</v>
      </c>
      <c r="H308" s="322">
        <f t="shared" ca="1" si="60"/>
        <v>0</v>
      </c>
      <c r="I308" s="322">
        <f t="shared" ca="1" si="61"/>
        <v>0</v>
      </c>
      <c r="J308" s="322" t="str">
        <f t="shared" ca="1" si="62"/>
        <v/>
      </c>
      <c r="K308" s="322" t="str">
        <f t="shared" ca="1" si="63"/>
        <v/>
      </c>
      <c r="L308" s="322" t="str">
        <f t="shared" ca="1" si="64"/>
        <v/>
      </c>
      <c r="N308" s="322">
        <f t="shared" ca="1" si="65"/>
        <v>0</v>
      </c>
      <c r="O308" t="str">
        <f t="shared" ca="1" si="66"/>
        <v/>
      </c>
      <c r="P308" t="str">
        <f t="shared" ca="1" si="67"/>
        <v/>
      </c>
      <c r="Q308" t="str">
        <f t="shared" ca="1" si="68"/>
        <v/>
      </c>
      <c r="R308" t="str">
        <f t="shared" ca="1" si="69"/>
        <v/>
      </c>
    </row>
    <row r="309" spans="1:18" hidden="1" x14ac:dyDescent="0.2">
      <c r="A309" s="361"/>
      <c r="B309" s="322">
        <v>28</v>
      </c>
      <c r="C309" s="322" t="str">
        <f t="shared" ca="1" si="56"/>
        <v>4.3</v>
      </c>
      <c r="D309" s="322" t="str">
        <f t="shared" ca="1" si="57"/>
        <v>na</v>
      </c>
      <c r="E309" s="322" t="s">
        <v>40</v>
      </c>
      <c r="F309" s="322" t="str">
        <f t="shared" ca="1" si="58"/>
        <v>https://museemaritime.larochelle.fr/preparer-la-visite/acces-tarifs-et-horaires</v>
      </c>
      <c r="G309" s="322" t="str">
        <f t="shared" ca="1" si="59"/>
        <v>A</v>
      </c>
      <c r="H309" s="322">
        <f t="shared" ca="1" si="60"/>
        <v>0</v>
      </c>
      <c r="I309" s="322">
        <f t="shared" ca="1" si="61"/>
        <v>0</v>
      </c>
      <c r="J309" s="322" t="str">
        <f t="shared" ca="1" si="62"/>
        <v/>
      </c>
      <c r="K309" s="322" t="str">
        <f t="shared" ca="1" si="63"/>
        <v/>
      </c>
      <c r="L309" s="322" t="str">
        <f t="shared" ca="1" si="64"/>
        <v/>
      </c>
      <c r="N309" s="322">
        <f t="shared" ca="1" si="65"/>
        <v>0</v>
      </c>
      <c r="O309" t="str">
        <f t="shared" ca="1" si="66"/>
        <v/>
      </c>
      <c r="P309" t="str">
        <f t="shared" ca="1" si="67"/>
        <v/>
      </c>
      <c r="Q309" t="str">
        <f t="shared" ca="1" si="68"/>
        <v/>
      </c>
      <c r="R309" t="str">
        <f t="shared" ca="1" si="69"/>
        <v/>
      </c>
    </row>
    <row r="310" spans="1:18" hidden="1" x14ac:dyDescent="0.2">
      <c r="A310" s="361"/>
      <c r="B310" s="322">
        <v>28</v>
      </c>
      <c r="C310" s="322" t="str">
        <f t="shared" ca="1" si="56"/>
        <v>4.3</v>
      </c>
      <c r="D310" s="322" t="str">
        <f t="shared" ca="1" si="57"/>
        <v>na</v>
      </c>
      <c r="E310" s="322" t="s">
        <v>41</v>
      </c>
      <c r="F310" s="322" t="str">
        <f t="shared" ca="1" si="58"/>
        <v>https://museemaritime.larochelle.fr/preparer-la-visite/je-suis/enseignant-ou-animateur</v>
      </c>
      <c r="G310" s="322" t="str">
        <f t="shared" ca="1" si="59"/>
        <v>A</v>
      </c>
      <c r="H310" s="322">
        <f t="shared" ca="1" si="60"/>
        <v>0</v>
      </c>
      <c r="I310" s="322">
        <f t="shared" ca="1" si="61"/>
        <v>0</v>
      </c>
      <c r="J310" s="322" t="str">
        <f t="shared" ca="1" si="62"/>
        <v/>
      </c>
      <c r="K310" s="322" t="str">
        <f t="shared" ca="1" si="63"/>
        <v/>
      </c>
      <c r="L310" s="322" t="str">
        <f t="shared" ca="1" si="64"/>
        <v/>
      </c>
      <c r="N310" s="322">
        <f t="shared" ca="1" si="65"/>
        <v>0</v>
      </c>
      <c r="O310" t="str">
        <f t="shared" ca="1" si="66"/>
        <v/>
      </c>
      <c r="P310" t="str">
        <f t="shared" ca="1" si="67"/>
        <v/>
      </c>
      <c r="Q310" t="str">
        <f t="shared" ca="1" si="68"/>
        <v/>
      </c>
      <c r="R310" t="str">
        <f t="shared" ca="1" si="69"/>
        <v/>
      </c>
    </row>
    <row r="311" spans="1:18" hidden="1" x14ac:dyDescent="0.2">
      <c r="A311" s="361"/>
      <c r="B311" s="322">
        <v>28</v>
      </c>
      <c r="C311" s="322" t="str">
        <f t="shared" ca="1" si="56"/>
        <v>4.3</v>
      </c>
      <c r="D311" s="322" t="str">
        <f t="shared" ca="1" si="57"/>
        <v>na</v>
      </c>
      <c r="E311" s="322" t="s">
        <v>42</v>
      </c>
      <c r="F311" s="322" t="str">
        <f t="shared" ca="1" si="58"/>
        <v>https://museemaritime.larochelle.fr/au-dela-de-la-visite/autour-des-expositions</v>
      </c>
      <c r="G311" s="322" t="str">
        <f t="shared" ca="1" si="59"/>
        <v>A</v>
      </c>
      <c r="H311" s="322">
        <f t="shared" ca="1" si="60"/>
        <v>0</v>
      </c>
      <c r="I311" s="322">
        <f t="shared" ca="1" si="61"/>
        <v>0</v>
      </c>
      <c r="J311" s="322" t="str">
        <f t="shared" ca="1" si="62"/>
        <v/>
      </c>
      <c r="K311" s="322" t="str">
        <f t="shared" ca="1" si="63"/>
        <v/>
      </c>
      <c r="L311" s="322" t="str">
        <f t="shared" ca="1" si="64"/>
        <v/>
      </c>
      <c r="N311" s="322">
        <f t="shared" ca="1" si="65"/>
        <v>0</v>
      </c>
      <c r="O311" t="str">
        <f t="shared" ca="1" si="66"/>
        <v/>
      </c>
      <c r="P311" t="str">
        <f t="shared" ca="1" si="67"/>
        <v/>
      </c>
      <c r="Q311" t="str">
        <f t="shared" ca="1" si="68"/>
        <v/>
      </c>
      <c r="R311" t="str">
        <f t="shared" ca="1" si="69"/>
        <v/>
      </c>
    </row>
    <row r="312" spans="1:18" hidden="1" x14ac:dyDescent="0.2">
      <c r="A312" s="361"/>
      <c r="B312" s="322">
        <v>28</v>
      </c>
      <c r="C312" s="322" t="str">
        <f t="shared" ca="1" si="56"/>
        <v>4.3</v>
      </c>
      <c r="D312" s="322" t="str">
        <f t="shared" ca="1" si="57"/>
        <v>na</v>
      </c>
      <c r="E312" s="322" t="s">
        <v>43</v>
      </c>
      <c r="F312" s="322" t="str">
        <f t="shared" ca="1" si="58"/>
        <v>https://museemaritime.larochelle.fr/au-dela-de-la-visite/lieux-culturels-et-monuments</v>
      </c>
      <c r="G312" s="322" t="str">
        <f t="shared" ca="1" si="59"/>
        <v>A</v>
      </c>
      <c r="H312" s="322">
        <f t="shared" ca="1" si="60"/>
        <v>0</v>
      </c>
      <c r="I312" s="322">
        <f t="shared" ca="1" si="61"/>
        <v>0</v>
      </c>
      <c r="J312" s="322" t="str">
        <f t="shared" ca="1" si="62"/>
        <v/>
      </c>
      <c r="K312" s="322" t="str">
        <f t="shared" ca="1" si="63"/>
        <v/>
      </c>
      <c r="L312" s="322" t="str">
        <f t="shared" ca="1" si="64"/>
        <v/>
      </c>
      <c r="N312" s="322">
        <f t="shared" ca="1" si="65"/>
        <v>0</v>
      </c>
      <c r="O312" t="str">
        <f t="shared" ca="1" si="66"/>
        <v/>
      </c>
      <c r="P312" t="str">
        <f t="shared" ca="1" si="67"/>
        <v/>
      </c>
      <c r="Q312" t="str">
        <f t="shared" ca="1" si="68"/>
        <v/>
      </c>
      <c r="R312" t="str">
        <f t="shared" ca="1" si="69"/>
        <v/>
      </c>
    </row>
    <row r="313" spans="1:18" hidden="1" x14ac:dyDescent="0.2">
      <c r="A313" s="361"/>
      <c r="B313" s="322">
        <v>28</v>
      </c>
      <c r="C313" s="322" t="str">
        <f t="shared" ca="1" si="56"/>
        <v>4.3</v>
      </c>
      <c r="D313" s="322" t="str">
        <f t="shared" ca="1" si="57"/>
        <v>na</v>
      </c>
      <c r="E313" s="322" t="s">
        <v>44</v>
      </c>
      <c r="F313" s="322" t="str">
        <f t="shared" ca="1" si="58"/>
        <v>https://museemaritime.larochelle.fr/au-dela-de-la-visite/a-decouvrir-a-proximite/yatchs-classiques</v>
      </c>
      <c r="G313" s="322" t="str">
        <f t="shared" ca="1" si="59"/>
        <v>A</v>
      </c>
      <c r="H313" s="322">
        <f t="shared" ca="1" si="60"/>
        <v>0</v>
      </c>
      <c r="I313" s="322">
        <f t="shared" ca="1" si="61"/>
        <v>0</v>
      </c>
      <c r="J313" s="322" t="str">
        <f t="shared" ca="1" si="62"/>
        <v/>
      </c>
      <c r="K313" s="322" t="str">
        <f t="shared" ca="1" si="63"/>
        <v/>
      </c>
      <c r="L313" s="322" t="str">
        <f t="shared" ca="1" si="64"/>
        <v/>
      </c>
      <c r="N313" s="322">
        <f t="shared" ca="1" si="65"/>
        <v>0</v>
      </c>
      <c r="O313" t="str">
        <f t="shared" ca="1" si="66"/>
        <v/>
      </c>
      <c r="P313" t="str">
        <f t="shared" ca="1" si="67"/>
        <v/>
      </c>
      <c r="Q313" t="str">
        <f t="shared" ca="1" si="68"/>
        <v/>
      </c>
      <c r="R313" t="str">
        <f t="shared" ca="1" si="69"/>
        <v/>
      </c>
    </row>
    <row r="314" spans="1:18" hidden="1" x14ac:dyDescent="0.2">
      <c r="A314" s="361"/>
      <c r="B314" s="322">
        <v>29</v>
      </c>
      <c r="C314" s="322" t="str">
        <f t="shared" ca="1" si="56"/>
        <v>4.4</v>
      </c>
      <c r="D314" s="322" t="str">
        <f t="shared" ca="1" si="57"/>
        <v>na</v>
      </c>
      <c r="E314" s="322" t="s">
        <v>27</v>
      </c>
      <c r="F314" s="322" t="str">
        <f t="shared" ca="1" si="58"/>
        <v>https://museemaritime.larochelle.fr/</v>
      </c>
      <c r="G314" s="322" t="str">
        <f t="shared" ca="1" si="59"/>
        <v>A</v>
      </c>
      <c r="H314" s="322">
        <f t="shared" ca="1" si="60"/>
        <v>0</v>
      </c>
      <c r="I314" s="322">
        <f t="shared" ca="1" si="61"/>
        <v>0</v>
      </c>
      <c r="J314" s="322" t="str">
        <f t="shared" ca="1" si="62"/>
        <v/>
      </c>
      <c r="K314" s="322" t="str">
        <f t="shared" ca="1" si="63"/>
        <v/>
      </c>
      <c r="L314" s="322" t="str">
        <f t="shared" ca="1" si="64"/>
        <v/>
      </c>
      <c r="N314" s="322">
        <f t="shared" ca="1" si="65"/>
        <v>0</v>
      </c>
      <c r="O314" t="str">
        <f t="shared" ca="1" si="66"/>
        <v/>
      </c>
      <c r="P314" t="str">
        <f t="shared" ca="1" si="67"/>
        <v/>
      </c>
      <c r="Q314" t="str">
        <f t="shared" ca="1" si="68"/>
        <v/>
      </c>
      <c r="R314" t="str">
        <f t="shared" ca="1" si="69"/>
        <v/>
      </c>
    </row>
    <row r="315" spans="1:18" hidden="1" x14ac:dyDescent="0.2">
      <c r="A315" s="361"/>
      <c r="B315" s="322">
        <v>29</v>
      </c>
      <c r="C315" s="322" t="str">
        <f t="shared" ca="1" si="56"/>
        <v>4.4</v>
      </c>
      <c r="D315" s="322" t="str">
        <f t="shared" ca="1" si="57"/>
        <v>na</v>
      </c>
      <c r="E315" s="322" t="s">
        <v>28</v>
      </c>
      <c r="F315" s="322" t="str">
        <f t="shared" ca="1" si="58"/>
        <v>https://museemaritime.larochelle.fr/contact</v>
      </c>
      <c r="G315" s="322" t="str">
        <f t="shared" ca="1" si="59"/>
        <v>A</v>
      </c>
      <c r="H315" s="322">
        <f t="shared" ca="1" si="60"/>
        <v>0</v>
      </c>
      <c r="I315" s="322">
        <f t="shared" ca="1" si="61"/>
        <v>0</v>
      </c>
      <c r="J315" s="322" t="str">
        <f t="shared" ca="1" si="62"/>
        <v/>
      </c>
      <c r="K315" s="322" t="str">
        <f t="shared" ca="1" si="63"/>
        <v/>
      </c>
      <c r="L315" s="322" t="str">
        <f t="shared" ca="1" si="64"/>
        <v/>
      </c>
      <c r="N315" s="322">
        <f t="shared" ca="1" si="65"/>
        <v>0</v>
      </c>
      <c r="O315" t="str">
        <f t="shared" ca="1" si="66"/>
        <v/>
      </c>
      <c r="P315" t="str">
        <f t="shared" ca="1" si="67"/>
        <v/>
      </c>
      <c r="Q315" t="str">
        <f t="shared" ca="1" si="68"/>
        <v/>
      </c>
      <c r="R315" t="str">
        <f t="shared" ca="1" si="69"/>
        <v/>
      </c>
    </row>
    <row r="316" spans="1:18" hidden="1" x14ac:dyDescent="0.2">
      <c r="A316" s="361"/>
      <c r="B316" s="322">
        <v>29</v>
      </c>
      <c r="C316" s="322" t="str">
        <f t="shared" ca="1" si="56"/>
        <v>4.4</v>
      </c>
      <c r="D316" s="322" t="str">
        <f t="shared" ca="1" si="57"/>
        <v>na</v>
      </c>
      <c r="E316" s="322" t="s">
        <v>29</v>
      </c>
      <c r="F316" s="322" t="str">
        <f t="shared" ca="1" si="58"/>
        <v>https://museemaritime.larochelle.fr/mentions-legales</v>
      </c>
      <c r="G316" s="322" t="str">
        <f t="shared" ca="1" si="59"/>
        <v>A</v>
      </c>
      <c r="H316" s="322">
        <f t="shared" ca="1" si="60"/>
        <v>0</v>
      </c>
      <c r="I316" s="322">
        <f t="shared" ca="1" si="61"/>
        <v>0</v>
      </c>
      <c r="J316" s="322" t="str">
        <f t="shared" ca="1" si="62"/>
        <v/>
      </c>
      <c r="K316" s="322" t="str">
        <f t="shared" ca="1" si="63"/>
        <v/>
      </c>
      <c r="L316" s="322" t="str">
        <f t="shared" ca="1" si="64"/>
        <v/>
      </c>
      <c r="N316" s="322">
        <f t="shared" ca="1" si="65"/>
        <v>0</v>
      </c>
      <c r="O316" t="str">
        <f t="shared" ca="1" si="66"/>
        <v/>
      </c>
      <c r="P316" t="str">
        <f t="shared" ca="1" si="67"/>
        <v/>
      </c>
      <c r="Q316" t="str">
        <f t="shared" ca="1" si="68"/>
        <v/>
      </c>
      <c r="R316" t="str">
        <f t="shared" ca="1" si="69"/>
        <v/>
      </c>
    </row>
    <row r="317" spans="1:18" hidden="1" x14ac:dyDescent="0.2">
      <c r="A317" s="361"/>
      <c r="B317" s="322">
        <v>29</v>
      </c>
      <c r="C317" s="322" t="str">
        <f t="shared" ca="1" si="56"/>
        <v>4.4</v>
      </c>
      <c r="D317" s="322" t="str">
        <f t="shared" ca="1" si="57"/>
        <v>na</v>
      </c>
      <c r="E317" s="322" t="s">
        <v>30</v>
      </c>
      <c r="F317" s="322" t="str">
        <f t="shared" ca="1" si="58"/>
        <v>https://museemaritime.larochelle.fr/plan-du-site</v>
      </c>
      <c r="G317" s="322" t="str">
        <f t="shared" ca="1" si="59"/>
        <v>A</v>
      </c>
      <c r="H317" s="322">
        <f t="shared" ca="1" si="60"/>
        <v>0</v>
      </c>
      <c r="I317" s="322">
        <f t="shared" ca="1" si="61"/>
        <v>0</v>
      </c>
      <c r="J317" s="322" t="str">
        <f t="shared" ca="1" si="62"/>
        <v/>
      </c>
      <c r="K317" s="322" t="str">
        <f t="shared" ca="1" si="63"/>
        <v/>
      </c>
      <c r="L317" s="322" t="str">
        <f t="shared" ca="1" si="64"/>
        <v/>
      </c>
      <c r="N317" s="322">
        <f t="shared" ca="1" si="65"/>
        <v>0</v>
      </c>
      <c r="O317" t="str">
        <f t="shared" ca="1" si="66"/>
        <v/>
      </c>
      <c r="P317" t="str">
        <f t="shared" ca="1" si="67"/>
        <v/>
      </c>
      <c r="Q317" t="str">
        <f t="shared" ca="1" si="68"/>
        <v/>
      </c>
      <c r="R317" t="str">
        <f t="shared" ca="1" si="69"/>
        <v/>
      </c>
    </row>
    <row r="318" spans="1:18" hidden="1" x14ac:dyDescent="0.2">
      <c r="A318" s="361"/>
      <c r="B318" s="322">
        <v>29</v>
      </c>
      <c r="C318" s="322" t="str">
        <f t="shared" ca="1" si="56"/>
        <v>4.4</v>
      </c>
      <c r="D318" s="322" t="str">
        <f t="shared" ca="1" si="57"/>
        <v>na</v>
      </c>
      <c r="E318" s="322" t="s">
        <v>31</v>
      </c>
      <c r="F318" s="322" t="str">
        <f t="shared" ca="1" si="58"/>
        <v>https://museemaritime.larochelle.fr/un-avant-gout/en-ce-moment</v>
      </c>
      <c r="G318" s="322" t="str">
        <f t="shared" ca="1" si="59"/>
        <v>A</v>
      </c>
      <c r="H318" s="322">
        <f t="shared" ca="1" si="60"/>
        <v>0</v>
      </c>
      <c r="I318" s="322">
        <f t="shared" ca="1" si="61"/>
        <v>0</v>
      </c>
      <c r="J318" s="322" t="str">
        <f t="shared" ca="1" si="62"/>
        <v/>
      </c>
      <c r="K318" s="322" t="str">
        <f t="shared" ca="1" si="63"/>
        <v/>
      </c>
      <c r="L318" s="322" t="str">
        <f t="shared" ca="1" si="64"/>
        <v/>
      </c>
      <c r="N318" s="322">
        <f t="shared" ca="1" si="65"/>
        <v>0</v>
      </c>
      <c r="O318" t="str">
        <f t="shared" ca="1" si="66"/>
        <v/>
      </c>
      <c r="P318" t="str">
        <f t="shared" ca="1" si="67"/>
        <v/>
      </c>
      <c r="Q318" t="str">
        <f t="shared" ca="1" si="68"/>
        <v/>
      </c>
      <c r="R318" t="str">
        <f t="shared" ca="1" si="69"/>
        <v/>
      </c>
    </row>
    <row r="319" spans="1:18" hidden="1" x14ac:dyDescent="0.2">
      <c r="A319" s="361"/>
      <c r="B319" s="322">
        <v>29</v>
      </c>
      <c r="C319" s="322" t="str">
        <f t="shared" ca="1" si="56"/>
        <v>4.4</v>
      </c>
      <c r="D319" s="322" t="str">
        <f t="shared" ca="1" si="57"/>
        <v>na</v>
      </c>
      <c r="E319" s="322" t="s">
        <v>32</v>
      </c>
      <c r="F319" s="322" t="str">
        <f t="shared" ca="1" si="58"/>
        <v>https://museemaritime.larochelle.fr/un-avant-gout/en-ce-moment</v>
      </c>
      <c r="G319" s="322" t="str">
        <f t="shared" ca="1" si="59"/>
        <v>A</v>
      </c>
      <c r="H319" s="322">
        <f t="shared" ca="1" si="60"/>
        <v>0</v>
      </c>
      <c r="I319" s="322">
        <f t="shared" ca="1" si="61"/>
        <v>0</v>
      </c>
      <c r="J319" s="322" t="str">
        <f t="shared" ca="1" si="62"/>
        <v/>
      </c>
      <c r="K319" s="322" t="str">
        <f t="shared" ca="1" si="63"/>
        <v/>
      </c>
      <c r="L319" s="322" t="str">
        <f t="shared" ca="1" si="64"/>
        <v/>
      </c>
      <c r="N319" s="322">
        <f t="shared" ca="1" si="65"/>
        <v>0</v>
      </c>
      <c r="O319" t="str">
        <f t="shared" ca="1" si="66"/>
        <v/>
      </c>
      <c r="P319" t="str">
        <f t="shared" ca="1" si="67"/>
        <v/>
      </c>
      <c r="Q319" t="str">
        <f t="shared" ca="1" si="68"/>
        <v/>
      </c>
      <c r="R319" t="str">
        <f t="shared" ca="1" si="69"/>
        <v/>
      </c>
    </row>
    <row r="320" spans="1:18" hidden="1" x14ac:dyDescent="0.2">
      <c r="A320" s="361"/>
      <c r="B320" s="322">
        <v>29</v>
      </c>
      <c r="C320" s="322" t="str">
        <f t="shared" ca="1" si="56"/>
        <v>4.4</v>
      </c>
      <c r="D320" s="322" t="str">
        <f t="shared" ca="1" si="57"/>
        <v>na</v>
      </c>
      <c r="E320" s="322" t="s">
        <v>33</v>
      </c>
      <c r="F320" s="322" t="str">
        <f t="shared" ca="1" si="58"/>
        <v>https://museemaritime.larochelle.fr/un-avant-gout/en-ce-moment/evenement/generationsthalassa-5662</v>
      </c>
      <c r="G320" s="322" t="str">
        <f t="shared" ca="1" si="59"/>
        <v>A</v>
      </c>
      <c r="H320" s="322">
        <f t="shared" ca="1" si="60"/>
        <v>0</v>
      </c>
      <c r="I320" s="322">
        <f t="shared" ca="1" si="61"/>
        <v>0</v>
      </c>
      <c r="J320" s="322" t="str">
        <f t="shared" ca="1" si="62"/>
        <v/>
      </c>
      <c r="K320" s="322" t="str">
        <f t="shared" ca="1" si="63"/>
        <v/>
      </c>
      <c r="L320" s="322" t="str">
        <f t="shared" ca="1" si="64"/>
        <v/>
      </c>
      <c r="N320" s="322">
        <f t="shared" ca="1" si="65"/>
        <v>0</v>
      </c>
      <c r="O320" t="str">
        <f t="shared" ca="1" si="66"/>
        <v/>
      </c>
      <c r="P320" t="str">
        <f t="shared" ca="1" si="67"/>
        <v/>
      </c>
      <c r="Q320" t="str">
        <f t="shared" ca="1" si="68"/>
        <v/>
      </c>
      <c r="R320" t="str">
        <f t="shared" ca="1" si="69"/>
        <v/>
      </c>
    </row>
    <row r="321" spans="1:18" hidden="1" x14ac:dyDescent="0.2">
      <c r="A321" s="361"/>
      <c r="B321" s="322">
        <v>29</v>
      </c>
      <c r="C321" s="322" t="str">
        <f t="shared" ca="1" si="56"/>
        <v>4.4</v>
      </c>
      <c r="D321" s="322" t="str">
        <f t="shared" ca="1" si="57"/>
        <v>na</v>
      </c>
      <c r="E321" s="322" t="s">
        <v>34</v>
      </c>
      <c r="F321" s="322" t="str">
        <f t="shared" ca="1" si="58"/>
        <v>https://museemaritime.larochelle.fr/recherche?q=bateau&amp;tx_indexedsearch%5Bsubmit_button%5D=OK </v>
      </c>
      <c r="G321" s="322" t="str">
        <f t="shared" ca="1" si="59"/>
        <v>A</v>
      </c>
      <c r="H321" s="322">
        <f t="shared" ca="1" si="60"/>
        <v>0</v>
      </c>
      <c r="I321" s="322">
        <f t="shared" ca="1" si="61"/>
        <v>0</v>
      </c>
      <c r="J321" s="322" t="str">
        <f t="shared" ca="1" si="62"/>
        <v/>
      </c>
      <c r="K321" s="322" t="str">
        <f t="shared" ca="1" si="63"/>
        <v/>
      </c>
      <c r="L321" s="322" t="str">
        <f t="shared" ca="1" si="64"/>
        <v/>
      </c>
      <c r="N321" s="322">
        <f t="shared" ca="1" si="65"/>
        <v>0</v>
      </c>
      <c r="O321" t="str">
        <f t="shared" ca="1" si="66"/>
        <v/>
      </c>
      <c r="P321" t="str">
        <f t="shared" ca="1" si="67"/>
        <v/>
      </c>
      <c r="Q321" t="str">
        <f t="shared" ca="1" si="68"/>
        <v/>
      </c>
      <c r="R321" t="str">
        <f t="shared" ca="1" si="69"/>
        <v/>
      </c>
    </row>
    <row r="322" spans="1:18" hidden="1" x14ac:dyDescent="0.2">
      <c r="A322" s="361"/>
      <c r="B322" s="322">
        <v>29</v>
      </c>
      <c r="C322" s="322" t="str">
        <f t="shared" ca="1" si="56"/>
        <v>4.4</v>
      </c>
      <c r="D322" s="322" t="str">
        <f t="shared" ca="1" si="57"/>
        <v>na</v>
      </c>
      <c r="E322" s="322" t="s">
        <v>35</v>
      </c>
      <c r="F322" s="322" t="str">
        <f t="shared" ca="1" si="58"/>
        <v>https://museemaritime.larochelle.fr/un-avant-gout/presentation-du-musee</v>
      </c>
      <c r="G322" s="322" t="str">
        <f t="shared" ca="1" si="59"/>
        <v>A</v>
      </c>
      <c r="H322" s="322">
        <f t="shared" ca="1" si="60"/>
        <v>0</v>
      </c>
      <c r="I322" s="322">
        <f t="shared" ca="1" si="61"/>
        <v>0</v>
      </c>
      <c r="J322" s="322" t="str">
        <f t="shared" ca="1" si="62"/>
        <v/>
      </c>
      <c r="K322" s="322" t="str">
        <f t="shared" ca="1" si="63"/>
        <v/>
      </c>
      <c r="L322" s="322" t="str">
        <f t="shared" ca="1" si="64"/>
        <v/>
      </c>
      <c r="N322" s="322">
        <f t="shared" ca="1" si="65"/>
        <v>0</v>
      </c>
      <c r="O322" t="str">
        <f t="shared" ca="1" si="66"/>
        <v/>
      </c>
      <c r="P322" t="str">
        <f t="shared" ca="1" si="67"/>
        <v/>
      </c>
      <c r="Q322" t="str">
        <f t="shared" ca="1" si="68"/>
        <v/>
      </c>
      <c r="R322" t="str">
        <f t="shared" ca="1" si="69"/>
        <v/>
      </c>
    </row>
    <row r="323" spans="1:18" hidden="1" x14ac:dyDescent="0.2">
      <c r="A323" s="361"/>
      <c r="B323" s="322">
        <v>29</v>
      </c>
      <c r="C323" s="322" t="str">
        <f t="shared" ca="1" si="56"/>
        <v>4.4</v>
      </c>
      <c r="D323" s="322" t="str">
        <f t="shared" ca="1" si="57"/>
        <v>na</v>
      </c>
      <c r="E323" s="322" t="s">
        <v>36</v>
      </c>
      <c r="F323" s="322" t="str">
        <f t="shared" ca="1" si="58"/>
        <v>https://museemaritime.larochelle.fr/un-avant-gout/histoire-du-musee</v>
      </c>
      <c r="G323" s="322" t="str">
        <f t="shared" ca="1" si="59"/>
        <v>A</v>
      </c>
      <c r="H323" s="322">
        <f t="shared" ca="1" si="60"/>
        <v>0</v>
      </c>
      <c r="I323" s="322">
        <f t="shared" ca="1" si="61"/>
        <v>0</v>
      </c>
      <c r="J323" s="322" t="str">
        <f t="shared" ca="1" si="62"/>
        <v/>
      </c>
      <c r="K323" s="322" t="str">
        <f t="shared" ca="1" si="63"/>
        <v/>
      </c>
      <c r="L323" s="322" t="str">
        <f t="shared" ca="1" si="64"/>
        <v/>
      </c>
      <c r="N323" s="322">
        <f t="shared" ca="1" si="65"/>
        <v>0</v>
      </c>
      <c r="O323" t="str">
        <f t="shared" ca="1" si="66"/>
        <v/>
      </c>
      <c r="P323" t="str">
        <f t="shared" ca="1" si="67"/>
        <v/>
      </c>
      <c r="Q323" t="str">
        <f t="shared" ca="1" si="68"/>
        <v/>
      </c>
      <c r="R323" t="str">
        <f t="shared" ca="1" si="69"/>
        <v/>
      </c>
    </row>
    <row r="324" spans="1:18" hidden="1" x14ac:dyDescent="0.2">
      <c r="A324" s="361"/>
      <c r="B324" s="322">
        <v>29</v>
      </c>
      <c r="C324" s="322" t="str">
        <f t="shared" ca="1" si="56"/>
        <v>4.4</v>
      </c>
      <c r="D324" s="322" t="str">
        <f t="shared" ca="1" si="57"/>
        <v>na</v>
      </c>
      <c r="E324" s="322" t="s">
        <v>37</v>
      </c>
      <c r="F324" s="322" t="str">
        <f t="shared" ca="1" si="58"/>
        <v>https://museemaritime.larochelle.fr/un-avant-gout/les-collections/flotte-patrimoniale</v>
      </c>
      <c r="G324" s="322" t="str">
        <f t="shared" ca="1" si="59"/>
        <v>A</v>
      </c>
      <c r="H324" s="322">
        <f t="shared" ca="1" si="60"/>
        <v>0</v>
      </c>
      <c r="I324" s="322">
        <f t="shared" ca="1" si="61"/>
        <v>0</v>
      </c>
      <c r="J324" s="322" t="str">
        <f t="shared" ca="1" si="62"/>
        <v/>
      </c>
      <c r="K324" s="322" t="str">
        <f t="shared" ca="1" si="63"/>
        <v/>
      </c>
      <c r="L324" s="322" t="str">
        <f t="shared" ca="1" si="64"/>
        <v/>
      </c>
      <c r="N324" s="322">
        <f t="shared" ca="1" si="65"/>
        <v>0</v>
      </c>
      <c r="O324" t="str">
        <f t="shared" ca="1" si="66"/>
        <v/>
      </c>
      <c r="P324" t="str">
        <f t="shared" ca="1" si="67"/>
        <v/>
      </c>
      <c r="Q324" t="str">
        <f t="shared" ca="1" si="68"/>
        <v/>
      </c>
      <c r="R324" t="str">
        <f t="shared" ca="1" si="69"/>
        <v/>
      </c>
    </row>
    <row r="325" spans="1:18" hidden="1" x14ac:dyDescent="0.2">
      <c r="A325" s="361"/>
      <c r="B325" s="322">
        <v>29</v>
      </c>
      <c r="C325" s="322" t="str">
        <f t="shared" ca="1" si="56"/>
        <v>4.4</v>
      </c>
      <c r="D325" s="322" t="str">
        <f t="shared" ca="1" si="57"/>
        <v>c</v>
      </c>
      <c r="E325" s="322" t="s">
        <v>38</v>
      </c>
      <c r="F325" s="322" t="str">
        <f t="shared" ca="1" si="58"/>
        <v>https://museemaritime.larochelle.fr/un-avant-gout/les-collections/france-1</v>
      </c>
      <c r="G325" s="322" t="str">
        <f t="shared" ca="1" si="59"/>
        <v>A</v>
      </c>
      <c r="H325" s="322">
        <f t="shared" ca="1" si="60"/>
        <v>0</v>
      </c>
      <c r="I325" s="322">
        <f t="shared" ca="1" si="61"/>
        <v>0</v>
      </c>
      <c r="J325" s="322" t="str">
        <f t="shared" ca="1" si="62"/>
        <v/>
      </c>
      <c r="K325" s="322" t="str">
        <f t="shared" ca="1" si="63"/>
        <v/>
      </c>
      <c r="L325" s="322" t="str">
        <f t="shared" ca="1" si="64"/>
        <v/>
      </c>
      <c r="N325" s="322">
        <f t="shared" ca="1" si="65"/>
        <v>0</v>
      </c>
      <c r="O325" t="str">
        <f t="shared" ca="1" si="66"/>
        <v/>
      </c>
      <c r="P325" t="str">
        <f t="shared" ca="1" si="67"/>
        <v/>
      </c>
      <c r="Q325" t="str">
        <f t="shared" ca="1" si="68"/>
        <v>Attention aux sous-titres incrustés directement dans la vidéo, des sous-titres externes (via YouTube ici) sont plus pertinents (car personnalisables)</v>
      </c>
      <c r="R325" t="str">
        <f t="shared" ca="1" si="69"/>
        <v/>
      </c>
    </row>
    <row r="326" spans="1:18" hidden="1" x14ac:dyDescent="0.2">
      <c r="A326" s="361"/>
      <c r="B326" s="322">
        <v>29</v>
      </c>
      <c r="C326" s="322" t="str">
        <f t="shared" ca="1" si="56"/>
        <v>4.4</v>
      </c>
      <c r="D326" s="322" t="str">
        <f t="shared" ca="1" si="57"/>
        <v>na</v>
      </c>
      <c r="E326" s="322" t="s">
        <v>39</v>
      </c>
      <c r="F326" s="322" t="str">
        <f t="shared" ca="1" si="58"/>
        <v>https://museemaritime.larochelle.fr/un-avant-gout/les-incontournables/joshua-1</v>
      </c>
      <c r="G326" s="322" t="str">
        <f t="shared" ca="1" si="59"/>
        <v>A</v>
      </c>
      <c r="H326" s="322">
        <f t="shared" ca="1" si="60"/>
        <v>0</v>
      </c>
      <c r="I326" s="322">
        <f t="shared" ca="1" si="61"/>
        <v>0</v>
      </c>
      <c r="J326" s="322" t="str">
        <f t="shared" ca="1" si="62"/>
        <v/>
      </c>
      <c r="K326" s="322" t="str">
        <f t="shared" ca="1" si="63"/>
        <v/>
      </c>
      <c r="L326" s="322" t="str">
        <f t="shared" ca="1" si="64"/>
        <v/>
      </c>
      <c r="N326" s="322">
        <f t="shared" ca="1" si="65"/>
        <v>0</v>
      </c>
      <c r="O326" t="str">
        <f t="shared" ca="1" si="66"/>
        <v/>
      </c>
      <c r="P326" t="str">
        <f t="shared" ca="1" si="67"/>
        <v/>
      </c>
      <c r="Q326" t="str">
        <f t="shared" ca="1" si="68"/>
        <v/>
      </c>
      <c r="R326" t="str">
        <f t="shared" ca="1" si="69"/>
        <v/>
      </c>
    </row>
    <row r="327" spans="1:18" hidden="1" x14ac:dyDescent="0.2">
      <c r="A327" s="361"/>
      <c r="B327" s="322">
        <v>29</v>
      </c>
      <c r="C327" s="322" t="str">
        <f t="shared" ca="1" si="56"/>
        <v>4.4</v>
      </c>
      <c r="D327" s="322" t="str">
        <f t="shared" ca="1" si="57"/>
        <v>na</v>
      </c>
      <c r="E327" s="322" t="s">
        <v>40</v>
      </c>
      <c r="F327" s="322" t="str">
        <f t="shared" ca="1" si="58"/>
        <v>https://museemaritime.larochelle.fr/preparer-la-visite/acces-tarifs-et-horaires</v>
      </c>
      <c r="G327" s="322" t="str">
        <f t="shared" ca="1" si="59"/>
        <v>A</v>
      </c>
      <c r="H327" s="322">
        <f t="shared" ca="1" si="60"/>
        <v>0</v>
      </c>
      <c r="I327" s="322">
        <f t="shared" ca="1" si="61"/>
        <v>0</v>
      </c>
      <c r="J327" s="322" t="str">
        <f t="shared" ca="1" si="62"/>
        <v/>
      </c>
      <c r="K327" s="322" t="str">
        <f t="shared" ca="1" si="63"/>
        <v/>
      </c>
      <c r="L327" s="322" t="str">
        <f t="shared" ca="1" si="64"/>
        <v/>
      </c>
      <c r="N327" s="322">
        <f t="shared" ca="1" si="65"/>
        <v>0</v>
      </c>
      <c r="O327" t="str">
        <f t="shared" ca="1" si="66"/>
        <v/>
      </c>
      <c r="P327" t="str">
        <f t="shared" ca="1" si="67"/>
        <v/>
      </c>
      <c r="Q327" t="str">
        <f t="shared" ca="1" si="68"/>
        <v/>
      </c>
      <c r="R327" t="str">
        <f t="shared" ca="1" si="69"/>
        <v/>
      </c>
    </row>
    <row r="328" spans="1:18" hidden="1" x14ac:dyDescent="0.2">
      <c r="A328" s="361"/>
      <c r="B328" s="322">
        <v>29</v>
      </c>
      <c r="C328" s="322" t="str">
        <f t="shared" ref="C328:C391" ca="1" si="70">IFERROR(IF(INDIRECT($E328 &amp; "!B" &amp; $B328)="","",INDIRECT($E328 &amp; "!B" &amp; $B328)),"")</f>
        <v>4.4</v>
      </c>
      <c r="D328" s="322" t="str">
        <f t="shared" ref="D328:D391" ca="1" si="71">IFERROR(IF(INDIRECT($E328 &amp; "!G" &amp; $B328)="","",INDIRECT($E328 &amp; "!G" &amp; $B328)),"")</f>
        <v>na</v>
      </c>
      <c r="E328" s="322" t="s">
        <v>41</v>
      </c>
      <c r="F328" s="322" t="str">
        <f t="shared" ref="F328:F391" ca="1" si="72">IFERROR(HYPERLINK(INDIRECT($E328 &amp; "!C3")), "")</f>
        <v>https://museemaritime.larochelle.fr/preparer-la-visite/je-suis/enseignant-ou-animateur</v>
      </c>
      <c r="G328" s="322" t="str">
        <f t="shared" ref="G328:G391" ca="1" si="73">IFERROR(IF(INDIRECT($E328 &amp; "!C" &amp; $B328)="","",INDIRECT($E328 &amp; "!C" &amp; $B328)),"")</f>
        <v>A</v>
      </c>
      <c r="H328" s="322">
        <f t="shared" ref="H328:H391" ca="1" si="74">IFERROR(IF(INDIRECT($E328 &amp; "!D" &amp; $B328)="","",INDIRECT($E328 &amp; "!D" &amp; $B328)),"")</f>
        <v>0</v>
      </c>
      <c r="I328" s="322">
        <f t="shared" ref="I328:I391" ca="1" si="75">IFERROR(IF(INDIRECT($E328 &amp; "!E" &amp; $B328)="","",INDIRECT($E328 &amp; "!E" &amp; $B328)),"")</f>
        <v>0</v>
      </c>
      <c r="J328" s="322" t="str">
        <f t="shared" ref="J328:J391" ca="1" si="76">IFERROR(IF(INDIRECT($E328 &amp; "!I" &amp; $B328)="","",INDIRECT($E328 &amp; "!I" &amp; $B328)),"")</f>
        <v/>
      </c>
      <c r="K328" s="322" t="str">
        <f t="shared" ref="K328:K391" ca="1" si="77">IFERROR(IF(INDIRECT($E328 &amp; "!J" &amp; $B328)="","",INDIRECT($E328 &amp; "!J" &amp; $B328)),"")</f>
        <v/>
      </c>
      <c r="L328" s="322" t="str">
        <f t="shared" ref="L328:L391" ca="1" si="78">IFERROR(VLOOKUP($K328,$Z$1:$AD$4,MATCH($J328,$AA$5:$AD$5,0)+1,FALSE),"")</f>
        <v/>
      </c>
      <c r="N328" s="322">
        <f t="shared" ref="N328:N391" ca="1" si="79">COUNTIFS($C$7:$C$1915,$C328,$D$7:$D$1915,"nc")</f>
        <v>0</v>
      </c>
      <c r="O328" t="str">
        <f t="shared" ref="O328:O391" ca="1" si="80">IFERROR(IF(INDIRECT($E328 &amp; "!K" &amp; $B328)="","",INDIRECT($E328 &amp; "!K" &amp; $B328)),"")</f>
        <v/>
      </c>
      <c r="P328" t="str">
        <f t="shared" ref="P328:P391" ca="1" si="81">IFERROR(IF(INDIRECT($E328 &amp; "!L" &amp; $B328)="","",INDIRECT($E328 &amp; "!L" &amp; $B328)),"")</f>
        <v/>
      </c>
      <c r="Q328" t="str">
        <f t="shared" ref="Q328:Q391" ca="1" si="82">IFERROR(IF(INDIRECT($E328 &amp; "!M" &amp; $B328)="","",INDIRECT($E328 &amp; "!M" &amp; $B328)),"")</f>
        <v/>
      </c>
      <c r="R328" t="str">
        <f t="shared" ref="R328:R391" ca="1" si="83">IFERROR(IF(INDIRECT($E328 &amp; "!N" &amp; $B328)="","",INDIRECT($E328 &amp; "!N" &amp; $B328)),"")</f>
        <v/>
      </c>
    </row>
    <row r="329" spans="1:18" hidden="1" x14ac:dyDescent="0.2">
      <c r="A329" s="361"/>
      <c r="B329" s="322">
        <v>29</v>
      </c>
      <c r="C329" s="322" t="str">
        <f t="shared" ca="1" si="70"/>
        <v>4.4</v>
      </c>
      <c r="D329" s="322" t="str">
        <f t="shared" ca="1" si="71"/>
        <v>na</v>
      </c>
      <c r="E329" s="322" t="s">
        <v>42</v>
      </c>
      <c r="F329" s="322" t="str">
        <f t="shared" ca="1" si="72"/>
        <v>https://museemaritime.larochelle.fr/au-dela-de-la-visite/autour-des-expositions</v>
      </c>
      <c r="G329" s="322" t="str">
        <f t="shared" ca="1" si="73"/>
        <v>A</v>
      </c>
      <c r="H329" s="322">
        <f t="shared" ca="1" si="74"/>
        <v>0</v>
      </c>
      <c r="I329" s="322">
        <f t="shared" ca="1" si="75"/>
        <v>0</v>
      </c>
      <c r="J329" s="322" t="str">
        <f t="shared" ca="1" si="76"/>
        <v/>
      </c>
      <c r="K329" s="322" t="str">
        <f t="shared" ca="1" si="77"/>
        <v/>
      </c>
      <c r="L329" s="322" t="str">
        <f t="shared" ca="1" si="78"/>
        <v/>
      </c>
      <c r="N329" s="322">
        <f t="shared" ca="1" si="79"/>
        <v>0</v>
      </c>
      <c r="O329" t="str">
        <f t="shared" ca="1" si="80"/>
        <v/>
      </c>
      <c r="P329" t="str">
        <f t="shared" ca="1" si="81"/>
        <v/>
      </c>
      <c r="Q329" t="str">
        <f t="shared" ca="1" si="82"/>
        <v/>
      </c>
      <c r="R329" t="str">
        <f t="shared" ca="1" si="83"/>
        <v/>
      </c>
    </row>
    <row r="330" spans="1:18" hidden="1" x14ac:dyDescent="0.2">
      <c r="A330" s="361"/>
      <c r="B330" s="322">
        <v>29</v>
      </c>
      <c r="C330" s="322" t="str">
        <f t="shared" ca="1" si="70"/>
        <v>4.4</v>
      </c>
      <c r="D330" s="322" t="str">
        <f t="shared" ca="1" si="71"/>
        <v>na</v>
      </c>
      <c r="E330" s="322" t="s">
        <v>43</v>
      </c>
      <c r="F330" s="322" t="str">
        <f t="shared" ca="1" si="72"/>
        <v>https://museemaritime.larochelle.fr/au-dela-de-la-visite/lieux-culturels-et-monuments</v>
      </c>
      <c r="G330" s="322" t="str">
        <f t="shared" ca="1" si="73"/>
        <v>A</v>
      </c>
      <c r="H330" s="322">
        <f t="shared" ca="1" si="74"/>
        <v>0</v>
      </c>
      <c r="I330" s="322">
        <f t="shared" ca="1" si="75"/>
        <v>0</v>
      </c>
      <c r="J330" s="322" t="str">
        <f t="shared" ca="1" si="76"/>
        <v/>
      </c>
      <c r="K330" s="322" t="str">
        <f t="shared" ca="1" si="77"/>
        <v/>
      </c>
      <c r="L330" s="322" t="str">
        <f t="shared" ca="1" si="78"/>
        <v/>
      </c>
      <c r="N330" s="322">
        <f t="shared" ca="1" si="79"/>
        <v>0</v>
      </c>
      <c r="O330" t="str">
        <f t="shared" ca="1" si="80"/>
        <v/>
      </c>
      <c r="P330" t="str">
        <f t="shared" ca="1" si="81"/>
        <v/>
      </c>
      <c r="Q330" t="str">
        <f t="shared" ca="1" si="82"/>
        <v/>
      </c>
      <c r="R330" t="str">
        <f t="shared" ca="1" si="83"/>
        <v/>
      </c>
    </row>
    <row r="331" spans="1:18" hidden="1" x14ac:dyDescent="0.2">
      <c r="A331" s="361"/>
      <c r="B331" s="322">
        <v>29</v>
      </c>
      <c r="C331" s="322" t="str">
        <f t="shared" ca="1" si="70"/>
        <v>4.4</v>
      </c>
      <c r="D331" s="322" t="str">
        <f t="shared" ca="1" si="71"/>
        <v>na</v>
      </c>
      <c r="E331" s="322" t="s">
        <v>44</v>
      </c>
      <c r="F331" s="322" t="str">
        <f t="shared" ca="1" si="72"/>
        <v>https://museemaritime.larochelle.fr/au-dela-de-la-visite/a-decouvrir-a-proximite/yatchs-classiques</v>
      </c>
      <c r="G331" s="322" t="str">
        <f t="shared" ca="1" si="73"/>
        <v>A</v>
      </c>
      <c r="H331" s="322">
        <f t="shared" ca="1" si="74"/>
        <v>0</v>
      </c>
      <c r="I331" s="322">
        <f t="shared" ca="1" si="75"/>
        <v>0</v>
      </c>
      <c r="J331" s="322" t="str">
        <f t="shared" ca="1" si="76"/>
        <v/>
      </c>
      <c r="K331" s="322" t="str">
        <f t="shared" ca="1" si="77"/>
        <v/>
      </c>
      <c r="L331" s="322" t="str">
        <f t="shared" ca="1" si="78"/>
        <v/>
      </c>
      <c r="N331" s="322">
        <f t="shared" ca="1" si="79"/>
        <v>0</v>
      </c>
      <c r="O331" t="str">
        <f t="shared" ca="1" si="80"/>
        <v/>
      </c>
      <c r="P331" t="str">
        <f t="shared" ca="1" si="81"/>
        <v/>
      </c>
      <c r="Q331" t="str">
        <f t="shared" ca="1" si="82"/>
        <v/>
      </c>
      <c r="R331" t="str">
        <f t="shared" ca="1" si="83"/>
        <v/>
      </c>
    </row>
    <row r="332" spans="1:18" hidden="1" x14ac:dyDescent="0.2">
      <c r="A332" s="361"/>
      <c r="B332" s="322">
        <v>30</v>
      </c>
      <c r="C332" s="322" t="str">
        <f t="shared" ca="1" si="70"/>
        <v>4.5</v>
      </c>
      <c r="D332" s="322" t="str">
        <f t="shared" ca="1" si="71"/>
        <v>na</v>
      </c>
      <c r="E332" s="322" t="s">
        <v>27</v>
      </c>
      <c r="F332" s="322" t="str">
        <f t="shared" ca="1" si="72"/>
        <v>https://museemaritime.larochelle.fr/</v>
      </c>
      <c r="G332" s="322" t="str">
        <f t="shared" ca="1" si="73"/>
        <v>AA</v>
      </c>
      <c r="H332" s="322">
        <f t="shared" ca="1" si="74"/>
        <v>0</v>
      </c>
      <c r="I332" s="322">
        <f t="shared" ca="1" si="75"/>
        <v>0</v>
      </c>
      <c r="J332" s="322" t="str">
        <f t="shared" ca="1" si="76"/>
        <v/>
      </c>
      <c r="K332" s="322" t="str">
        <f t="shared" ca="1" si="77"/>
        <v/>
      </c>
      <c r="L332" s="322" t="str">
        <f t="shared" ca="1" si="78"/>
        <v/>
      </c>
      <c r="N332" s="322">
        <f t="shared" ca="1" si="79"/>
        <v>1</v>
      </c>
      <c r="O332" t="str">
        <f t="shared" ca="1" si="80"/>
        <v/>
      </c>
      <c r="P332" t="str">
        <f t="shared" ca="1" si="81"/>
        <v/>
      </c>
      <c r="Q332" t="str">
        <f t="shared" ca="1" si="82"/>
        <v/>
      </c>
      <c r="R332" t="str">
        <f t="shared" ca="1" si="83"/>
        <v/>
      </c>
    </row>
    <row r="333" spans="1:18" hidden="1" x14ac:dyDescent="0.2">
      <c r="A333" s="361"/>
      <c r="B333" s="322">
        <v>30</v>
      </c>
      <c r="C333" s="322" t="str">
        <f t="shared" ca="1" si="70"/>
        <v>4.5</v>
      </c>
      <c r="D333" s="322" t="str">
        <f t="shared" ca="1" si="71"/>
        <v>na</v>
      </c>
      <c r="E333" s="322" t="s">
        <v>28</v>
      </c>
      <c r="F333" s="322" t="str">
        <f t="shared" ca="1" si="72"/>
        <v>https://museemaritime.larochelle.fr/contact</v>
      </c>
      <c r="G333" s="322" t="str">
        <f t="shared" ca="1" si="73"/>
        <v>AA</v>
      </c>
      <c r="H333" s="322">
        <f t="shared" ca="1" si="74"/>
        <v>0</v>
      </c>
      <c r="I333" s="322">
        <f t="shared" ca="1" si="75"/>
        <v>0</v>
      </c>
      <c r="J333" s="322" t="str">
        <f t="shared" ca="1" si="76"/>
        <v/>
      </c>
      <c r="K333" s="322" t="str">
        <f t="shared" ca="1" si="77"/>
        <v/>
      </c>
      <c r="L333" s="322" t="str">
        <f t="shared" ca="1" si="78"/>
        <v/>
      </c>
      <c r="N333" s="322">
        <f t="shared" ca="1" si="79"/>
        <v>1</v>
      </c>
      <c r="O333" t="str">
        <f t="shared" ca="1" si="80"/>
        <v/>
      </c>
      <c r="P333" t="str">
        <f t="shared" ca="1" si="81"/>
        <v/>
      </c>
      <c r="Q333" t="str">
        <f t="shared" ca="1" si="82"/>
        <v/>
      </c>
      <c r="R333" t="str">
        <f t="shared" ca="1" si="83"/>
        <v/>
      </c>
    </row>
    <row r="334" spans="1:18" hidden="1" x14ac:dyDescent="0.2">
      <c r="A334" s="361"/>
      <c r="B334" s="322">
        <v>30</v>
      </c>
      <c r="C334" s="322" t="str">
        <f t="shared" ca="1" si="70"/>
        <v>4.5</v>
      </c>
      <c r="D334" s="322" t="str">
        <f t="shared" ca="1" si="71"/>
        <v>na</v>
      </c>
      <c r="E334" s="322" t="s">
        <v>29</v>
      </c>
      <c r="F334" s="322" t="str">
        <f t="shared" ca="1" si="72"/>
        <v>https://museemaritime.larochelle.fr/mentions-legales</v>
      </c>
      <c r="G334" s="322" t="str">
        <f t="shared" ca="1" si="73"/>
        <v>AA</v>
      </c>
      <c r="H334" s="322">
        <f t="shared" ca="1" si="74"/>
        <v>0</v>
      </c>
      <c r="I334" s="322">
        <f t="shared" ca="1" si="75"/>
        <v>0</v>
      </c>
      <c r="J334" s="322" t="str">
        <f t="shared" ca="1" si="76"/>
        <v/>
      </c>
      <c r="K334" s="322" t="str">
        <f t="shared" ca="1" si="77"/>
        <v/>
      </c>
      <c r="L334" s="322" t="str">
        <f t="shared" ca="1" si="78"/>
        <v/>
      </c>
      <c r="N334" s="322">
        <f t="shared" ca="1" si="79"/>
        <v>1</v>
      </c>
      <c r="O334" t="str">
        <f t="shared" ca="1" si="80"/>
        <v/>
      </c>
      <c r="P334" t="str">
        <f t="shared" ca="1" si="81"/>
        <v/>
      </c>
      <c r="Q334" t="str">
        <f t="shared" ca="1" si="82"/>
        <v/>
      </c>
      <c r="R334" t="str">
        <f t="shared" ca="1" si="83"/>
        <v/>
      </c>
    </row>
    <row r="335" spans="1:18" hidden="1" x14ac:dyDescent="0.2">
      <c r="A335" s="361"/>
      <c r="B335" s="322">
        <v>30</v>
      </c>
      <c r="C335" s="322" t="str">
        <f t="shared" ca="1" si="70"/>
        <v>4.5</v>
      </c>
      <c r="D335" s="322" t="str">
        <f t="shared" ca="1" si="71"/>
        <v>na</v>
      </c>
      <c r="E335" s="322" t="s">
        <v>30</v>
      </c>
      <c r="F335" s="322" t="str">
        <f t="shared" ca="1" si="72"/>
        <v>https://museemaritime.larochelle.fr/plan-du-site</v>
      </c>
      <c r="G335" s="322" t="str">
        <f t="shared" ca="1" si="73"/>
        <v>AA</v>
      </c>
      <c r="H335" s="322">
        <f t="shared" ca="1" si="74"/>
        <v>0</v>
      </c>
      <c r="I335" s="322">
        <f t="shared" ca="1" si="75"/>
        <v>0</v>
      </c>
      <c r="J335" s="322" t="str">
        <f t="shared" ca="1" si="76"/>
        <v/>
      </c>
      <c r="K335" s="322" t="str">
        <f t="shared" ca="1" si="77"/>
        <v/>
      </c>
      <c r="L335" s="322" t="str">
        <f t="shared" ca="1" si="78"/>
        <v/>
      </c>
      <c r="N335" s="322">
        <f t="shared" ca="1" si="79"/>
        <v>1</v>
      </c>
      <c r="O335" t="str">
        <f t="shared" ca="1" si="80"/>
        <v/>
      </c>
      <c r="P335" t="str">
        <f t="shared" ca="1" si="81"/>
        <v/>
      </c>
      <c r="Q335" t="str">
        <f t="shared" ca="1" si="82"/>
        <v/>
      </c>
      <c r="R335" t="str">
        <f t="shared" ca="1" si="83"/>
        <v/>
      </c>
    </row>
    <row r="336" spans="1:18" hidden="1" x14ac:dyDescent="0.2">
      <c r="A336" s="361"/>
      <c r="B336" s="322">
        <v>30</v>
      </c>
      <c r="C336" s="322" t="str">
        <f t="shared" ca="1" si="70"/>
        <v>4.5</v>
      </c>
      <c r="D336" s="322" t="str">
        <f t="shared" ca="1" si="71"/>
        <v>na</v>
      </c>
      <c r="E336" s="322" t="s">
        <v>31</v>
      </c>
      <c r="F336" s="322" t="str">
        <f t="shared" ca="1" si="72"/>
        <v>https://museemaritime.larochelle.fr/un-avant-gout/en-ce-moment</v>
      </c>
      <c r="G336" s="322" t="str">
        <f t="shared" ca="1" si="73"/>
        <v>AA</v>
      </c>
      <c r="H336" s="322">
        <f t="shared" ca="1" si="74"/>
        <v>0</v>
      </c>
      <c r="I336" s="322">
        <f t="shared" ca="1" si="75"/>
        <v>0</v>
      </c>
      <c r="J336" s="322" t="str">
        <f t="shared" ca="1" si="76"/>
        <v/>
      </c>
      <c r="K336" s="322" t="str">
        <f t="shared" ca="1" si="77"/>
        <v/>
      </c>
      <c r="L336" s="322" t="str">
        <f t="shared" ca="1" si="78"/>
        <v/>
      </c>
      <c r="N336" s="322">
        <f t="shared" ca="1" si="79"/>
        <v>1</v>
      </c>
      <c r="O336" t="str">
        <f t="shared" ca="1" si="80"/>
        <v/>
      </c>
      <c r="P336" t="str">
        <f t="shared" ca="1" si="81"/>
        <v/>
      </c>
      <c r="Q336" t="str">
        <f t="shared" ca="1" si="82"/>
        <v/>
      </c>
      <c r="R336" t="str">
        <f t="shared" ca="1" si="83"/>
        <v/>
      </c>
    </row>
    <row r="337" spans="1:18" hidden="1" x14ac:dyDescent="0.2">
      <c r="A337" s="361"/>
      <c r="B337" s="322">
        <v>30</v>
      </c>
      <c r="C337" s="322" t="str">
        <f t="shared" ca="1" si="70"/>
        <v>4.5</v>
      </c>
      <c r="D337" s="322" t="str">
        <f t="shared" ca="1" si="71"/>
        <v>na</v>
      </c>
      <c r="E337" s="322" t="s">
        <v>32</v>
      </c>
      <c r="F337" s="322" t="str">
        <f t="shared" ca="1" si="72"/>
        <v>https://museemaritime.larochelle.fr/un-avant-gout/en-ce-moment</v>
      </c>
      <c r="G337" s="322" t="str">
        <f t="shared" ca="1" si="73"/>
        <v>AA</v>
      </c>
      <c r="H337" s="322">
        <f t="shared" ca="1" si="74"/>
        <v>0</v>
      </c>
      <c r="I337" s="322">
        <f t="shared" ca="1" si="75"/>
        <v>0</v>
      </c>
      <c r="J337" s="322" t="str">
        <f t="shared" ca="1" si="76"/>
        <v/>
      </c>
      <c r="K337" s="322" t="str">
        <f t="shared" ca="1" si="77"/>
        <v/>
      </c>
      <c r="L337" s="322" t="str">
        <f t="shared" ca="1" si="78"/>
        <v/>
      </c>
      <c r="N337" s="322">
        <f t="shared" ca="1" si="79"/>
        <v>1</v>
      </c>
      <c r="O337" t="str">
        <f t="shared" ca="1" si="80"/>
        <v/>
      </c>
      <c r="P337" t="str">
        <f t="shared" ca="1" si="81"/>
        <v/>
      </c>
      <c r="Q337" t="str">
        <f t="shared" ca="1" si="82"/>
        <v/>
      </c>
      <c r="R337" t="str">
        <f t="shared" ca="1" si="83"/>
        <v/>
      </c>
    </row>
    <row r="338" spans="1:18" hidden="1" x14ac:dyDescent="0.2">
      <c r="A338" s="361"/>
      <c r="B338" s="322">
        <v>30</v>
      </c>
      <c r="C338" s="322" t="str">
        <f t="shared" ca="1" si="70"/>
        <v>4.5</v>
      </c>
      <c r="D338" s="322" t="str">
        <f t="shared" ca="1" si="71"/>
        <v>na</v>
      </c>
      <c r="E338" s="322" t="s">
        <v>33</v>
      </c>
      <c r="F338" s="322" t="str">
        <f t="shared" ca="1" si="72"/>
        <v>https://museemaritime.larochelle.fr/un-avant-gout/en-ce-moment/evenement/generationsthalassa-5662</v>
      </c>
      <c r="G338" s="322" t="str">
        <f t="shared" ca="1" si="73"/>
        <v>AA</v>
      </c>
      <c r="H338" s="322">
        <f t="shared" ca="1" si="74"/>
        <v>0</v>
      </c>
      <c r="I338" s="322">
        <f t="shared" ca="1" si="75"/>
        <v>0</v>
      </c>
      <c r="J338" s="322" t="str">
        <f t="shared" ca="1" si="76"/>
        <v/>
      </c>
      <c r="K338" s="322" t="str">
        <f t="shared" ca="1" si="77"/>
        <v/>
      </c>
      <c r="L338" s="322" t="str">
        <f t="shared" ca="1" si="78"/>
        <v/>
      </c>
      <c r="N338" s="322">
        <f t="shared" ca="1" si="79"/>
        <v>1</v>
      </c>
      <c r="O338" t="str">
        <f t="shared" ca="1" si="80"/>
        <v/>
      </c>
      <c r="P338" t="str">
        <f t="shared" ca="1" si="81"/>
        <v/>
      </c>
      <c r="Q338" t="str">
        <f t="shared" ca="1" si="82"/>
        <v/>
      </c>
      <c r="R338" t="str">
        <f t="shared" ca="1" si="83"/>
        <v/>
      </c>
    </row>
    <row r="339" spans="1:18" hidden="1" x14ac:dyDescent="0.2">
      <c r="A339" s="361"/>
      <c r="B339" s="322">
        <v>30</v>
      </c>
      <c r="C339" s="322" t="str">
        <f t="shared" ca="1" si="70"/>
        <v>4.5</v>
      </c>
      <c r="D339" s="322" t="str">
        <f t="shared" ca="1" si="71"/>
        <v>na</v>
      </c>
      <c r="E339" s="322" t="s">
        <v>34</v>
      </c>
      <c r="F339" s="322" t="str">
        <f t="shared" ca="1" si="72"/>
        <v>https://museemaritime.larochelle.fr/recherche?q=bateau&amp;tx_indexedsearch%5Bsubmit_button%5D=OK </v>
      </c>
      <c r="G339" s="322" t="str">
        <f t="shared" ca="1" si="73"/>
        <v>AA</v>
      </c>
      <c r="H339" s="322">
        <f t="shared" ca="1" si="74"/>
        <v>0</v>
      </c>
      <c r="I339" s="322">
        <f t="shared" ca="1" si="75"/>
        <v>0</v>
      </c>
      <c r="J339" s="322" t="str">
        <f t="shared" ca="1" si="76"/>
        <v/>
      </c>
      <c r="K339" s="322" t="str">
        <f t="shared" ca="1" si="77"/>
        <v/>
      </c>
      <c r="L339" s="322" t="str">
        <f t="shared" ca="1" si="78"/>
        <v/>
      </c>
      <c r="N339" s="322">
        <f t="shared" ca="1" si="79"/>
        <v>1</v>
      </c>
      <c r="O339" t="str">
        <f t="shared" ca="1" si="80"/>
        <v/>
      </c>
      <c r="P339" t="str">
        <f t="shared" ca="1" si="81"/>
        <v/>
      </c>
      <c r="Q339" t="str">
        <f t="shared" ca="1" si="82"/>
        <v/>
      </c>
      <c r="R339" t="str">
        <f t="shared" ca="1" si="83"/>
        <v/>
      </c>
    </row>
    <row r="340" spans="1:18" hidden="1" x14ac:dyDescent="0.2">
      <c r="A340" s="361"/>
      <c r="B340" s="322">
        <v>30</v>
      </c>
      <c r="C340" s="322" t="str">
        <f t="shared" ca="1" si="70"/>
        <v>4.5</v>
      </c>
      <c r="D340" s="322" t="str">
        <f t="shared" ca="1" si="71"/>
        <v>na</v>
      </c>
      <c r="E340" s="322" t="s">
        <v>35</v>
      </c>
      <c r="F340" s="322" t="str">
        <f t="shared" ca="1" si="72"/>
        <v>https://museemaritime.larochelle.fr/un-avant-gout/presentation-du-musee</v>
      </c>
      <c r="G340" s="322" t="str">
        <f t="shared" ca="1" si="73"/>
        <v>AA</v>
      </c>
      <c r="H340" s="322">
        <f t="shared" ca="1" si="74"/>
        <v>0</v>
      </c>
      <c r="I340" s="322">
        <f t="shared" ca="1" si="75"/>
        <v>0</v>
      </c>
      <c r="J340" s="322" t="str">
        <f t="shared" ca="1" si="76"/>
        <v/>
      </c>
      <c r="K340" s="322" t="str">
        <f t="shared" ca="1" si="77"/>
        <v/>
      </c>
      <c r="L340" s="322" t="str">
        <f t="shared" ca="1" si="78"/>
        <v/>
      </c>
      <c r="N340" s="322">
        <f t="shared" ca="1" si="79"/>
        <v>1</v>
      </c>
      <c r="O340" t="str">
        <f t="shared" ca="1" si="80"/>
        <v/>
      </c>
      <c r="P340" t="str">
        <f t="shared" ca="1" si="81"/>
        <v/>
      </c>
      <c r="Q340" t="str">
        <f t="shared" ca="1" si="82"/>
        <v/>
      </c>
      <c r="R340" t="str">
        <f t="shared" ca="1" si="83"/>
        <v/>
      </c>
    </row>
    <row r="341" spans="1:18" hidden="1" x14ac:dyDescent="0.2">
      <c r="A341" s="361"/>
      <c r="B341" s="322">
        <v>30</v>
      </c>
      <c r="C341" s="322" t="str">
        <f t="shared" ca="1" si="70"/>
        <v>4.5</v>
      </c>
      <c r="D341" s="322" t="str">
        <f t="shared" ca="1" si="71"/>
        <v>na</v>
      </c>
      <c r="E341" s="322" t="s">
        <v>36</v>
      </c>
      <c r="F341" s="322" t="str">
        <f t="shared" ca="1" si="72"/>
        <v>https://museemaritime.larochelle.fr/un-avant-gout/histoire-du-musee</v>
      </c>
      <c r="G341" s="322" t="str">
        <f t="shared" ca="1" si="73"/>
        <v>AA</v>
      </c>
      <c r="H341" s="322">
        <f t="shared" ca="1" si="74"/>
        <v>0</v>
      </c>
      <c r="I341" s="322">
        <f t="shared" ca="1" si="75"/>
        <v>0</v>
      </c>
      <c r="J341" s="322" t="str">
        <f t="shared" ca="1" si="76"/>
        <v/>
      </c>
      <c r="K341" s="322" t="str">
        <f t="shared" ca="1" si="77"/>
        <v/>
      </c>
      <c r="L341" s="322" t="str">
        <f t="shared" ca="1" si="78"/>
        <v/>
      </c>
      <c r="N341" s="322">
        <f t="shared" ca="1" si="79"/>
        <v>1</v>
      </c>
      <c r="O341" t="str">
        <f t="shared" ca="1" si="80"/>
        <v/>
      </c>
      <c r="P341" t="str">
        <f t="shared" ca="1" si="81"/>
        <v/>
      </c>
      <c r="Q341" t="str">
        <f t="shared" ca="1" si="82"/>
        <v/>
      </c>
      <c r="R341" t="str">
        <f t="shared" ca="1" si="83"/>
        <v/>
      </c>
    </row>
    <row r="342" spans="1:18" hidden="1" x14ac:dyDescent="0.2">
      <c r="A342" s="361"/>
      <c r="B342" s="322">
        <v>30</v>
      </c>
      <c r="C342" s="322" t="str">
        <f t="shared" ca="1" si="70"/>
        <v>4.5</v>
      </c>
      <c r="D342" s="322" t="str">
        <f t="shared" ca="1" si="71"/>
        <v>na</v>
      </c>
      <c r="E342" s="322" t="s">
        <v>37</v>
      </c>
      <c r="F342" s="322" t="str">
        <f t="shared" ca="1" si="72"/>
        <v>https://museemaritime.larochelle.fr/un-avant-gout/les-collections/flotte-patrimoniale</v>
      </c>
      <c r="G342" s="322" t="str">
        <f t="shared" ca="1" si="73"/>
        <v>AA</v>
      </c>
      <c r="H342" s="322">
        <f t="shared" ca="1" si="74"/>
        <v>0</v>
      </c>
      <c r="I342" s="322">
        <f t="shared" ca="1" si="75"/>
        <v>0</v>
      </c>
      <c r="J342" s="322" t="str">
        <f t="shared" ca="1" si="76"/>
        <v/>
      </c>
      <c r="K342" s="322" t="str">
        <f t="shared" ca="1" si="77"/>
        <v/>
      </c>
      <c r="L342" s="322" t="str">
        <f t="shared" ca="1" si="78"/>
        <v/>
      </c>
      <c r="N342" s="322">
        <f t="shared" ca="1" si="79"/>
        <v>1</v>
      </c>
      <c r="O342" t="str">
        <f t="shared" ca="1" si="80"/>
        <v/>
      </c>
      <c r="P342" t="str">
        <f t="shared" ca="1" si="81"/>
        <v/>
      </c>
      <c r="Q342" t="str">
        <f t="shared" ca="1" si="82"/>
        <v/>
      </c>
      <c r="R342" t="str">
        <f t="shared" ca="1" si="83"/>
        <v/>
      </c>
    </row>
    <row r="343" spans="1:18" x14ac:dyDescent="0.2">
      <c r="A343" s="361"/>
      <c r="B343" s="322">
        <v>30</v>
      </c>
      <c r="C343" s="322" t="str">
        <f t="shared" ca="1" si="70"/>
        <v>4.5</v>
      </c>
      <c r="D343" s="322" t="str">
        <f t="shared" ca="1" si="71"/>
        <v>nc</v>
      </c>
      <c r="E343" s="322" t="s">
        <v>38</v>
      </c>
      <c r="F343" s="322" t="str">
        <f t="shared" ca="1" si="72"/>
        <v>https://museemaritime.larochelle.fr/un-avant-gout/les-collections/france-1</v>
      </c>
      <c r="G343" s="322" t="str">
        <f t="shared" ca="1" si="73"/>
        <v>AA</v>
      </c>
      <c r="H343" s="322">
        <f t="shared" ca="1" si="74"/>
        <v>0</v>
      </c>
      <c r="I343" s="322">
        <f t="shared" ca="1" si="75"/>
        <v>0</v>
      </c>
      <c r="J343" s="322" t="str">
        <f t="shared" ca="1" si="76"/>
        <v>Majeure</v>
      </c>
      <c r="K343" s="322" t="str">
        <f t="shared" ca="1" si="77"/>
        <v>Une seule fois dans la page</v>
      </c>
      <c r="L343" s="322">
        <f t="shared" ca="1" si="78"/>
        <v>3</v>
      </c>
      <c r="N343" s="322">
        <f t="shared" ca="1" si="79"/>
        <v>1</v>
      </c>
      <c r="O343" t="str">
        <f t="shared" ca="1" si="80"/>
        <v xml:space="preserve">Le logo/titre de la vidéo ("Voyons voir!")n'est pas vocalisé au début </v>
      </c>
      <c r="P343" t="str">
        <f t="shared" ca="1" si="81"/>
        <v>Ajouter à la vidéo une voix qui dit tous les textes visibles</v>
      </c>
      <c r="Q343" t="str">
        <f t="shared" ca="1" si="82"/>
        <v/>
      </c>
      <c r="R343" t="str">
        <f t="shared" ca="1" si="83"/>
        <v/>
      </c>
    </row>
    <row r="344" spans="1:18" hidden="1" x14ac:dyDescent="0.2">
      <c r="A344" s="361"/>
      <c r="B344" s="322">
        <v>30</v>
      </c>
      <c r="C344" s="322" t="str">
        <f t="shared" ca="1" si="70"/>
        <v>4.5</v>
      </c>
      <c r="D344" s="322" t="str">
        <f t="shared" ca="1" si="71"/>
        <v>na</v>
      </c>
      <c r="E344" s="322" t="s">
        <v>39</v>
      </c>
      <c r="F344" s="322" t="str">
        <f t="shared" ca="1" si="72"/>
        <v>https://museemaritime.larochelle.fr/un-avant-gout/les-incontournables/joshua-1</v>
      </c>
      <c r="G344" s="322" t="str">
        <f t="shared" ca="1" si="73"/>
        <v>AA</v>
      </c>
      <c r="H344" s="322">
        <f t="shared" ca="1" si="74"/>
        <v>0</v>
      </c>
      <c r="I344" s="322">
        <f t="shared" ca="1" si="75"/>
        <v>0</v>
      </c>
      <c r="J344" s="322" t="str">
        <f t="shared" ca="1" si="76"/>
        <v/>
      </c>
      <c r="K344" s="322" t="str">
        <f t="shared" ca="1" si="77"/>
        <v/>
      </c>
      <c r="L344" s="322" t="str">
        <f t="shared" ca="1" si="78"/>
        <v/>
      </c>
      <c r="N344" s="322">
        <f t="shared" ca="1" si="79"/>
        <v>1</v>
      </c>
      <c r="O344" t="str">
        <f t="shared" ca="1" si="80"/>
        <v/>
      </c>
      <c r="P344" t="str">
        <f t="shared" ca="1" si="81"/>
        <v/>
      </c>
      <c r="Q344" t="str">
        <f t="shared" ca="1" si="82"/>
        <v/>
      </c>
      <c r="R344" t="str">
        <f t="shared" ca="1" si="83"/>
        <v/>
      </c>
    </row>
    <row r="345" spans="1:18" hidden="1" x14ac:dyDescent="0.2">
      <c r="A345" s="361"/>
      <c r="B345" s="322">
        <v>30</v>
      </c>
      <c r="C345" s="322" t="str">
        <f t="shared" ca="1" si="70"/>
        <v>4.5</v>
      </c>
      <c r="D345" s="322" t="str">
        <f t="shared" ca="1" si="71"/>
        <v>na</v>
      </c>
      <c r="E345" s="322" t="s">
        <v>40</v>
      </c>
      <c r="F345" s="322" t="str">
        <f t="shared" ca="1" si="72"/>
        <v>https://museemaritime.larochelle.fr/preparer-la-visite/acces-tarifs-et-horaires</v>
      </c>
      <c r="G345" s="322" t="str">
        <f t="shared" ca="1" si="73"/>
        <v>AA</v>
      </c>
      <c r="H345" s="322">
        <f t="shared" ca="1" si="74"/>
        <v>0</v>
      </c>
      <c r="I345" s="322">
        <f t="shared" ca="1" si="75"/>
        <v>0</v>
      </c>
      <c r="J345" s="322" t="str">
        <f t="shared" ca="1" si="76"/>
        <v/>
      </c>
      <c r="K345" s="322" t="str">
        <f t="shared" ca="1" si="77"/>
        <v/>
      </c>
      <c r="L345" s="322" t="str">
        <f t="shared" ca="1" si="78"/>
        <v/>
      </c>
      <c r="N345" s="322">
        <f t="shared" ca="1" si="79"/>
        <v>1</v>
      </c>
      <c r="O345" t="str">
        <f t="shared" ca="1" si="80"/>
        <v/>
      </c>
      <c r="P345" t="str">
        <f t="shared" ca="1" si="81"/>
        <v/>
      </c>
      <c r="Q345" t="str">
        <f t="shared" ca="1" si="82"/>
        <v/>
      </c>
      <c r="R345" t="str">
        <f t="shared" ca="1" si="83"/>
        <v/>
      </c>
    </row>
    <row r="346" spans="1:18" hidden="1" x14ac:dyDescent="0.2">
      <c r="A346" s="361"/>
      <c r="B346" s="322">
        <v>30</v>
      </c>
      <c r="C346" s="322" t="str">
        <f t="shared" ca="1" si="70"/>
        <v>4.5</v>
      </c>
      <c r="D346" s="322" t="str">
        <f t="shared" ca="1" si="71"/>
        <v>na</v>
      </c>
      <c r="E346" s="322" t="s">
        <v>41</v>
      </c>
      <c r="F346" s="322" t="str">
        <f t="shared" ca="1" si="72"/>
        <v>https://museemaritime.larochelle.fr/preparer-la-visite/je-suis/enseignant-ou-animateur</v>
      </c>
      <c r="G346" s="322" t="str">
        <f t="shared" ca="1" si="73"/>
        <v>AA</v>
      </c>
      <c r="H346" s="322">
        <f t="shared" ca="1" si="74"/>
        <v>0</v>
      </c>
      <c r="I346" s="322">
        <f t="shared" ca="1" si="75"/>
        <v>0</v>
      </c>
      <c r="J346" s="322" t="str">
        <f t="shared" ca="1" si="76"/>
        <v/>
      </c>
      <c r="K346" s="322" t="str">
        <f t="shared" ca="1" si="77"/>
        <v/>
      </c>
      <c r="L346" s="322" t="str">
        <f t="shared" ca="1" si="78"/>
        <v/>
      </c>
      <c r="N346" s="322">
        <f t="shared" ca="1" si="79"/>
        <v>1</v>
      </c>
      <c r="O346" t="str">
        <f t="shared" ca="1" si="80"/>
        <v/>
      </c>
      <c r="P346" t="str">
        <f t="shared" ca="1" si="81"/>
        <v/>
      </c>
      <c r="Q346" t="str">
        <f t="shared" ca="1" si="82"/>
        <v/>
      </c>
      <c r="R346" t="str">
        <f t="shared" ca="1" si="83"/>
        <v/>
      </c>
    </row>
    <row r="347" spans="1:18" hidden="1" x14ac:dyDescent="0.2">
      <c r="A347" s="361"/>
      <c r="B347" s="322">
        <v>30</v>
      </c>
      <c r="C347" s="322" t="str">
        <f t="shared" ca="1" si="70"/>
        <v>4.5</v>
      </c>
      <c r="D347" s="322" t="str">
        <f t="shared" ca="1" si="71"/>
        <v>na</v>
      </c>
      <c r="E347" s="322" t="s">
        <v>42</v>
      </c>
      <c r="F347" s="322" t="str">
        <f t="shared" ca="1" si="72"/>
        <v>https://museemaritime.larochelle.fr/au-dela-de-la-visite/autour-des-expositions</v>
      </c>
      <c r="G347" s="322" t="str">
        <f t="shared" ca="1" si="73"/>
        <v>AA</v>
      </c>
      <c r="H347" s="322">
        <f t="shared" ca="1" si="74"/>
        <v>0</v>
      </c>
      <c r="I347" s="322">
        <f t="shared" ca="1" si="75"/>
        <v>0</v>
      </c>
      <c r="J347" s="322" t="str">
        <f t="shared" ca="1" si="76"/>
        <v/>
      </c>
      <c r="K347" s="322" t="str">
        <f t="shared" ca="1" si="77"/>
        <v/>
      </c>
      <c r="L347" s="322" t="str">
        <f t="shared" ca="1" si="78"/>
        <v/>
      </c>
      <c r="N347" s="322">
        <f t="shared" ca="1" si="79"/>
        <v>1</v>
      </c>
      <c r="O347" t="str">
        <f t="shared" ca="1" si="80"/>
        <v/>
      </c>
      <c r="P347" t="str">
        <f t="shared" ca="1" si="81"/>
        <v/>
      </c>
      <c r="Q347" t="str">
        <f t="shared" ca="1" si="82"/>
        <v/>
      </c>
      <c r="R347" t="str">
        <f t="shared" ca="1" si="83"/>
        <v/>
      </c>
    </row>
    <row r="348" spans="1:18" hidden="1" x14ac:dyDescent="0.2">
      <c r="A348" s="361"/>
      <c r="B348" s="322">
        <v>30</v>
      </c>
      <c r="C348" s="322" t="str">
        <f t="shared" ca="1" si="70"/>
        <v>4.5</v>
      </c>
      <c r="D348" s="322" t="str">
        <f t="shared" ca="1" si="71"/>
        <v>na</v>
      </c>
      <c r="E348" s="322" t="s">
        <v>43</v>
      </c>
      <c r="F348" s="322" t="str">
        <f t="shared" ca="1" si="72"/>
        <v>https://museemaritime.larochelle.fr/au-dela-de-la-visite/lieux-culturels-et-monuments</v>
      </c>
      <c r="G348" s="322" t="str">
        <f t="shared" ca="1" si="73"/>
        <v>AA</v>
      </c>
      <c r="H348" s="322">
        <f t="shared" ca="1" si="74"/>
        <v>0</v>
      </c>
      <c r="I348" s="322">
        <f t="shared" ca="1" si="75"/>
        <v>0</v>
      </c>
      <c r="J348" s="322" t="str">
        <f t="shared" ca="1" si="76"/>
        <v/>
      </c>
      <c r="K348" s="322" t="str">
        <f t="shared" ca="1" si="77"/>
        <v/>
      </c>
      <c r="L348" s="322" t="str">
        <f t="shared" ca="1" si="78"/>
        <v/>
      </c>
      <c r="N348" s="322">
        <f t="shared" ca="1" si="79"/>
        <v>1</v>
      </c>
      <c r="O348" t="str">
        <f t="shared" ca="1" si="80"/>
        <v/>
      </c>
      <c r="P348" t="str">
        <f t="shared" ca="1" si="81"/>
        <v/>
      </c>
      <c r="Q348" t="str">
        <f t="shared" ca="1" si="82"/>
        <v/>
      </c>
      <c r="R348" t="str">
        <f t="shared" ca="1" si="83"/>
        <v/>
      </c>
    </row>
    <row r="349" spans="1:18" hidden="1" x14ac:dyDescent="0.2">
      <c r="A349" s="361"/>
      <c r="B349" s="322">
        <v>30</v>
      </c>
      <c r="C349" s="322" t="str">
        <f t="shared" ca="1" si="70"/>
        <v>4.5</v>
      </c>
      <c r="D349" s="322" t="str">
        <f t="shared" ca="1" si="71"/>
        <v>na</v>
      </c>
      <c r="E349" s="322" t="s">
        <v>44</v>
      </c>
      <c r="F349" s="322" t="str">
        <f t="shared" ca="1" si="72"/>
        <v>https://museemaritime.larochelle.fr/au-dela-de-la-visite/a-decouvrir-a-proximite/yatchs-classiques</v>
      </c>
      <c r="G349" s="322" t="str">
        <f t="shared" ca="1" si="73"/>
        <v>AA</v>
      </c>
      <c r="H349" s="322">
        <f t="shared" ca="1" si="74"/>
        <v>0</v>
      </c>
      <c r="I349" s="322">
        <f t="shared" ca="1" si="75"/>
        <v>0</v>
      </c>
      <c r="J349" s="322" t="str">
        <f t="shared" ca="1" si="76"/>
        <v/>
      </c>
      <c r="K349" s="322" t="str">
        <f t="shared" ca="1" si="77"/>
        <v/>
      </c>
      <c r="L349" s="322" t="str">
        <f t="shared" ca="1" si="78"/>
        <v/>
      </c>
      <c r="N349" s="322">
        <f t="shared" ca="1" si="79"/>
        <v>1</v>
      </c>
      <c r="O349" t="str">
        <f t="shared" ca="1" si="80"/>
        <v/>
      </c>
      <c r="P349" t="str">
        <f t="shared" ca="1" si="81"/>
        <v/>
      </c>
      <c r="Q349" t="str">
        <f t="shared" ca="1" si="82"/>
        <v/>
      </c>
      <c r="R349" t="str">
        <f t="shared" ca="1" si="83"/>
        <v/>
      </c>
    </row>
    <row r="350" spans="1:18" hidden="1" x14ac:dyDescent="0.2">
      <c r="A350" s="361"/>
      <c r="B350" s="322">
        <v>31</v>
      </c>
      <c r="C350" s="322" t="str">
        <f t="shared" ca="1" si="70"/>
        <v>4.6</v>
      </c>
      <c r="D350" s="322" t="str">
        <f t="shared" ca="1" si="71"/>
        <v>na</v>
      </c>
      <c r="E350" s="322" t="s">
        <v>27</v>
      </c>
      <c r="F350" s="322" t="str">
        <f t="shared" ca="1" si="72"/>
        <v>https://museemaritime.larochelle.fr/</v>
      </c>
      <c r="G350" s="322" t="str">
        <f t="shared" ca="1" si="73"/>
        <v>AA</v>
      </c>
      <c r="H350" s="322">
        <f t="shared" ca="1" si="74"/>
        <v>0</v>
      </c>
      <c r="I350" s="322">
        <f t="shared" ca="1" si="75"/>
        <v>0</v>
      </c>
      <c r="J350" s="322" t="str">
        <f t="shared" ca="1" si="76"/>
        <v/>
      </c>
      <c r="K350" s="322" t="str">
        <f t="shared" ca="1" si="77"/>
        <v/>
      </c>
      <c r="L350" s="322" t="str">
        <f t="shared" ca="1" si="78"/>
        <v/>
      </c>
      <c r="N350" s="322">
        <f t="shared" ca="1" si="79"/>
        <v>0</v>
      </c>
      <c r="O350" t="str">
        <f t="shared" ca="1" si="80"/>
        <v/>
      </c>
      <c r="P350" t="str">
        <f t="shared" ca="1" si="81"/>
        <v/>
      </c>
      <c r="Q350" t="str">
        <f t="shared" ca="1" si="82"/>
        <v/>
      </c>
      <c r="R350" t="str">
        <f t="shared" ca="1" si="83"/>
        <v/>
      </c>
    </row>
    <row r="351" spans="1:18" hidden="1" x14ac:dyDescent="0.2">
      <c r="A351" s="361"/>
      <c r="B351" s="322">
        <v>31</v>
      </c>
      <c r="C351" s="322" t="str">
        <f t="shared" ca="1" si="70"/>
        <v>4.6</v>
      </c>
      <c r="D351" s="322" t="str">
        <f t="shared" ca="1" si="71"/>
        <v>na</v>
      </c>
      <c r="E351" s="322" t="s">
        <v>28</v>
      </c>
      <c r="F351" s="322" t="str">
        <f t="shared" ca="1" si="72"/>
        <v>https://museemaritime.larochelle.fr/contact</v>
      </c>
      <c r="G351" s="322" t="str">
        <f t="shared" ca="1" si="73"/>
        <v>AA</v>
      </c>
      <c r="H351" s="322">
        <f t="shared" ca="1" si="74"/>
        <v>0</v>
      </c>
      <c r="I351" s="322">
        <f t="shared" ca="1" si="75"/>
        <v>0</v>
      </c>
      <c r="J351" s="322" t="str">
        <f t="shared" ca="1" si="76"/>
        <v/>
      </c>
      <c r="K351" s="322" t="str">
        <f t="shared" ca="1" si="77"/>
        <v/>
      </c>
      <c r="L351" s="322" t="str">
        <f t="shared" ca="1" si="78"/>
        <v/>
      </c>
      <c r="N351" s="322">
        <f t="shared" ca="1" si="79"/>
        <v>0</v>
      </c>
      <c r="O351" t="str">
        <f t="shared" ca="1" si="80"/>
        <v/>
      </c>
      <c r="P351" t="str">
        <f t="shared" ca="1" si="81"/>
        <v/>
      </c>
      <c r="Q351" t="str">
        <f t="shared" ca="1" si="82"/>
        <v/>
      </c>
      <c r="R351" t="str">
        <f t="shared" ca="1" si="83"/>
        <v/>
      </c>
    </row>
    <row r="352" spans="1:18" hidden="1" x14ac:dyDescent="0.2">
      <c r="A352" s="361"/>
      <c r="B352" s="322">
        <v>31</v>
      </c>
      <c r="C352" s="322" t="str">
        <f t="shared" ca="1" si="70"/>
        <v>4.6</v>
      </c>
      <c r="D352" s="322" t="str">
        <f t="shared" ca="1" si="71"/>
        <v>na</v>
      </c>
      <c r="E352" s="322" t="s">
        <v>29</v>
      </c>
      <c r="F352" s="322" t="str">
        <f t="shared" ca="1" si="72"/>
        <v>https://museemaritime.larochelle.fr/mentions-legales</v>
      </c>
      <c r="G352" s="322" t="str">
        <f t="shared" ca="1" si="73"/>
        <v>AA</v>
      </c>
      <c r="H352" s="322">
        <f t="shared" ca="1" si="74"/>
        <v>0</v>
      </c>
      <c r="I352" s="322">
        <f t="shared" ca="1" si="75"/>
        <v>0</v>
      </c>
      <c r="J352" s="322" t="str">
        <f t="shared" ca="1" si="76"/>
        <v/>
      </c>
      <c r="K352" s="322" t="str">
        <f t="shared" ca="1" si="77"/>
        <v/>
      </c>
      <c r="L352" s="322" t="str">
        <f t="shared" ca="1" si="78"/>
        <v/>
      </c>
      <c r="N352" s="322">
        <f t="shared" ca="1" si="79"/>
        <v>0</v>
      </c>
      <c r="O352" t="str">
        <f t="shared" ca="1" si="80"/>
        <v/>
      </c>
      <c r="P352" t="str">
        <f t="shared" ca="1" si="81"/>
        <v/>
      </c>
      <c r="Q352" t="str">
        <f t="shared" ca="1" si="82"/>
        <v/>
      </c>
      <c r="R352" t="str">
        <f t="shared" ca="1" si="83"/>
        <v/>
      </c>
    </row>
    <row r="353" spans="1:18" hidden="1" x14ac:dyDescent="0.2">
      <c r="A353" s="361"/>
      <c r="B353" s="322">
        <v>31</v>
      </c>
      <c r="C353" s="322" t="str">
        <f t="shared" ca="1" si="70"/>
        <v>4.6</v>
      </c>
      <c r="D353" s="322" t="str">
        <f t="shared" ca="1" si="71"/>
        <v>na</v>
      </c>
      <c r="E353" s="322" t="s">
        <v>30</v>
      </c>
      <c r="F353" s="322" t="str">
        <f t="shared" ca="1" si="72"/>
        <v>https://museemaritime.larochelle.fr/plan-du-site</v>
      </c>
      <c r="G353" s="322" t="str">
        <f t="shared" ca="1" si="73"/>
        <v>AA</v>
      </c>
      <c r="H353" s="322">
        <f t="shared" ca="1" si="74"/>
        <v>0</v>
      </c>
      <c r="I353" s="322">
        <f t="shared" ca="1" si="75"/>
        <v>0</v>
      </c>
      <c r="J353" s="322" t="str">
        <f t="shared" ca="1" si="76"/>
        <v/>
      </c>
      <c r="K353" s="322" t="str">
        <f t="shared" ca="1" si="77"/>
        <v/>
      </c>
      <c r="L353" s="322" t="str">
        <f t="shared" ca="1" si="78"/>
        <v/>
      </c>
      <c r="N353" s="322">
        <f t="shared" ca="1" si="79"/>
        <v>0</v>
      </c>
      <c r="O353" t="str">
        <f t="shared" ca="1" si="80"/>
        <v/>
      </c>
      <c r="P353" t="str">
        <f t="shared" ca="1" si="81"/>
        <v/>
      </c>
      <c r="Q353" t="str">
        <f t="shared" ca="1" si="82"/>
        <v/>
      </c>
      <c r="R353" t="str">
        <f t="shared" ca="1" si="83"/>
        <v/>
      </c>
    </row>
    <row r="354" spans="1:18" hidden="1" x14ac:dyDescent="0.2">
      <c r="A354" s="361"/>
      <c r="B354" s="322">
        <v>31</v>
      </c>
      <c r="C354" s="322" t="str">
        <f t="shared" ca="1" si="70"/>
        <v>4.6</v>
      </c>
      <c r="D354" s="322" t="str">
        <f t="shared" ca="1" si="71"/>
        <v>na</v>
      </c>
      <c r="E354" s="322" t="s">
        <v>31</v>
      </c>
      <c r="F354" s="322" t="str">
        <f t="shared" ca="1" si="72"/>
        <v>https://museemaritime.larochelle.fr/un-avant-gout/en-ce-moment</v>
      </c>
      <c r="G354" s="322" t="str">
        <f t="shared" ca="1" si="73"/>
        <v>AA</v>
      </c>
      <c r="H354" s="322">
        <f t="shared" ca="1" si="74"/>
        <v>0</v>
      </c>
      <c r="I354" s="322">
        <f t="shared" ca="1" si="75"/>
        <v>0</v>
      </c>
      <c r="J354" s="322" t="str">
        <f t="shared" ca="1" si="76"/>
        <v/>
      </c>
      <c r="K354" s="322" t="str">
        <f t="shared" ca="1" si="77"/>
        <v/>
      </c>
      <c r="L354" s="322" t="str">
        <f t="shared" ca="1" si="78"/>
        <v/>
      </c>
      <c r="N354" s="322">
        <f t="shared" ca="1" si="79"/>
        <v>0</v>
      </c>
      <c r="O354" t="str">
        <f t="shared" ca="1" si="80"/>
        <v/>
      </c>
      <c r="P354" t="str">
        <f t="shared" ca="1" si="81"/>
        <v/>
      </c>
      <c r="Q354" t="str">
        <f t="shared" ca="1" si="82"/>
        <v/>
      </c>
      <c r="R354" t="str">
        <f t="shared" ca="1" si="83"/>
        <v/>
      </c>
    </row>
    <row r="355" spans="1:18" hidden="1" x14ac:dyDescent="0.2">
      <c r="A355" s="361"/>
      <c r="B355" s="322">
        <v>31</v>
      </c>
      <c r="C355" s="322" t="str">
        <f t="shared" ca="1" si="70"/>
        <v>4.6</v>
      </c>
      <c r="D355" s="322" t="str">
        <f t="shared" ca="1" si="71"/>
        <v>na</v>
      </c>
      <c r="E355" s="322" t="s">
        <v>32</v>
      </c>
      <c r="F355" s="322" t="str">
        <f t="shared" ca="1" si="72"/>
        <v>https://museemaritime.larochelle.fr/un-avant-gout/en-ce-moment</v>
      </c>
      <c r="G355" s="322" t="str">
        <f t="shared" ca="1" si="73"/>
        <v>AA</v>
      </c>
      <c r="H355" s="322">
        <f t="shared" ca="1" si="74"/>
        <v>0</v>
      </c>
      <c r="I355" s="322">
        <f t="shared" ca="1" si="75"/>
        <v>0</v>
      </c>
      <c r="J355" s="322" t="str">
        <f t="shared" ca="1" si="76"/>
        <v/>
      </c>
      <c r="K355" s="322" t="str">
        <f t="shared" ca="1" si="77"/>
        <v/>
      </c>
      <c r="L355" s="322" t="str">
        <f t="shared" ca="1" si="78"/>
        <v/>
      </c>
      <c r="N355" s="322">
        <f t="shared" ca="1" si="79"/>
        <v>0</v>
      </c>
      <c r="O355" t="str">
        <f t="shared" ca="1" si="80"/>
        <v/>
      </c>
      <c r="P355" t="str">
        <f t="shared" ca="1" si="81"/>
        <v/>
      </c>
      <c r="Q355" t="str">
        <f t="shared" ca="1" si="82"/>
        <v/>
      </c>
      <c r="R355" t="str">
        <f t="shared" ca="1" si="83"/>
        <v/>
      </c>
    </row>
    <row r="356" spans="1:18" hidden="1" x14ac:dyDescent="0.2">
      <c r="A356" s="361"/>
      <c r="B356" s="322">
        <v>31</v>
      </c>
      <c r="C356" s="322" t="str">
        <f t="shared" ca="1" si="70"/>
        <v>4.6</v>
      </c>
      <c r="D356" s="322" t="str">
        <f t="shared" ca="1" si="71"/>
        <v>na</v>
      </c>
      <c r="E356" s="322" t="s">
        <v>33</v>
      </c>
      <c r="F356" s="322" t="str">
        <f t="shared" ca="1" si="72"/>
        <v>https://museemaritime.larochelle.fr/un-avant-gout/en-ce-moment/evenement/generationsthalassa-5662</v>
      </c>
      <c r="G356" s="322" t="str">
        <f t="shared" ca="1" si="73"/>
        <v>AA</v>
      </c>
      <c r="H356" s="322">
        <f t="shared" ca="1" si="74"/>
        <v>0</v>
      </c>
      <c r="I356" s="322">
        <f t="shared" ca="1" si="75"/>
        <v>0</v>
      </c>
      <c r="J356" s="322" t="str">
        <f t="shared" ca="1" si="76"/>
        <v/>
      </c>
      <c r="K356" s="322" t="str">
        <f t="shared" ca="1" si="77"/>
        <v/>
      </c>
      <c r="L356" s="322" t="str">
        <f t="shared" ca="1" si="78"/>
        <v/>
      </c>
      <c r="N356" s="322">
        <f t="shared" ca="1" si="79"/>
        <v>0</v>
      </c>
      <c r="O356" t="str">
        <f t="shared" ca="1" si="80"/>
        <v/>
      </c>
      <c r="P356" t="str">
        <f t="shared" ca="1" si="81"/>
        <v/>
      </c>
      <c r="Q356" t="str">
        <f t="shared" ca="1" si="82"/>
        <v/>
      </c>
      <c r="R356" t="str">
        <f t="shared" ca="1" si="83"/>
        <v/>
      </c>
    </row>
    <row r="357" spans="1:18" hidden="1" x14ac:dyDescent="0.2">
      <c r="A357" s="361"/>
      <c r="B357" s="322">
        <v>31</v>
      </c>
      <c r="C357" s="322" t="str">
        <f t="shared" ca="1" si="70"/>
        <v>4.6</v>
      </c>
      <c r="D357" s="322" t="str">
        <f t="shared" ca="1" si="71"/>
        <v>na</v>
      </c>
      <c r="E357" s="322" t="s">
        <v>34</v>
      </c>
      <c r="F357" s="322" t="str">
        <f t="shared" ca="1" si="72"/>
        <v>https://museemaritime.larochelle.fr/recherche?q=bateau&amp;tx_indexedsearch%5Bsubmit_button%5D=OK </v>
      </c>
      <c r="G357" s="322" t="str">
        <f t="shared" ca="1" si="73"/>
        <v>AA</v>
      </c>
      <c r="H357" s="322">
        <f t="shared" ca="1" si="74"/>
        <v>0</v>
      </c>
      <c r="I357" s="322">
        <f t="shared" ca="1" si="75"/>
        <v>0</v>
      </c>
      <c r="J357" s="322" t="str">
        <f t="shared" ca="1" si="76"/>
        <v/>
      </c>
      <c r="K357" s="322" t="str">
        <f t="shared" ca="1" si="77"/>
        <v/>
      </c>
      <c r="L357" s="322" t="str">
        <f t="shared" ca="1" si="78"/>
        <v/>
      </c>
      <c r="N357" s="322">
        <f t="shared" ca="1" si="79"/>
        <v>0</v>
      </c>
      <c r="O357" t="str">
        <f t="shared" ca="1" si="80"/>
        <v/>
      </c>
      <c r="P357" t="str">
        <f t="shared" ca="1" si="81"/>
        <v/>
      </c>
      <c r="Q357" t="str">
        <f t="shared" ca="1" si="82"/>
        <v/>
      </c>
      <c r="R357" t="str">
        <f t="shared" ca="1" si="83"/>
        <v/>
      </c>
    </row>
    <row r="358" spans="1:18" hidden="1" x14ac:dyDescent="0.2">
      <c r="A358" s="361"/>
      <c r="B358" s="322">
        <v>31</v>
      </c>
      <c r="C358" s="322" t="str">
        <f t="shared" ca="1" si="70"/>
        <v>4.6</v>
      </c>
      <c r="D358" s="322" t="str">
        <f t="shared" ca="1" si="71"/>
        <v>na</v>
      </c>
      <c r="E358" s="322" t="s">
        <v>35</v>
      </c>
      <c r="F358" s="322" t="str">
        <f t="shared" ca="1" si="72"/>
        <v>https://museemaritime.larochelle.fr/un-avant-gout/presentation-du-musee</v>
      </c>
      <c r="G358" s="322" t="str">
        <f t="shared" ca="1" si="73"/>
        <v>AA</v>
      </c>
      <c r="H358" s="322">
        <f t="shared" ca="1" si="74"/>
        <v>0</v>
      </c>
      <c r="I358" s="322">
        <f t="shared" ca="1" si="75"/>
        <v>0</v>
      </c>
      <c r="J358" s="322" t="str">
        <f t="shared" ca="1" si="76"/>
        <v/>
      </c>
      <c r="K358" s="322" t="str">
        <f t="shared" ca="1" si="77"/>
        <v/>
      </c>
      <c r="L358" s="322" t="str">
        <f t="shared" ca="1" si="78"/>
        <v/>
      </c>
      <c r="N358" s="322">
        <f t="shared" ca="1" si="79"/>
        <v>0</v>
      </c>
      <c r="O358" t="str">
        <f t="shared" ca="1" si="80"/>
        <v/>
      </c>
      <c r="P358" t="str">
        <f t="shared" ca="1" si="81"/>
        <v/>
      </c>
      <c r="Q358" t="str">
        <f t="shared" ca="1" si="82"/>
        <v/>
      </c>
      <c r="R358" t="str">
        <f t="shared" ca="1" si="83"/>
        <v/>
      </c>
    </row>
    <row r="359" spans="1:18" hidden="1" x14ac:dyDescent="0.2">
      <c r="A359" s="361"/>
      <c r="B359" s="322">
        <v>31</v>
      </c>
      <c r="C359" s="322" t="str">
        <f t="shared" ca="1" si="70"/>
        <v>4.6</v>
      </c>
      <c r="D359" s="322" t="str">
        <f t="shared" ca="1" si="71"/>
        <v>na</v>
      </c>
      <c r="E359" s="322" t="s">
        <v>36</v>
      </c>
      <c r="F359" s="322" t="str">
        <f t="shared" ca="1" si="72"/>
        <v>https://museemaritime.larochelle.fr/un-avant-gout/histoire-du-musee</v>
      </c>
      <c r="G359" s="322" t="str">
        <f t="shared" ca="1" si="73"/>
        <v>AA</v>
      </c>
      <c r="H359" s="322">
        <f t="shared" ca="1" si="74"/>
        <v>0</v>
      </c>
      <c r="I359" s="322">
        <f t="shared" ca="1" si="75"/>
        <v>0</v>
      </c>
      <c r="J359" s="322" t="str">
        <f t="shared" ca="1" si="76"/>
        <v/>
      </c>
      <c r="K359" s="322" t="str">
        <f t="shared" ca="1" si="77"/>
        <v/>
      </c>
      <c r="L359" s="322" t="str">
        <f t="shared" ca="1" si="78"/>
        <v/>
      </c>
      <c r="N359" s="322">
        <f t="shared" ca="1" si="79"/>
        <v>0</v>
      </c>
      <c r="O359" t="str">
        <f t="shared" ca="1" si="80"/>
        <v/>
      </c>
      <c r="P359" t="str">
        <f t="shared" ca="1" si="81"/>
        <v/>
      </c>
      <c r="Q359" t="str">
        <f t="shared" ca="1" si="82"/>
        <v/>
      </c>
      <c r="R359" t="str">
        <f t="shared" ca="1" si="83"/>
        <v/>
      </c>
    </row>
    <row r="360" spans="1:18" hidden="1" x14ac:dyDescent="0.2">
      <c r="A360" s="361"/>
      <c r="B360" s="322">
        <v>31</v>
      </c>
      <c r="C360" s="322" t="str">
        <f t="shared" ca="1" si="70"/>
        <v>4.6</v>
      </c>
      <c r="D360" s="322" t="str">
        <f t="shared" ca="1" si="71"/>
        <v>na</v>
      </c>
      <c r="E360" s="322" t="s">
        <v>37</v>
      </c>
      <c r="F360" s="322" t="str">
        <f t="shared" ca="1" si="72"/>
        <v>https://museemaritime.larochelle.fr/un-avant-gout/les-collections/flotte-patrimoniale</v>
      </c>
      <c r="G360" s="322" t="str">
        <f t="shared" ca="1" si="73"/>
        <v>AA</v>
      </c>
      <c r="H360" s="322">
        <f t="shared" ca="1" si="74"/>
        <v>0</v>
      </c>
      <c r="I360" s="322">
        <f t="shared" ca="1" si="75"/>
        <v>0</v>
      </c>
      <c r="J360" s="322" t="str">
        <f t="shared" ca="1" si="76"/>
        <v/>
      </c>
      <c r="K360" s="322" t="str">
        <f t="shared" ca="1" si="77"/>
        <v/>
      </c>
      <c r="L360" s="322" t="str">
        <f t="shared" ca="1" si="78"/>
        <v/>
      </c>
      <c r="N360" s="322">
        <f t="shared" ca="1" si="79"/>
        <v>0</v>
      </c>
      <c r="O360" t="str">
        <f t="shared" ca="1" si="80"/>
        <v/>
      </c>
      <c r="P360" t="str">
        <f t="shared" ca="1" si="81"/>
        <v/>
      </c>
      <c r="Q360" t="str">
        <f t="shared" ca="1" si="82"/>
        <v/>
      </c>
      <c r="R360" t="str">
        <f t="shared" ca="1" si="83"/>
        <v/>
      </c>
    </row>
    <row r="361" spans="1:18" hidden="1" x14ac:dyDescent="0.2">
      <c r="A361" s="361"/>
      <c r="B361" s="322">
        <v>31</v>
      </c>
      <c r="C361" s="322" t="str">
        <f t="shared" ca="1" si="70"/>
        <v>4.6</v>
      </c>
      <c r="D361" s="322" t="str">
        <f t="shared" ca="1" si="71"/>
        <v>na</v>
      </c>
      <c r="E361" s="322" t="s">
        <v>38</v>
      </c>
      <c r="F361" s="322" t="str">
        <f t="shared" ca="1" si="72"/>
        <v>https://museemaritime.larochelle.fr/un-avant-gout/les-collections/france-1</v>
      </c>
      <c r="G361" s="322" t="str">
        <f t="shared" ca="1" si="73"/>
        <v>AA</v>
      </c>
      <c r="H361" s="322">
        <f t="shared" ca="1" si="74"/>
        <v>0</v>
      </c>
      <c r="I361" s="322">
        <f t="shared" ca="1" si="75"/>
        <v>0</v>
      </c>
      <c r="J361" s="322" t="str">
        <f t="shared" ca="1" si="76"/>
        <v/>
      </c>
      <c r="K361" s="322" t="str">
        <f t="shared" ca="1" si="77"/>
        <v/>
      </c>
      <c r="L361" s="322" t="str">
        <f t="shared" ca="1" si="78"/>
        <v/>
      </c>
      <c r="N361" s="322">
        <f t="shared" ca="1" si="79"/>
        <v>0</v>
      </c>
      <c r="O361" t="str">
        <f t="shared" ca="1" si="80"/>
        <v/>
      </c>
      <c r="P361" t="str">
        <f t="shared" ca="1" si="81"/>
        <v/>
      </c>
      <c r="Q361" t="str">
        <f t="shared" ca="1" si="82"/>
        <v/>
      </c>
      <c r="R361" t="str">
        <f t="shared" ca="1" si="83"/>
        <v/>
      </c>
    </row>
    <row r="362" spans="1:18" hidden="1" x14ac:dyDescent="0.2">
      <c r="A362" s="361"/>
      <c r="B362" s="322">
        <v>31</v>
      </c>
      <c r="C362" s="322" t="str">
        <f t="shared" ca="1" si="70"/>
        <v>4.6</v>
      </c>
      <c r="D362" s="322" t="str">
        <f t="shared" ca="1" si="71"/>
        <v>na</v>
      </c>
      <c r="E362" s="322" t="s">
        <v>39</v>
      </c>
      <c r="F362" s="322" t="str">
        <f t="shared" ca="1" si="72"/>
        <v>https://museemaritime.larochelle.fr/un-avant-gout/les-incontournables/joshua-1</v>
      </c>
      <c r="G362" s="322" t="str">
        <f t="shared" ca="1" si="73"/>
        <v>AA</v>
      </c>
      <c r="H362" s="322">
        <f t="shared" ca="1" si="74"/>
        <v>0</v>
      </c>
      <c r="I362" s="322">
        <f t="shared" ca="1" si="75"/>
        <v>0</v>
      </c>
      <c r="J362" s="322" t="str">
        <f t="shared" ca="1" si="76"/>
        <v/>
      </c>
      <c r="K362" s="322" t="str">
        <f t="shared" ca="1" si="77"/>
        <v/>
      </c>
      <c r="L362" s="322" t="str">
        <f t="shared" ca="1" si="78"/>
        <v/>
      </c>
      <c r="N362" s="322">
        <f t="shared" ca="1" si="79"/>
        <v>0</v>
      </c>
      <c r="O362" t="str">
        <f t="shared" ca="1" si="80"/>
        <v/>
      </c>
      <c r="P362" t="str">
        <f t="shared" ca="1" si="81"/>
        <v/>
      </c>
      <c r="Q362" t="str">
        <f t="shared" ca="1" si="82"/>
        <v/>
      </c>
      <c r="R362" t="str">
        <f t="shared" ca="1" si="83"/>
        <v/>
      </c>
    </row>
    <row r="363" spans="1:18" hidden="1" x14ac:dyDescent="0.2">
      <c r="A363" s="361"/>
      <c r="B363" s="322">
        <v>31</v>
      </c>
      <c r="C363" s="322" t="str">
        <f t="shared" ca="1" si="70"/>
        <v>4.6</v>
      </c>
      <c r="D363" s="322" t="str">
        <f t="shared" ca="1" si="71"/>
        <v>na</v>
      </c>
      <c r="E363" s="322" t="s">
        <v>40</v>
      </c>
      <c r="F363" s="322" t="str">
        <f t="shared" ca="1" si="72"/>
        <v>https://museemaritime.larochelle.fr/preparer-la-visite/acces-tarifs-et-horaires</v>
      </c>
      <c r="G363" s="322" t="str">
        <f t="shared" ca="1" si="73"/>
        <v>AA</v>
      </c>
      <c r="H363" s="322">
        <f t="shared" ca="1" si="74"/>
        <v>0</v>
      </c>
      <c r="I363" s="322">
        <f t="shared" ca="1" si="75"/>
        <v>0</v>
      </c>
      <c r="J363" s="322" t="str">
        <f t="shared" ca="1" si="76"/>
        <v/>
      </c>
      <c r="K363" s="322" t="str">
        <f t="shared" ca="1" si="77"/>
        <v/>
      </c>
      <c r="L363" s="322" t="str">
        <f t="shared" ca="1" si="78"/>
        <v/>
      </c>
      <c r="N363" s="322">
        <f t="shared" ca="1" si="79"/>
        <v>0</v>
      </c>
      <c r="O363" t="str">
        <f t="shared" ca="1" si="80"/>
        <v/>
      </c>
      <c r="P363" t="str">
        <f t="shared" ca="1" si="81"/>
        <v/>
      </c>
      <c r="Q363" t="str">
        <f t="shared" ca="1" si="82"/>
        <v/>
      </c>
      <c r="R363" t="str">
        <f t="shared" ca="1" si="83"/>
        <v/>
      </c>
    </row>
    <row r="364" spans="1:18" hidden="1" x14ac:dyDescent="0.2">
      <c r="A364" s="361"/>
      <c r="B364" s="322">
        <v>31</v>
      </c>
      <c r="C364" s="322" t="str">
        <f t="shared" ca="1" si="70"/>
        <v>4.6</v>
      </c>
      <c r="D364" s="322" t="str">
        <f t="shared" ca="1" si="71"/>
        <v>na</v>
      </c>
      <c r="E364" s="322" t="s">
        <v>41</v>
      </c>
      <c r="F364" s="322" t="str">
        <f t="shared" ca="1" si="72"/>
        <v>https://museemaritime.larochelle.fr/preparer-la-visite/je-suis/enseignant-ou-animateur</v>
      </c>
      <c r="G364" s="322" t="str">
        <f t="shared" ca="1" si="73"/>
        <v>AA</v>
      </c>
      <c r="H364" s="322">
        <f t="shared" ca="1" si="74"/>
        <v>0</v>
      </c>
      <c r="I364" s="322">
        <f t="shared" ca="1" si="75"/>
        <v>0</v>
      </c>
      <c r="J364" s="322" t="str">
        <f t="shared" ca="1" si="76"/>
        <v/>
      </c>
      <c r="K364" s="322" t="str">
        <f t="shared" ca="1" si="77"/>
        <v/>
      </c>
      <c r="L364" s="322" t="str">
        <f t="shared" ca="1" si="78"/>
        <v/>
      </c>
      <c r="N364" s="322">
        <f t="shared" ca="1" si="79"/>
        <v>0</v>
      </c>
      <c r="O364" t="str">
        <f t="shared" ca="1" si="80"/>
        <v/>
      </c>
      <c r="P364" t="str">
        <f t="shared" ca="1" si="81"/>
        <v/>
      </c>
      <c r="Q364" t="str">
        <f t="shared" ca="1" si="82"/>
        <v/>
      </c>
      <c r="R364" t="str">
        <f t="shared" ca="1" si="83"/>
        <v/>
      </c>
    </row>
    <row r="365" spans="1:18" hidden="1" x14ac:dyDescent="0.2">
      <c r="A365" s="361"/>
      <c r="B365" s="322">
        <v>31</v>
      </c>
      <c r="C365" s="322" t="str">
        <f t="shared" ca="1" si="70"/>
        <v>4.6</v>
      </c>
      <c r="D365" s="322" t="str">
        <f t="shared" ca="1" si="71"/>
        <v>na</v>
      </c>
      <c r="E365" s="322" t="s">
        <v>42</v>
      </c>
      <c r="F365" s="322" t="str">
        <f t="shared" ca="1" si="72"/>
        <v>https://museemaritime.larochelle.fr/au-dela-de-la-visite/autour-des-expositions</v>
      </c>
      <c r="G365" s="322" t="str">
        <f t="shared" ca="1" si="73"/>
        <v>AA</v>
      </c>
      <c r="H365" s="322">
        <f t="shared" ca="1" si="74"/>
        <v>0</v>
      </c>
      <c r="I365" s="322">
        <f t="shared" ca="1" si="75"/>
        <v>0</v>
      </c>
      <c r="J365" s="322" t="str">
        <f t="shared" ca="1" si="76"/>
        <v/>
      </c>
      <c r="K365" s="322" t="str">
        <f t="shared" ca="1" si="77"/>
        <v/>
      </c>
      <c r="L365" s="322" t="str">
        <f t="shared" ca="1" si="78"/>
        <v/>
      </c>
      <c r="N365" s="322">
        <f t="shared" ca="1" si="79"/>
        <v>0</v>
      </c>
      <c r="O365" t="str">
        <f t="shared" ca="1" si="80"/>
        <v/>
      </c>
      <c r="P365" t="str">
        <f t="shared" ca="1" si="81"/>
        <v/>
      </c>
      <c r="Q365" t="str">
        <f t="shared" ca="1" si="82"/>
        <v/>
      </c>
      <c r="R365" t="str">
        <f t="shared" ca="1" si="83"/>
        <v/>
      </c>
    </row>
    <row r="366" spans="1:18" hidden="1" x14ac:dyDescent="0.2">
      <c r="A366" s="361"/>
      <c r="B366" s="322">
        <v>31</v>
      </c>
      <c r="C366" s="322" t="str">
        <f t="shared" ca="1" si="70"/>
        <v>4.6</v>
      </c>
      <c r="D366" s="322" t="str">
        <f t="shared" ca="1" si="71"/>
        <v>na</v>
      </c>
      <c r="E366" s="322" t="s">
        <v>43</v>
      </c>
      <c r="F366" s="322" t="str">
        <f t="shared" ca="1" si="72"/>
        <v>https://museemaritime.larochelle.fr/au-dela-de-la-visite/lieux-culturels-et-monuments</v>
      </c>
      <c r="G366" s="322" t="str">
        <f t="shared" ca="1" si="73"/>
        <v>AA</v>
      </c>
      <c r="H366" s="322">
        <f t="shared" ca="1" si="74"/>
        <v>0</v>
      </c>
      <c r="I366" s="322">
        <f t="shared" ca="1" si="75"/>
        <v>0</v>
      </c>
      <c r="J366" s="322" t="str">
        <f t="shared" ca="1" si="76"/>
        <v/>
      </c>
      <c r="K366" s="322" t="str">
        <f t="shared" ca="1" si="77"/>
        <v/>
      </c>
      <c r="L366" s="322" t="str">
        <f t="shared" ca="1" si="78"/>
        <v/>
      </c>
      <c r="N366" s="322">
        <f t="shared" ca="1" si="79"/>
        <v>0</v>
      </c>
      <c r="O366" t="str">
        <f t="shared" ca="1" si="80"/>
        <v/>
      </c>
      <c r="P366" t="str">
        <f t="shared" ca="1" si="81"/>
        <v/>
      </c>
      <c r="Q366" t="str">
        <f t="shared" ca="1" si="82"/>
        <v/>
      </c>
      <c r="R366" t="str">
        <f t="shared" ca="1" si="83"/>
        <v/>
      </c>
    </row>
    <row r="367" spans="1:18" hidden="1" x14ac:dyDescent="0.2">
      <c r="A367" s="361"/>
      <c r="B367" s="322">
        <v>31</v>
      </c>
      <c r="C367" s="322" t="str">
        <f t="shared" ca="1" si="70"/>
        <v>4.6</v>
      </c>
      <c r="D367" s="322" t="str">
        <f t="shared" ca="1" si="71"/>
        <v>na</v>
      </c>
      <c r="E367" s="322" t="s">
        <v>44</v>
      </c>
      <c r="F367" s="322" t="str">
        <f t="shared" ca="1" si="72"/>
        <v>https://museemaritime.larochelle.fr/au-dela-de-la-visite/a-decouvrir-a-proximite/yatchs-classiques</v>
      </c>
      <c r="G367" s="322" t="str">
        <f t="shared" ca="1" si="73"/>
        <v>AA</v>
      </c>
      <c r="H367" s="322">
        <f t="shared" ca="1" si="74"/>
        <v>0</v>
      </c>
      <c r="I367" s="322">
        <f t="shared" ca="1" si="75"/>
        <v>0</v>
      </c>
      <c r="J367" s="322" t="str">
        <f t="shared" ca="1" si="76"/>
        <v/>
      </c>
      <c r="K367" s="322" t="str">
        <f t="shared" ca="1" si="77"/>
        <v/>
      </c>
      <c r="L367" s="322" t="str">
        <f t="shared" ca="1" si="78"/>
        <v/>
      </c>
      <c r="N367" s="322">
        <f t="shared" ca="1" si="79"/>
        <v>0</v>
      </c>
      <c r="O367" t="str">
        <f t="shared" ca="1" si="80"/>
        <v/>
      </c>
      <c r="P367" t="str">
        <f t="shared" ca="1" si="81"/>
        <v/>
      </c>
      <c r="Q367" t="str">
        <f t="shared" ca="1" si="82"/>
        <v/>
      </c>
      <c r="R367" t="str">
        <f t="shared" ca="1" si="83"/>
        <v/>
      </c>
    </row>
    <row r="368" spans="1:18" hidden="1" x14ac:dyDescent="0.2">
      <c r="A368" s="361"/>
      <c r="B368" s="322">
        <v>32</v>
      </c>
      <c r="C368" s="322" t="str">
        <f t="shared" ca="1" si="70"/>
        <v>4.7</v>
      </c>
      <c r="D368" s="322" t="str">
        <f t="shared" ca="1" si="71"/>
        <v>na</v>
      </c>
      <c r="E368" s="322" t="s">
        <v>27</v>
      </c>
      <c r="F368" s="322" t="str">
        <f t="shared" ca="1" si="72"/>
        <v>https://museemaritime.larochelle.fr/</v>
      </c>
      <c r="G368" s="322" t="str">
        <f t="shared" ca="1" si="73"/>
        <v>A</v>
      </c>
      <c r="H368" s="322">
        <f t="shared" ca="1" si="74"/>
        <v>0</v>
      </c>
      <c r="I368" s="322">
        <f t="shared" ca="1" si="75"/>
        <v>0</v>
      </c>
      <c r="J368" s="322" t="str">
        <f t="shared" ca="1" si="76"/>
        <v/>
      </c>
      <c r="K368" s="322" t="str">
        <f t="shared" ca="1" si="77"/>
        <v/>
      </c>
      <c r="L368" s="322" t="str">
        <f t="shared" ca="1" si="78"/>
        <v/>
      </c>
      <c r="N368" s="322">
        <f t="shared" ca="1" si="79"/>
        <v>1</v>
      </c>
      <c r="O368" t="str">
        <f t="shared" ca="1" si="80"/>
        <v/>
      </c>
      <c r="P368" t="str">
        <f t="shared" ca="1" si="81"/>
        <v/>
      </c>
      <c r="Q368" t="str">
        <f t="shared" ca="1" si="82"/>
        <v/>
      </c>
      <c r="R368" t="str">
        <f t="shared" ca="1" si="83"/>
        <v/>
      </c>
    </row>
    <row r="369" spans="1:18" hidden="1" x14ac:dyDescent="0.2">
      <c r="A369" s="361"/>
      <c r="B369" s="322">
        <v>32</v>
      </c>
      <c r="C369" s="322" t="str">
        <f t="shared" ca="1" si="70"/>
        <v>4.7</v>
      </c>
      <c r="D369" s="322" t="str">
        <f t="shared" ca="1" si="71"/>
        <v>na</v>
      </c>
      <c r="E369" s="322" t="s">
        <v>28</v>
      </c>
      <c r="F369" s="322" t="str">
        <f t="shared" ca="1" si="72"/>
        <v>https://museemaritime.larochelle.fr/contact</v>
      </c>
      <c r="G369" s="322" t="str">
        <f t="shared" ca="1" si="73"/>
        <v>A</v>
      </c>
      <c r="H369" s="322">
        <f t="shared" ca="1" si="74"/>
        <v>0</v>
      </c>
      <c r="I369" s="322">
        <f t="shared" ca="1" si="75"/>
        <v>0</v>
      </c>
      <c r="J369" s="322" t="str">
        <f t="shared" ca="1" si="76"/>
        <v/>
      </c>
      <c r="K369" s="322" t="str">
        <f t="shared" ca="1" si="77"/>
        <v/>
      </c>
      <c r="L369" s="322" t="str">
        <f t="shared" ca="1" si="78"/>
        <v/>
      </c>
      <c r="N369" s="322">
        <f t="shared" ca="1" si="79"/>
        <v>1</v>
      </c>
      <c r="O369" t="str">
        <f t="shared" ca="1" si="80"/>
        <v/>
      </c>
      <c r="P369" t="str">
        <f t="shared" ca="1" si="81"/>
        <v/>
      </c>
      <c r="Q369" t="str">
        <f t="shared" ca="1" si="82"/>
        <v/>
      </c>
      <c r="R369" t="str">
        <f t="shared" ca="1" si="83"/>
        <v/>
      </c>
    </row>
    <row r="370" spans="1:18" hidden="1" x14ac:dyDescent="0.2">
      <c r="A370" s="361"/>
      <c r="B370" s="322">
        <v>32</v>
      </c>
      <c r="C370" s="322" t="str">
        <f t="shared" ca="1" si="70"/>
        <v>4.7</v>
      </c>
      <c r="D370" s="322" t="str">
        <f t="shared" ca="1" si="71"/>
        <v>na</v>
      </c>
      <c r="E370" s="322" t="s">
        <v>29</v>
      </c>
      <c r="F370" s="322" t="str">
        <f t="shared" ca="1" si="72"/>
        <v>https://museemaritime.larochelle.fr/mentions-legales</v>
      </c>
      <c r="G370" s="322" t="str">
        <f t="shared" ca="1" si="73"/>
        <v>A</v>
      </c>
      <c r="H370" s="322">
        <f t="shared" ca="1" si="74"/>
        <v>0</v>
      </c>
      <c r="I370" s="322">
        <f t="shared" ca="1" si="75"/>
        <v>0</v>
      </c>
      <c r="J370" s="322" t="str">
        <f t="shared" ca="1" si="76"/>
        <v/>
      </c>
      <c r="K370" s="322" t="str">
        <f t="shared" ca="1" si="77"/>
        <v/>
      </c>
      <c r="L370" s="322" t="str">
        <f t="shared" ca="1" si="78"/>
        <v/>
      </c>
      <c r="N370" s="322">
        <f t="shared" ca="1" si="79"/>
        <v>1</v>
      </c>
      <c r="O370" t="str">
        <f t="shared" ca="1" si="80"/>
        <v/>
      </c>
      <c r="P370" t="str">
        <f t="shared" ca="1" si="81"/>
        <v/>
      </c>
      <c r="Q370" t="str">
        <f t="shared" ca="1" si="82"/>
        <v/>
      </c>
      <c r="R370" t="str">
        <f t="shared" ca="1" si="83"/>
        <v/>
      </c>
    </row>
    <row r="371" spans="1:18" hidden="1" x14ac:dyDescent="0.2">
      <c r="A371" s="361"/>
      <c r="B371" s="322">
        <v>32</v>
      </c>
      <c r="C371" s="322" t="str">
        <f t="shared" ca="1" si="70"/>
        <v>4.7</v>
      </c>
      <c r="D371" s="322" t="str">
        <f t="shared" ca="1" si="71"/>
        <v>na</v>
      </c>
      <c r="E371" s="322" t="s">
        <v>30</v>
      </c>
      <c r="F371" s="322" t="str">
        <f t="shared" ca="1" si="72"/>
        <v>https://museemaritime.larochelle.fr/plan-du-site</v>
      </c>
      <c r="G371" s="322" t="str">
        <f t="shared" ca="1" si="73"/>
        <v>A</v>
      </c>
      <c r="H371" s="322">
        <f t="shared" ca="1" si="74"/>
        <v>0</v>
      </c>
      <c r="I371" s="322">
        <f t="shared" ca="1" si="75"/>
        <v>0</v>
      </c>
      <c r="J371" s="322" t="str">
        <f t="shared" ca="1" si="76"/>
        <v/>
      </c>
      <c r="K371" s="322" t="str">
        <f t="shared" ca="1" si="77"/>
        <v/>
      </c>
      <c r="L371" s="322" t="str">
        <f t="shared" ca="1" si="78"/>
        <v/>
      </c>
      <c r="N371" s="322">
        <f t="shared" ca="1" si="79"/>
        <v>1</v>
      </c>
      <c r="O371" t="str">
        <f t="shared" ca="1" si="80"/>
        <v/>
      </c>
      <c r="P371" t="str">
        <f t="shared" ca="1" si="81"/>
        <v/>
      </c>
      <c r="Q371" t="str">
        <f t="shared" ca="1" si="82"/>
        <v/>
      </c>
      <c r="R371" t="str">
        <f t="shared" ca="1" si="83"/>
        <v/>
      </c>
    </row>
    <row r="372" spans="1:18" hidden="1" x14ac:dyDescent="0.2">
      <c r="A372" s="361"/>
      <c r="B372" s="322">
        <v>32</v>
      </c>
      <c r="C372" s="322" t="str">
        <f t="shared" ca="1" si="70"/>
        <v>4.7</v>
      </c>
      <c r="D372" s="322" t="str">
        <f t="shared" ca="1" si="71"/>
        <v>na</v>
      </c>
      <c r="E372" s="322" t="s">
        <v>31</v>
      </c>
      <c r="F372" s="322" t="str">
        <f t="shared" ca="1" si="72"/>
        <v>https://museemaritime.larochelle.fr/un-avant-gout/en-ce-moment</v>
      </c>
      <c r="G372" s="322" t="str">
        <f t="shared" ca="1" si="73"/>
        <v>A</v>
      </c>
      <c r="H372" s="322">
        <f t="shared" ca="1" si="74"/>
        <v>0</v>
      </c>
      <c r="I372" s="322">
        <f t="shared" ca="1" si="75"/>
        <v>0</v>
      </c>
      <c r="J372" s="322" t="str">
        <f t="shared" ca="1" si="76"/>
        <v/>
      </c>
      <c r="K372" s="322" t="str">
        <f t="shared" ca="1" si="77"/>
        <v/>
      </c>
      <c r="L372" s="322" t="str">
        <f t="shared" ca="1" si="78"/>
        <v/>
      </c>
      <c r="N372" s="322">
        <f t="shared" ca="1" si="79"/>
        <v>1</v>
      </c>
      <c r="O372" t="str">
        <f t="shared" ca="1" si="80"/>
        <v/>
      </c>
      <c r="P372" t="str">
        <f t="shared" ca="1" si="81"/>
        <v/>
      </c>
      <c r="Q372" t="str">
        <f t="shared" ca="1" si="82"/>
        <v/>
      </c>
      <c r="R372" t="str">
        <f t="shared" ca="1" si="83"/>
        <v/>
      </c>
    </row>
    <row r="373" spans="1:18" hidden="1" x14ac:dyDescent="0.2">
      <c r="A373" s="361"/>
      <c r="B373" s="322">
        <v>32</v>
      </c>
      <c r="C373" s="322" t="str">
        <f t="shared" ca="1" si="70"/>
        <v>4.7</v>
      </c>
      <c r="D373" s="322" t="str">
        <f t="shared" ca="1" si="71"/>
        <v>na</v>
      </c>
      <c r="E373" s="322" t="s">
        <v>32</v>
      </c>
      <c r="F373" s="322" t="str">
        <f t="shared" ca="1" si="72"/>
        <v>https://museemaritime.larochelle.fr/un-avant-gout/en-ce-moment</v>
      </c>
      <c r="G373" s="322" t="str">
        <f t="shared" ca="1" si="73"/>
        <v>A</v>
      </c>
      <c r="H373" s="322">
        <f t="shared" ca="1" si="74"/>
        <v>0</v>
      </c>
      <c r="I373" s="322">
        <f t="shared" ca="1" si="75"/>
        <v>0</v>
      </c>
      <c r="J373" s="322" t="str">
        <f t="shared" ca="1" si="76"/>
        <v/>
      </c>
      <c r="K373" s="322" t="str">
        <f t="shared" ca="1" si="77"/>
        <v/>
      </c>
      <c r="L373" s="322" t="str">
        <f t="shared" ca="1" si="78"/>
        <v/>
      </c>
      <c r="N373" s="322">
        <f t="shared" ca="1" si="79"/>
        <v>1</v>
      </c>
      <c r="O373" t="str">
        <f t="shared" ca="1" si="80"/>
        <v/>
      </c>
      <c r="P373" t="str">
        <f t="shared" ca="1" si="81"/>
        <v/>
      </c>
      <c r="Q373" t="str">
        <f t="shared" ca="1" si="82"/>
        <v/>
      </c>
      <c r="R373" t="str">
        <f t="shared" ca="1" si="83"/>
        <v/>
      </c>
    </row>
    <row r="374" spans="1:18" hidden="1" x14ac:dyDescent="0.2">
      <c r="A374" s="361"/>
      <c r="B374" s="322">
        <v>32</v>
      </c>
      <c r="C374" s="322" t="str">
        <f t="shared" ca="1" si="70"/>
        <v>4.7</v>
      </c>
      <c r="D374" s="322" t="str">
        <f t="shared" ca="1" si="71"/>
        <v>na</v>
      </c>
      <c r="E374" s="322" t="s">
        <v>33</v>
      </c>
      <c r="F374" s="322" t="str">
        <f t="shared" ca="1" si="72"/>
        <v>https://museemaritime.larochelle.fr/un-avant-gout/en-ce-moment/evenement/generationsthalassa-5662</v>
      </c>
      <c r="G374" s="322" t="str">
        <f t="shared" ca="1" si="73"/>
        <v>A</v>
      </c>
      <c r="H374" s="322">
        <f t="shared" ca="1" si="74"/>
        <v>0</v>
      </c>
      <c r="I374" s="322">
        <f t="shared" ca="1" si="75"/>
        <v>0</v>
      </c>
      <c r="J374" s="322" t="str">
        <f t="shared" ca="1" si="76"/>
        <v/>
      </c>
      <c r="K374" s="322" t="str">
        <f t="shared" ca="1" si="77"/>
        <v/>
      </c>
      <c r="L374" s="322" t="str">
        <f t="shared" ca="1" si="78"/>
        <v/>
      </c>
      <c r="N374" s="322">
        <f t="shared" ca="1" si="79"/>
        <v>1</v>
      </c>
      <c r="O374" t="str">
        <f t="shared" ca="1" si="80"/>
        <v/>
      </c>
      <c r="P374" t="str">
        <f t="shared" ca="1" si="81"/>
        <v/>
      </c>
      <c r="Q374" t="str">
        <f t="shared" ca="1" si="82"/>
        <v/>
      </c>
      <c r="R374" t="str">
        <f t="shared" ca="1" si="83"/>
        <v/>
      </c>
    </row>
    <row r="375" spans="1:18" hidden="1" x14ac:dyDescent="0.2">
      <c r="A375" s="361"/>
      <c r="B375" s="322">
        <v>32</v>
      </c>
      <c r="C375" s="322" t="str">
        <f t="shared" ca="1" si="70"/>
        <v>4.7</v>
      </c>
      <c r="D375" s="322" t="str">
        <f t="shared" ca="1" si="71"/>
        <v>na</v>
      </c>
      <c r="E375" s="322" t="s">
        <v>34</v>
      </c>
      <c r="F375" s="322" t="str">
        <f t="shared" ca="1" si="72"/>
        <v>https://museemaritime.larochelle.fr/recherche?q=bateau&amp;tx_indexedsearch%5Bsubmit_button%5D=OK </v>
      </c>
      <c r="G375" s="322" t="str">
        <f t="shared" ca="1" si="73"/>
        <v>A</v>
      </c>
      <c r="H375" s="322">
        <f t="shared" ca="1" si="74"/>
        <v>0</v>
      </c>
      <c r="I375" s="322">
        <f t="shared" ca="1" si="75"/>
        <v>0</v>
      </c>
      <c r="J375" s="322" t="str">
        <f t="shared" ca="1" si="76"/>
        <v/>
      </c>
      <c r="K375" s="322" t="str">
        <f t="shared" ca="1" si="77"/>
        <v/>
      </c>
      <c r="L375" s="322" t="str">
        <f t="shared" ca="1" si="78"/>
        <v/>
      </c>
      <c r="N375" s="322">
        <f t="shared" ca="1" si="79"/>
        <v>1</v>
      </c>
      <c r="O375" t="str">
        <f t="shared" ca="1" si="80"/>
        <v/>
      </c>
      <c r="P375" t="str">
        <f t="shared" ca="1" si="81"/>
        <v/>
      </c>
      <c r="Q375" t="str">
        <f t="shared" ca="1" si="82"/>
        <v/>
      </c>
      <c r="R375" t="str">
        <f t="shared" ca="1" si="83"/>
        <v/>
      </c>
    </row>
    <row r="376" spans="1:18" hidden="1" x14ac:dyDescent="0.2">
      <c r="A376" s="361"/>
      <c r="B376" s="322">
        <v>32</v>
      </c>
      <c r="C376" s="322" t="str">
        <f t="shared" ca="1" si="70"/>
        <v>4.7</v>
      </c>
      <c r="D376" s="322" t="str">
        <f t="shared" ca="1" si="71"/>
        <v>na</v>
      </c>
      <c r="E376" s="322" t="s">
        <v>35</v>
      </c>
      <c r="F376" s="322" t="str">
        <f t="shared" ca="1" si="72"/>
        <v>https://museemaritime.larochelle.fr/un-avant-gout/presentation-du-musee</v>
      </c>
      <c r="G376" s="322" t="str">
        <f t="shared" ca="1" si="73"/>
        <v>A</v>
      </c>
      <c r="H376" s="322">
        <f t="shared" ca="1" si="74"/>
        <v>0</v>
      </c>
      <c r="I376" s="322">
        <f t="shared" ca="1" si="75"/>
        <v>0</v>
      </c>
      <c r="J376" s="322" t="str">
        <f t="shared" ca="1" si="76"/>
        <v/>
      </c>
      <c r="K376" s="322" t="str">
        <f t="shared" ca="1" si="77"/>
        <v/>
      </c>
      <c r="L376" s="322" t="str">
        <f t="shared" ca="1" si="78"/>
        <v/>
      </c>
      <c r="N376" s="322">
        <f t="shared" ca="1" si="79"/>
        <v>1</v>
      </c>
      <c r="O376" t="str">
        <f t="shared" ca="1" si="80"/>
        <v/>
      </c>
      <c r="P376" t="str">
        <f t="shared" ca="1" si="81"/>
        <v/>
      </c>
      <c r="Q376" t="str">
        <f t="shared" ca="1" si="82"/>
        <v/>
      </c>
      <c r="R376" t="str">
        <f t="shared" ca="1" si="83"/>
        <v/>
      </c>
    </row>
    <row r="377" spans="1:18" hidden="1" x14ac:dyDescent="0.2">
      <c r="A377" s="361"/>
      <c r="B377" s="322">
        <v>32</v>
      </c>
      <c r="C377" s="322" t="str">
        <f t="shared" ca="1" si="70"/>
        <v>4.7</v>
      </c>
      <c r="D377" s="322" t="str">
        <f t="shared" ca="1" si="71"/>
        <v>na</v>
      </c>
      <c r="E377" s="322" t="s">
        <v>36</v>
      </c>
      <c r="F377" s="322" t="str">
        <f t="shared" ca="1" si="72"/>
        <v>https://museemaritime.larochelle.fr/un-avant-gout/histoire-du-musee</v>
      </c>
      <c r="G377" s="322" t="str">
        <f t="shared" ca="1" si="73"/>
        <v>A</v>
      </c>
      <c r="H377" s="322">
        <f t="shared" ca="1" si="74"/>
        <v>0</v>
      </c>
      <c r="I377" s="322">
        <f t="shared" ca="1" si="75"/>
        <v>0</v>
      </c>
      <c r="J377" s="322" t="str">
        <f t="shared" ca="1" si="76"/>
        <v/>
      </c>
      <c r="K377" s="322" t="str">
        <f t="shared" ca="1" si="77"/>
        <v/>
      </c>
      <c r="L377" s="322" t="str">
        <f t="shared" ca="1" si="78"/>
        <v/>
      </c>
      <c r="N377" s="322">
        <f t="shared" ca="1" si="79"/>
        <v>1</v>
      </c>
      <c r="O377" t="str">
        <f t="shared" ca="1" si="80"/>
        <v/>
      </c>
      <c r="P377" t="str">
        <f t="shared" ca="1" si="81"/>
        <v/>
      </c>
      <c r="Q377" t="str">
        <f t="shared" ca="1" si="82"/>
        <v/>
      </c>
      <c r="R377" t="str">
        <f t="shared" ca="1" si="83"/>
        <v/>
      </c>
    </row>
    <row r="378" spans="1:18" hidden="1" x14ac:dyDescent="0.2">
      <c r="A378" s="361"/>
      <c r="B378" s="322">
        <v>32</v>
      </c>
      <c r="C378" s="322" t="str">
        <f t="shared" ca="1" si="70"/>
        <v>4.7</v>
      </c>
      <c r="D378" s="322" t="str">
        <f t="shared" ca="1" si="71"/>
        <v>na</v>
      </c>
      <c r="E378" s="322" t="s">
        <v>37</v>
      </c>
      <c r="F378" s="322" t="str">
        <f t="shared" ca="1" si="72"/>
        <v>https://museemaritime.larochelle.fr/un-avant-gout/les-collections/flotte-patrimoniale</v>
      </c>
      <c r="G378" s="322" t="str">
        <f t="shared" ca="1" si="73"/>
        <v>A</v>
      </c>
      <c r="H378" s="322">
        <f t="shared" ca="1" si="74"/>
        <v>0</v>
      </c>
      <c r="I378" s="322">
        <f t="shared" ca="1" si="75"/>
        <v>0</v>
      </c>
      <c r="J378" s="322" t="str">
        <f t="shared" ca="1" si="76"/>
        <v/>
      </c>
      <c r="K378" s="322" t="str">
        <f t="shared" ca="1" si="77"/>
        <v/>
      </c>
      <c r="L378" s="322" t="str">
        <f t="shared" ca="1" si="78"/>
        <v/>
      </c>
      <c r="N378" s="322">
        <f t="shared" ca="1" si="79"/>
        <v>1</v>
      </c>
      <c r="O378" t="str">
        <f t="shared" ca="1" si="80"/>
        <v/>
      </c>
      <c r="P378" t="str">
        <f t="shared" ca="1" si="81"/>
        <v/>
      </c>
      <c r="Q378" t="str">
        <f t="shared" ca="1" si="82"/>
        <v/>
      </c>
      <c r="R378" t="str">
        <f t="shared" ca="1" si="83"/>
        <v/>
      </c>
    </row>
    <row r="379" spans="1:18" x14ac:dyDescent="0.2">
      <c r="A379" s="361"/>
      <c r="B379" s="322">
        <v>32</v>
      </c>
      <c r="C379" s="322" t="str">
        <f t="shared" ca="1" si="70"/>
        <v>4.7</v>
      </c>
      <c r="D379" s="322" t="str">
        <f t="shared" ca="1" si="71"/>
        <v>nc</v>
      </c>
      <c r="E379" s="322" t="s">
        <v>38</v>
      </c>
      <c r="F379" s="322" t="str">
        <f t="shared" ca="1" si="72"/>
        <v>https://museemaritime.larochelle.fr/un-avant-gout/les-collections/france-1</v>
      </c>
      <c r="G379" s="322" t="str">
        <f t="shared" ca="1" si="73"/>
        <v>A</v>
      </c>
      <c r="H379" s="322">
        <f t="shared" ca="1" si="74"/>
        <v>0</v>
      </c>
      <c r="I379" s="322">
        <f t="shared" ca="1" si="75"/>
        <v>0</v>
      </c>
      <c r="J379" s="322" t="str">
        <f t="shared" ca="1" si="76"/>
        <v>Mineure</v>
      </c>
      <c r="K379" s="322" t="str">
        <f t="shared" ca="1" si="77"/>
        <v>Une seule fois dans la page</v>
      </c>
      <c r="L379" s="322">
        <f t="shared" ca="1" si="78"/>
        <v>4</v>
      </c>
      <c r="N379" s="322">
        <f t="shared" ca="1" si="79"/>
        <v>1</v>
      </c>
      <c r="O379" t="str">
        <f t="shared" ca="1" si="80"/>
        <v>La vidéo n'est pas identifiée par un contenu textuel adjacent</v>
      </c>
      <c r="P379" t="str">
        <f t="shared" ca="1" si="81"/>
        <v>Ajouter un titre dans le html au dessus de la vidéo</v>
      </c>
      <c r="Q379" t="str">
        <f t="shared" ca="1" si="82"/>
        <v/>
      </c>
      <c r="R379" t="str">
        <f t="shared" ca="1" si="83"/>
        <v/>
      </c>
    </row>
    <row r="380" spans="1:18" hidden="1" x14ac:dyDescent="0.2">
      <c r="A380" s="361"/>
      <c r="B380" s="322">
        <v>32</v>
      </c>
      <c r="C380" s="322" t="str">
        <f t="shared" ca="1" si="70"/>
        <v>4.7</v>
      </c>
      <c r="D380" s="322" t="str">
        <f t="shared" ca="1" si="71"/>
        <v>na</v>
      </c>
      <c r="E380" s="322" t="s">
        <v>39</v>
      </c>
      <c r="F380" s="322" t="str">
        <f t="shared" ca="1" si="72"/>
        <v>https://museemaritime.larochelle.fr/un-avant-gout/les-incontournables/joshua-1</v>
      </c>
      <c r="G380" s="322" t="str">
        <f t="shared" ca="1" si="73"/>
        <v>A</v>
      </c>
      <c r="H380" s="322">
        <f t="shared" ca="1" si="74"/>
        <v>0</v>
      </c>
      <c r="I380" s="322">
        <f t="shared" ca="1" si="75"/>
        <v>0</v>
      </c>
      <c r="J380" s="322" t="str">
        <f t="shared" ca="1" si="76"/>
        <v/>
      </c>
      <c r="K380" s="322" t="str">
        <f t="shared" ca="1" si="77"/>
        <v/>
      </c>
      <c r="L380" s="322" t="str">
        <f t="shared" ca="1" si="78"/>
        <v/>
      </c>
      <c r="N380" s="322">
        <f t="shared" ca="1" si="79"/>
        <v>1</v>
      </c>
      <c r="O380" t="str">
        <f t="shared" ca="1" si="80"/>
        <v/>
      </c>
      <c r="P380" t="str">
        <f t="shared" ca="1" si="81"/>
        <v/>
      </c>
      <c r="Q380" t="str">
        <f t="shared" ca="1" si="82"/>
        <v/>
      </c>
      <c r="R380" t="str">
        <f t="shared" ca="1" si="83"/>
        <v/>
      </c>
    </row>
    <row r="381" spans="1:18" hidden="1" x14ac:dyDescent="0.2">
      <c r="A381" s="361"/>
      <c r="B381" s="322">
        <v>32</v>
      </c>
      <c r="C381" s="322" t="str">
        <f t="shared" ca="1" si="70"/>
        <v>4.7</v>
      </c>
      <c r="D381" s="322" t="str">
        <f t="shared" ca="1" si="71"/>
        <v>na</v>
      </c>
      <c r="E381" s="322" t="s">
        <v>40</v>
      </c>
      <c r="F381" s="322" t="str">
        <f t="shared" ca="1" si="72"/>
        <v>https://museemaritime.larochelle.fr/preparer-la-visite/acces-tarifs-et-horaires</v>
      </c>
      <c r="G381" s="322" t="str">
        <f t="shared" ca="1" si="73"/>
        <v>A</v>
      </c>
      <c r="H381" s="322">
        <f t="shared" ca="1" si="74"/>
        <v>0</v>
      </c>
      <c r="I381" s="322">
        <f t="shared" ca="1" si="75"/>
        <v>0</v>
      </c>
      <c r="J381" s="322" t="str">
        <f t="shared" ca="1" si="76"/>
        <v/>
      </c>
      <c r="K381" s="322" t="str">
        <f t="shared" ca="1" si="77"/>
        <v/>
      </c>
      <c r="L381" s="322" t="str">
        <f t="shared" ca="1" si="78"/>
        <v/>
      </c>
      <c r="N381" s="322">
        <f t="shared" ca="1" si="79"/>
        <v>1</v>
      </c>
      <c r="O381" t="str">
        <f t="shared" ca="1" si="80"/>
        <v/>
      </c>
      <c r="P381" t="str">
        <f t="shared" ca="1" si="81"/>
        <v/>
      </c>
      <c r="Q381" t="str">
        <f t="shared" ca="1" si="82"/>
        <v/>
      </c>
      <c r="R381" t="str">
        <f t="shared" ca="1" si="83"/>
        <v/>
      </c>
    </row>
    <row r="382" spans="1:18" hidden="1" x14ac:dyDescent="0.2">
      <c r="A382" s="361"/>
      <c r="B382" s="322">
        <v>32</v>
      </c>
      <c r="C382" s="322" t="str">
        <f t="shared" ca="1" si="70"/>
        <v>4.7</v>
      </c>
      <c r="D382" s="322" t="str">
        <f t="shared" ca="1" si="71"/>
        <v>na</v>
      </c>
      <c r="E382" s="322" t="s">
        <v>41</v>
      </c>
      <c r="F382" s="322" t="str">
        <f t="shared" ca="1" si="72"/>
        <v>https://museemaritime.larochelle.fr/preparer-la-visite/je-suis/enseignant-ou-animateur</v>
      </c>
      <c r="G382" s="322" t="str">
        <f t="shared" ca="1" si="73"/>
        <v>A</v>
      </c>
      <c r="H382" s="322">
        <f t="shared" ca="1" si="74"/>
        <v>0</v>
      </c>
      <c r="I382" s="322">
        <f t="shared" ca="1" si="75"/>
        <v>0</v>
      </c>
      <c r="J382" s="322" t="str">
        <f t="shared" ca="1" si="76"/>
        <v/>
      </c>
      <c r="K382" s="322" t="str">
        <f t="shared" ca="1" si="77"/>
        <v/>
      </c>
      <c r="L382" s="322" t="str">
        <f t="shared" ca="1" si="78"/>
        <v/>
      </c>
      <c r="N382" s="322">
        <f t="shared" ca="1" si="79"/>
        <v>1</v>
      </c>
      <c r="O382" t="str">
        <f t="shared" ca="1" si="80"/>
        <v/>
      </c>
      <c r="P382" t="str">
        <f t="shared" ca="1" si="81"/>
        <v/>
      </c>
      <c r="Q382" t="str">
        <f t="shared" ca="1" si="82"/>
        <v/>
      </c>
      <c r="R382" t="str">
        <f t="shared" ca="1" si="83"/>
        <v/>
      </c>
    </row>
    <row r="383" spans="1:18" hidden="1" x14ac:dyDescent="0.2">
      <c r="A383" s="361"/>
      <c r="B383" s="322">
        <v>32</v>
      </c>
      <c r="C383" s="322" t="str">
        <f t="shared" ca="1" si="70"/>
        <v>4.7</v>
      </c>
      <c r="D383" s="322" t="str">
        <f t="shared" ca="1" si="71"/>
        <v>na</v>
      </c>
      <c r="E383" s="322" t="s">
        <v>42</v>
      </c>
      <c r="F383" s="322" t="str">
        <f t="shared" ca="1" si="72"/>
        <v>https://museemaritime.larochelle.fr/au-dela-de-la-visite/autour-des-expositions</v>
      </c>
      <c r="G383" s="322" t="str">
        <f t="shared" ca="1" si="73"/>
        <v>A</v>
      </c>
      <c r="H383" s="322">
        <f t="shared" ca="1" si="74"/>
        <v>0</v>
      </c>
      <c r="I383" s="322">
        <f t="shared" ca="1" si="75"/>
        <v>0</v>
      </c>
      <c r="J383" s="322" t="str">
        <f t="shared" ca="1" si="76"/>
        <v/>
      </c>
      <c r="K383" s="322" t="str">
        <f t="shared" ca="1" si="77"/>
        <v/>
      </c>
      <c r="L383" s="322" t="str">
        <f t="shared" ca="1" si="78"/>
        <v/>
      </c>
      <c r="N383" s="322">
        <f t="shared" ca="1" si="79"/>
        <v>1</v>
      </c>
      <c r="O383" t="str">
        <f t="shared" ca="1" si="80"/>
        <v/>
      </c>
      <c r="P383" t="str">
        <f t="shared" ca="1" si="81"/>
        <v/>
      </c>
      <c r="Q383" t="str">
        <f t="shared" ca="1" si="82"/>
        <v/>
      </c>
      <c r="R383" t="str">
        <f t="shared" ca="1" si="83"/>
        <v/>
      </c>
    </row>
    <row r="384" spans="1:18" hidden="1" x14ac:dyDescent="0.2">
      <c r="A384" s="361"/>
      <c r="B384" s="322">
        <v>32</v>
      </c>
      <c r="C384" s="322" t="str">
        <f t="shared" ca="1" si="70"/>
        <v>4.7</v>
      </c>
      <c r="D384" s="322" t="str">
        <f t="shared" ca="1" si="71"/>
        <v>na</v>
      </c>
      <c r="E384" s="322" t="s">
        <v>43</v>
      </c>
      <c r="F384" s="322" t="str">
        <f t="shared" ca="1" si="72"/>
        <v>https://museemaritime.larochelle.fr/au-dela-de-la-visite/lieux-culturels-et-monuments</v>
      </c>
      <c r="G384" s="322" t="str">
        <f t="shared" ca="1" si="73"/>
        <v>A</v>
      </c>
      <c r="H384" s="322">
        <f t="shared" ca="1" si="74"/>
        <v>0</v>
      </c>
      <c r="I384" s="322">
        <f t="shared" ca="1" si="75"/>
        <v>0</v>
      </c>
      <c r="J384" s="322" t="str">
        <f t="shared" ca="1" si="76"/>
        <v/>
      </c>
      <c r="K384" s="322" t="str">
        <f t="shared" ca="1" si="77"/>
        <v/>
      </c>
      <c r="L384" s="322" t="str">
        <f t="shared" ca="1" si="78"/>
        <v/>
      </c>
      <c r="N384" s="322">
        <f t="shared" ca="1" si="79"/>
        <v>1</v>
      </c>
      <c r="O384" t="str">
        <f t="shared" ca="1" si="80"/>
        <v/>
      </c>
      <c r="P384" t="str">
        <f t="shared" ca="1" si="81"/>
        <v/>
      </c>
      <c r="Q384" t="str">
        <f t="shared" ca="1" si="82"/>
        <v/>
      </c>
      <c r="R384" t="str">
        <f t="shared" ca="1" si="83"/>
        <v/>
      </c>
    </row>
    <row r="385" spans="1:18" hidden="1" x14ac:dyDescent="0.2">
      <c r="A385" s="361"/>
      <c r="B385" s="322">
        <v>32</v>
      </c>
      <c r="C385" s="322" t="str">
        <f t="shared" ca="1" si="70"/>
        <v>4.7</v>
      </c>
      <c r="D385" s="322" t="str">
        <f t="shared" ca="1" si="71"/>
        <v>na</v>
      </c>
      <c r="E385" s="322" t="s">
        <v>44</v>
      </c>
      <c r="F385" s="322" t="str">
        <f t="shared" ca="1" si="72"/>
        <v>https://museemaritime.larochelle.fr/au-dela-de-la-visite/a-decouvrir-a-proximite/yatchs-classiques</v>
      </c>
      <c r="G385" s="322" t="str">
        <f t="shared" ca="1" si="73"/>
        <v>A</v>
      </c>
      <c r="H385" s="322">
        <f t="shared" ca="1" si="74"/>
        <v>0</v>
      </c>
      <c r="I385" s="322">
        <f t="shared" ca="1" si="75"/>
        <v>0</v>
      </c>
      <c r="J385" s="322" t="str">
        <f t="shared" ca="1" si="76"/>
        <v/>
      </c>
      <c r="K385" s="322" t="str">
        <f t="shared" ca="1" si="77"/>
        <v/>
      </c>
      <c r="L385" s="322" t="str">
        <f t="shared" ca="1" si="78"/>
        <v/>
      </c>
      <c r="N385" s="322">
        <f t="shared" ca="1" si="79"/>
        <v>1</v>
      </c>
      <c r="O385" t="str">
        <f t="shared" ca="1" si="80"/>
        <v/>
      </c>
      <c r="P385" t="str">
        <f t="shared" ca="1" si="81"/>
        <v/>
      </c>
      <c r="Q385" t="str">
        <f t="shared" ca="1" si="82"/>
        <v/>
      </c>
      <c r="R385" t="str">
        <f t="shared" ca="1" si="83"/>
        <v/>
      </c>
    </row>
    <row r="386" spans="1:18" hidden="1" x14ac:dyDescent="0.2">
      <c r="A386" s="361"/>
      <c r="B386" s="322">
        <v>33</v>
      </c>
      <c r="C386" s="322" t="str">
        <f t="shared" ca="1" si="70"/>
        <v>4.8</v>
      </c>
      <c r="D386" s="322" t="str">
        <f t="shared" ca="1" si="71"/>
        <v>na</v>
      </c>
      <c r="E386" s="322" t="s">
        <v>27</v>
      </c>
      <c r="F386" s="322" t="str">
        <f t="shared" ca="1" si="72"/>
        <v>https://museemaritime.larochelle.fr/</v>
      </c>
      <c r="G386" s="322" t="str">
        <f t="shared" ca="1" si="73"/>
        <v>A</v>
      </c>
      <c r="H386" s="322">
        <f t="shared" ca="1" si="74"/>
        <v>0</v>
      </c>
      <c r="I386" s="322">
        <f t="shared" ca="1" si="75"/>
        <v>0</v>
      </c>
      <c r="J386" s="322" t="str">
        <f t="shared" ca="1" si="76"/>
        <v/>
      </c>
      <c r="K386" s="322" t="str">
        <f t="shared" ca="1" si="77"/>
        <v/>
      </c>
      <c r="L386" s="322" t="str">
        <f t="shared" ca="1" si="78"/>
        <v/>
      </c>
      <c r="N386" s="322">
        <f t="shared" ca="1" si="79"/>
        <v>0</v>
      </c>
      <c r="O386" t="str">
        <f t="shared" ca="1" si="80"/>
        <v/>
      </c>
      <c r="P386" t="str">
        <f t="shared" ca="1" si="81"/>
        <v/>
      </c>
      <c r="Q386" t="str">
        <f t="shared" ca="1" si="82"/>
        <v/>
      </c>
      <c r="R386" t="str">
        <f t="shared" ca="1" si="83"/>
        <v/>
      </c>
    </row>
    <row r="387" spans="1:18" hidden="1" x14ac:dyDescent="0.2">
      <c r="A387" s="361"/>
      <c r="B387" s="322">
        <v>33</v>
      </c>
      <c r="C387" s="322" t="str">
        <f t="shared" ca="1" si="70"/>
        <v>4.8</v>
      </c>
      <c r="D387" s="322" t="str">
        <f t="shared" ca="1" si="71"/>
        <v>na</v>
      </c>
      <c r="E387" s="322" t="s">
        <v>28</v>
      </c>
      <c r="F387" s="322" t="str">
        <f t="shared" ca="1" si="72"/>
        <v>https://museemaritime.larochelle.fr/contact</v>
      </c>
      <c r="G387" s="322" t="str">
        <f t="shared" ca="1" si="73"/>
        <v>A</v>
      </c>
      <c r="H387" s="322">
        <f t="shared" ca="1" si="74"/>
        <v>0</v>
      </c>
      <c r="I387" s="322">
        <f t="shared" ca="1" si="75"/>
        <v>0</v>
      </c>
      <c r="J387" s="322" t="str">
        <f t="shared" ca="1" si="76"/>
        <v/>
      </c>
      <c r="K387" s="322" t="str">
        <f t="shared" ca="1" si="77"/>
        <v/>
      </c>
      <c r="L387" s="322" t="str">
        <f t="shared" ca="1" si="78"/>
        <v/>
      </c>
      <c r="N387" s="322">
        <f t="shared" ca="1" si="79"/>
        <v>0</v>
      </c>
      <c r="O387" t="str">
        <f t="shared" ca="1" si="80"/>
        <v/>
      </c>
      <c r="P387" t="str">
        <f t="shared" ca="1" si="81"/>
        <v/>
      </c>
      <c r="Q387" t="str">
        <f t="shared" ca="1" si="82"/>
        <v/>
      </c>
      <c r="R387" t="str">
        <f t="shared" ca="1" si="83"/>
        <v/>
      </c>
    </row>
    <row r="388" spans="1:18" hidden="1" x14ac:dyDescent="0.2">
      <c r="A388" s="361"/>
      <c r="B388" s="322">
        <v>33</v>
      </c>
      <c r="C388" s="322" t="str">
        <f t="shared" ca="1" si="70"/>
        <v>4.8</v>
      </c>
      <c r="D388" s="322" t="str">
        <f t="shared" ca="1" si="71"/>
        <v>na</v>
      </c>
      <c r="E388" s="322" t="s">
        <v>29</v>
      </c>
      <c r="F388" s="322" t="str">
        <f t="shared" ca="1" si="72"/>
        <v>https://museemaritime.larochelle.fr/mentions-legales</v>
      </c>
      <c r="G388" s="322" t="str">
        <f t="shared" ca="1" si="73"/>
        <v>A</v>
      </c>
      <c r="H388" s="322">
        <f t="shared" ca="1" si="74"/>
        <v>0</v>
      </c>
      <c r="I388" s="322">
        <f t="shared" ca="1" si="75"/>
        <v>0</v>
      </c>
      <c r="J388" s="322" t="str">
        <f t="shared" ca="1" si="76"/>
        <v/>
      </c>
      <c r="K388" s="322" t="str">
        <f t="shared" ca="1" si="77"/>
        <v/>
      </c>
      <c r="L388" s="322" t="str">
        <f t="shared" ca="1" si="78"/>
        <v/>
      </c>
      <c r="N388" s="322">
        <f t="shared" ca="1" si="79"/>
        <v>0</v>
      </c>
      <c r="O388" t="str">
        <f t="shared" ca="1" si="80"/>
        <v/>
      </c>
      <c r="P388" t="str">
        <f t="shared" ca="1" si="81"/>
        <v/>
      </c>
      <c r="Q388" t="str">
        <f t="shared" ca="1" si="82"/>
        <v/>
      </c>
      <c r="R388" t="str">
        <f t="shared" ca="1" si="83"/>
        <v/>
      </c>
    </row>
    <row r="389" spans="1:18" hidden="1" x14ac:dyDescent="0.2">
      <c r="A389" s="361"/>
      <c r="B389" s="322">
        <v>33</v>
      </c>
      <c r="C389" s="322" t="str">
        <f t="shared" ca="1" si="70"/>
        <v>4.8</v>
      </c>
      <c r="D389" s="322" t="str">
        <f t="shared" ca="1" si="71"/>
        <v>na</v>
      </c>
      <c r="E389" s="322" t="s">
        <v>30</v>
      </c>
      <c r="F389" s="322" t="str">
        <f t="shared" ca="1" si="72"/>
        <v>https://museemaritime.larochelle.fr/plan-du-site</v>
      </c>
      <c r="G389" s="322" t="str">
        <f t="shared" ca="1" si="73"/>
        <v>A</v>
      </c>
      <c r="H389" s="322">
        <f t="shared" ca="1" si="74"/>
        <v>0</v>
      </c>
      <c r="I389" s="322">
        <f t="shared" ca="1" si="75"/>
        <v>0</v>
      </c>
      <c r="J389" s="322" t="str">
        <f t="shared" ca="1" si="76"/>
        <v/>
      </c>
      <c r="K389" s="322" t="str">
        <f t="shared" ca="1" si="77"/>
        <v/>
      </c>
      <c r="L389" s="322" t="str">
        <f t="shared" ca="1" si="78"/>
        <v/>
      </c>
      <c r="N389" s="322">
        <f t="shared" ca="1" si="79"/>
        <v>0</v>
      </c>
      <c r="O389" t="str">
        <f t="shared" ca="1" si="80"/>
        <v/>
      </c>
      <c r="P389" t="str">
        <f t="shared" ca="1" si="81"/>
        <v/>
      </c>
      <c r="Q389" t="str">
        <f t="shared" ca="1" si="82"/>
        <v/>
      </c>
      <c r="R389" t="str">
        <f t="shared" ca="1" si="83"/>
        <v/>
      </c>
    </row>
    <row r="390" spans="1:18" hidden="1" x14ac:dyDescent="0.2">
      <c r="A390" s="361"/>
      <c r="B390" s="322">
        <v>33</v>
      </c>
      <c r="C390" s="322" t="str">
        <f t="shared" ca="1" si="70"/>
        <v>4.8</v>
      </c>
      <c r="D390" s="322" t="str">
        <f t="shared" ca="1" si="71"/>
        <v>na</v>
      </c>
      <c r="E390" s="322" t="s">
        <v>31</v>
      </c>
      <c r="F390" s="322" t="str">
        <f t="shared" ca="1" si="72"/>
        <v>https://museemaritime.larochelle.fr/un-avant-gout/en-ce-moment</v>
      </c>
      <c r="G390" s="322" t="str">
        <f t="shared" ca="1" si="73"/>
        <v>A</v>
      </c>
      <c r="H390" s="322">
        <f t="shared" ca="1" si="74"/>
        <v>0</v>
      </c>
      <c r="I390" s="322">
        <f t="shared" ca="1" si="75"/>
        <v>0</v>
      </c>
      <c r="J390" s="322" t="str">
        <f t="shared" ca="1" si="76"/>
        <v/>
      </c>
      <c r="K390" s="322" t="str">
        <f t="shared" ca="1" si="77"/>
        <v/>
      </c>
      <c r="L390" s="322" t="str">
        <f t="shared" ca="1" si="78"/>
        <v/>
      </c>
      <c r="N390" s="322">
        <f t="shared" ca="1" si="79"/>
        <v>0</v>
      </c>
      <c r="O390" t="str">
        <f t="shared" ca="1" si="80"/>
        <v/>
      </c>
      <c r="P390" t="str">
        <f t="shared" ca="1" si="81"/>
        <v/>
      </c>
      <c r="Q390" t="str">
        <f t="shared" ca="1" si="82"/>
        <v/>
      </c>
      <c r="R390" t="str">
        <f t="shared" ca="1" si="83"/>
        <v/>
      </c>
    </row>
    <row r="391" spans="1:18" hidden="1" x14ac:dyDescent="0.2">
      <c r="A391" s="361"/>
      <c r="B391" s="322">
        <v>33</v>
      </c>
      <c r="C391" s="322" t="str">
        <f t="shared" ca="1" si="70"/>
        <v>4.8</v>
      </c>
      <c r="D391" s="322" t="str">
        <f t="shared" ca="1" si="71"/>
        <v>na</v>
      </c>
      <c r="E391" s="322" t="s">
        <v>32</v>
      </c>
      <c r="F391" s="322" t="str">
        <f t="shared" ca="1" si="72"/>
        <v>https://museemaritime.larochelle.fr/un-avant-gout/en-ce-moment</v>
      </c>
      <c r="G391" s="322" t="str">
        <f t="shared" ca="1" si="73"/>
        <v>A</v>
      </c>
      <c r="H391" s="322">
        <f t="shared" ca="1" si="74"/>
        <v>0</v>
      </c>
      <c r="I391" s="322">
        <f t="shared" ca="1" si="75"/>
        <v>0</v>
      </c>
      <c r="J391" s="322" t="str">
        <f t="shared" ca="1" si="76"/>
        <v/>
      </c>
      <c r="K391" s="322" t="str">
        <f t="shared" ca="1" si="77"/>
        <v/>
      </c>
      <c r="L391" s="322" t="str">
        <f t="shared" ca="1" si="78"/>
        <v/>
      </c>
      <c r="N391" s="322">
        <f t="shared" ca="1" si="79"/>
        <v>0</v>
      </c>
      <c r="O391" t="str">
        <f t="shared" ca="1" si="80"/>
        <v/>
      </c>
      <c r="P391" t="str">
        <f t="shared" ca="1" si="81"/>
        <v/>
      </c>
      <c r="Q391" t="str">
        <f t="shared" ca="1" si="82"/>
        <v/>
      </c>
      <c r="R391" t="str">
        <f t="shared" ca="1" si="83"/>
        <v/>
      </c>
    </row>
    <row r="392" spans="1:18" hidden="1" x14ac:dyDescent="0.2">
      <c r="A392" s="361"/>
      <c r="B392" s="322">
        <v>33</v>
      </c>
      <c r="C392" s="322" t="str">
        <f t="shared" ref="C392:C455" ca="1" si="84">IFERROR(IF(INDIRECT($E392 &amp; "!B" &amp; $B392)="","",INDIRECT($E392 &amp; "!B" &amp; $B392)),"")</f>
        <v>4.8</v>
      </c>
      <c r="D392" s="322" t="str">
        <f t="shared" ref="D392:D455" ca="1" si="85">IFERROR(IF(INDIRECT($E392 &amp; "!G" &amp; $B392)="","",INDIRECT($E392 &amp; "!G" &amp; $B392)),"")</f>
        <v>na</v>
      </c>
      <c r="E392" s="322" t="s">
        <v>33</v>
      </c>
      <c r="F392" s="322" t="str">
        <f t="shared" ref="F392:F455" ca="1" si="86">IFERROR(HYPERLINK(INDIRECT($E392 &amp; "!C3")), "")</f>
        <v>https://museemaritime.larochelle.fr/un-avant-gout/en-ce-moment/evenement/generationsthalassa-5662</v>
      </c>
      <c r="G392" s="322" t="str">
        <f t="shared" ref="G392:G455" ca="1" si="87">IFERROR(IF(INDIRECT($E392 &amp; "!C" &amp; $B392)="","",INDIRECT($E392 &amp; "!C" &amp; $B392)),"")</f>
        <v>A</v>
      </c>
      <c r="H392" s="322">
        <f t="shared" ref="H392:H455" ca="1" si="88">IFERROR(IF(INDIRECT($E392 &amp; "!D" &amp; $B392)="","",INDIRECT($E392 &amp; "!D" &amp; $B392)),"")</f>
        <v>0</v>
      </c>
      <c r="I392" s="322">
        <f t="shared" ref="I392:I455" ca="1" si="89">IFERROR(IF(INDIRECT($E392 &amp; "!E" &amp; $B392)="","",INDIRECT($E392 &amp; "!E" &amp; $B392)),"")</f>
        <v>0</v>
      </c>
      <c r="J392" s="322" t="str">
        <f t="shared" ref="J392:J455" ca="1" si="90">IFERROR(IF(INDIRECT($E392 &amp; "!I" &amp; $B392)="","",INDIRECT($E392 &amp; "!I" &amp; $B392)),"")</f>
        <v/>
      </c>
      <c r="K392" s="322" t="str">
        <f t="shared" ref="K392:K455" ca="1" si="91">IFERROR(IF(INDIRECT($E392 &amp; "!J" &amp; $B392)="","",INDIRECT($E392 &amp; "!J" &amp; $B392)),"")</f>
        <v/>
      </c>
      <c r="L392" s="322" t="str">
        <f t="shared" ref="L392:L455" ca="1" si="92">IFERROR(VLOOKUP($K392,$Z$1:$AD$4,MATCH($J392,$AA$5:$AD$5,0)+1,FALSE),"")</f>
        <v/>
      </c>
      <c r="N392" s="322">
        <f t="shared" ref="N392:N455" ca="1" si="93">COUNTIFS($C$7:$C$1915,$C392,$D$7:$D$1915,"nc")</f>
        <v>0</v>
      </c>
      <c r="O392" t="str">
        <f t="shared" ref="O392:O455" ca="1" si="94">IFERROR(IF(INDIRECT($E392 &amp; "!K" &amp; $B392)="","",INDIRECT($E392 &amp; "!K" &amp; $B392)),"")</f>
        <v/>
      </c>
      <c r="P392" t="str">
        <f t="shared" ref="P392:P455" ca="1" si="95">IFERROR(IF(INDIRECT($E392 &amp; "!L" &amp; $B392)="","",INDIRECT($E392 &amp; "!L" &amp; $B392)),"")</f>
        <v/>
      </c>
      <c r="Q392" t="str">
        <f t="shared" ref="Q392:Q455" ca="1" si="96">IFERROR(IF(INDIRECT($E392 &amp; "!M" &amp; $B392)="","",INDIRECT($E392 &amp; "!M" &amp; $B392)),"")</f>
        <v/>
      </c>
      <c r="R392" t="str">
        <f t="shared" ref="R392:R455" ca="1" si="97">IFERROR(IF(INDIRECT($E392 &amp; "!N" &amp; $B392)="","",INDIRECT($E392 &amp; "!N" &amp; $B392)),"")</f>
        <v/>
      </c>
    </row>
    <row r="393" spans="1:18" hidden="1" x14ac:dyDescent="0.2">
      <c r="A393" s="361"/>
      <c r="B393" s="322">
        <v>33</v>
      </c>
      <c r="C393" s="322" t="str">
        <f t="shared" ca="1" si="84"/>
        <v>4.8</v>
      </c>
      <c r="D393" s="322" t="str">
        <f t="shared" ca="1" si="85"/>
        <v>na</v>
      </c>
      <c r="E393" s="322" t="s">
        <v>34</v>
      </c>
      <c r="F393" s="322" t="str">
        <f t="shared" ca="1" si="86"/>
        <v>https://museemaritime.larochelle.fr/recherche?q=bateau&amp;tx_indexedsearch%5Bsubmit_button%5D=OK </v>
      </c>
      <c r="G393" s="322" t="str">
        <f t="shared" ca="1" si="87"/>
        <v>A</v>
      </c>
      <c r="H393" s="322">
        <f t="shared" ca="1" si="88"/>
        <v>0</v>
      </c>
      <c r="I393" s="322">
        <f t="shared" ca="1" si="89"/>
        <v>0</v>
      </c>
      <c r="J393" s="322" t="str">
        <f t="shared" ca="1" si="90"/>
        <v/>
      </c>
      <c r="K393" s="322" t="str">
        <f t="shared" ca="1" si="91"/>
        <v/>
      </c>
      <c r="L393" s="322" t="str">
        <f t="shared" ca="1" si="92"/>
        <v/>
      </c>
      <c r="N393" s="322">
        <f t="shared" ca="1" si="93"/>
        <v>0</v>
      </c>
      <c r="O393" t="str">
        <f t="shared" ca="1" si="94"/>
        <v/>
      </c>
      <c r="P393" t="str">
        <f t="shared" ca="1" si="95"/>
        <v/>
      </c>
      <c r="Q393" t="str">
        <f t="shared" ca="1" si="96"/>
        <v/>
      </c>
      <c r="R393" t="str">
        <f t="shared" ca="1" si="97"/>
        <v/>
      </c>
    </row>
    <row r="394" spans="1:18" hidden="1" x14ac:dyDescent="0.2">
      <c r="A394" s="361"/>
      <c r="B394" s="322">
        <v>33</v>
      </c>
      <c r="C394" s="322" t="str">
        <f t="shared" ca="1" si="84"/>
        <v>4.8</v>
      </c>
      <c r="D394" s="322" t="str">
        <f t="shared" ca="1" si="85"/>
        <v>na</v>
      </c>
      <c r="E394" s="322" t="s">
        <v>35</v>
      </c>
      <c r="F394" s="322" t="str">
        <f t="shared" ca="1" si="86"/>
        <v>https://museemaritime.larochelle.fr/un-avant-gout/presentation-du-musee</v>
      </c>
      <c r="G394" s="322" t="str">
        <f t="shared" ca="1" si="87"/>
        <v>A</v>
      </c>
      <c r="H394" s="322">
        <f t="shared" ca="1" si="88"/>
        <v>0</v>
      </c>
      <c r="I394" s="322">
        <f t="shared" ca="1" si="89"/>
        <v>0</v>
      </c>
      <c r="J394" s="322" t="str">
        <f t="shared" ca="1" si="90"/>
        <v/>
      </c>
      <c r="K394" s="322" t="str">
        <f t="shared" ca="1" si="91"/>
        <v/>
      </c>
      <c r="L394" s="322" t="str">
        <f t="shared" ca="1" si="92"/>
        <v/>
      </c>
      <c r="N394" s="322">
        <f t="shared" ca="1" si="93"/>
        <v>0</v>
      </c>
      <c r="O394" t="str">
        <f t="shared" ca="1" si="94"/>
        <v/>
      </c>
      <c r="P394" t="str">
        <f t="shared" ca="1" si="95"/>
        <v/>
      </c>
      <c r="Q394" t="str">
        <f t="shared" ca="1" si="96"/>
        <v/>
      </c>
      <c r="R394" t="str">
        <f t="shared" ca="1" si="97"/>
        <v/>
      </c>
    </row>
    <row r="395" spans="1:18" hidden="1" x14ac:dyDescent="0.2">
      <c r="A395" s="361"/>
      <c r="B395" s="322">
        <v>33</v>
      </c>
      <c r="C395" s="322" t="str">
        <f t="shared" ca="1" si="84"/>
        <v>4.8</v>
      </c>
      <c r="D395" s="322" t="str">
        <f t="shared" ca="1" si="85"/>
        <v>na</v>
      </c>
      <c r="E395" s="322" t="s">
        <v>36</v>
      </c>
      <c r="F395" s="322" t="str">
        <f t="shared" ca="1" si="86"/>
        <v>https://museemaritime.larochelle.fr/un-avant-gout/histoire-du-musee</v>
      </c>
      <c r="G395" s="322" t="str">
        <f t="shared" ca="1" si="87"/>
        <v>A</v>
      </c>
      <c r="H395" s="322">
        <f t="shared" ca="1" si="88"/>
        <v>0</v>
      </c>
      <c r="I395" s="322">
        <f t="shared" ca="1" si="89"/>
        <v>0</v>
      </c>
      <c r="J395" s="322" t="str">
        <f t="shared" ca="1" si="90"/>
        <v/>
      </c>
      <c r="K395" s="322" t="str">
        <f t="shared" ca="1" si="91"/>
        <v/>
      </c>
      <c r="L395" s="322" t="str">
        <f t="shared" ca="1" si="92"/>
        <v/>
      </c>
      <c r="N395" s="322">
        <f t="shared" ca="1" si="93"/>
        <v>0</v>
      </c>
      <c r="O395" t="str">
        <f t="shared" ca="1" si="94"/>
        <v/>
      </c>
      <c r="P395" t="str">
        <f t="shared" ca="1" si="95"/>
        <v/>
      </c>
      <c r="Q395" t="str">
        <f t="shared" ca="1" si="96"/>
        <v/>
      </c>
      <c r="R395" t="str">
        <f t="shared" ca="1" si="97"/>
        <v/>
      </c>
    </row>
    <row r="396" spans="1:18" hidden="1" x14ac:dyDescent="0.2">
      <c r="A396" s="361"/>
      <c r="B396" s="322">
        <v>33</v>
      </c>
      <c r="C396" s="322" t="str">
        <f t="shared" ca="1" si="84"/>
        <v>4.8</v>
      </c>
      <c r="D396" s="322" t="str">
        <f t="shared" ca="1" si="85"/>
        <v>na</v>
      </c>
      <c r="E396" s="322" t="s">
        <v>37</v>
      </c>
      <c r="F396" s="322" t="str">
        <f t="shared" ca="1" si="86"/>
        <v>https://museemaritime.larochelle.fr/un-avant-gout/les-collections/flotte-patrimoniale</v>
      </c>
      <c r="G396" s="322" t="str">
        <f t="shared" ca="1" si="87"/>
        <v>A</v>
      </c>
      <c r="H396" s="322">
        <f t="shared" ca="1" si="88"/>
        <v>0</v>
      </c>
      <c r="I396" s="322">
        <f t="shared" ca="1" si="89"/>
        <v>0</v>
      </c>
      <c r="J396" s="322" t="str">
        <f t="shared" ca="1" si="90"/>
        <v/>
      </c>
      <c r="K396" s="322" t="str">
        <f t="shared" ca="1" si="91"/>
        <v/>
      </c>
      <c r="L396" s="322" t="str">
        <f t="shared" ca="1" si="92"/>
        <v/>
      </c>
      <c r="N396" s="322">
        <f t="shared" ca="1" si="93"/>
        <v>0</v>
      </c>
      <c r="O396" t="str">
        <f t="shared" ca="1" si="94"/>
        <v/>
      </c>
      <c r="P396" t="str">
        <f t="shared" ca="1" si="95"/>
        <v/>
      </c>
      <c r="Q396" t="str">
        <f t="shared" ca="1" si="96"/>
        <v/>
      </c>
      <c r="R396" t="str">
        <f t="shared" ca="1" si="97"/>
        <v/>
      </c>
    </row>
    <row r="397" spans="1:18" hidden="1" x14ac:dyDescent="0.2">
      <c r="A397" s="361"/>
      <c r="B397" s="322">
        <v>33</v>
      </c>
      <c r="C397" s="322" t="str">
        <f t="shared" ca="1" si="84"/>
        <v>4.8</v>
      </c>
      <c r="D397" s="322" t="str">
        <f t="shared" ca="1" si="85"/>
        <v>na</v>
      </c>
      <c r="E397" s="322" t="s">
        <v>38</v>
      </c>
      <c r="F397" s="322" t="str">
        <f t="shared" ca="1" si="86"/>
        <v>https://museemaritime.larochelle.fr/un-avant-gout/les-collections/france-1</v>
      </c>
      <c r="G397" s="322" t="str">
        <f t="shared" ca="1" si="87"/>
        <v>A</v>
      </c>
      <c r="H397" s="322">
        <f t="shared" ca="1" si="88"/>
        <v>0</v>
      </c>
      <c r="I397" s="322">
        <f t="shared" ca="1" si="89"/>
        <v>0</v>
      </c>
      <c r="J397" s="322" t="str">
        <f t="shared" ca="1" si="90"/>
        <v/>
      </c>
      <c r="K397" s="322" t="str">
        <f t="shared" ca="1" si="91"/>
        <v/>
      </c>
      <c r="L397" s="322" t="str">
        <f t="shared" ca="1" si="92"/>
        <v/>
      </c>
      <c r="N397" s="322">
        <f t="shared" ca="1" si="93"/>
        <v>0</v>
      </c>
      <c r="O397" t="str">
        <f t="shared" ca="1" si="94"/>
        <v/>
      </c>
      <c r="P397" t="str">
        <f t="shared" ca="1" si="95"/>
        <v/>
      </c>
      <c r="Q397" t="str">
        <f t="shared" ca="1" si="96"/>
        <v/>
      </c>
      <c r="R397" t="str">
        <f t="shared" ca="1" si="97"/>
        <v/>
      </c>
    </row>
    <row r="398" spans="1:18" hidden="1" x14ac:dyDescent="0.2">
      <c r="A398" s="361"/>
      <c r="B398" s="322">
        <v>33</v>
      </c>
      <c r="C398" s="322" t="str">
        <f t="shared" ca="1" si="84"/>
        <v>4.8</v>
      </c>
      <c r="D398" s="322" t="str">
        <f t="shared" ca="1" si="85"/>
        <v>na</v>
      </c>
      <c r="E398" s="322" t="s">
        <v>39</v>
      </c>
      <c r="F398" s="322" t="str">
        <f t="shared" ca="1" si="86"/>
        <v>https://museemaritime.larochelle.fr/un-avant-gout/les-incontournables/joshua-1</v>
      </c>
      <c r="G398" s="322" t="str">
        <f t="shared" ca="1" si="87"/>
        <v>A</v>
      </c>
      <c r="H398" s="322">
        <f t="shared" ca="1" si="88"/>
        <v>0</v>
      </c>
      <c r="I398" s="322">
        <f t="shared" ca="1" si="89"/>
        <v>0</v>
      </c>
      <c r="J398" s="322" t="str">
        <f t="shared" ca="1" si="90"/>
        <v/>
      </c>
      <c r="K398" s="322" t="str">
        <f t="shared" ca="1" si="91"/>
        <v/>
      </c>
      <c r="L398" s="322" t="str">
        <f t="shared" ca="1" si="92"/>
        <v/>
      </c>
      <c r="N398" s="322">
        <f t="shared" ca="1" si="93"/>
        <v>0</v>
      </c>
      <c r="O398" t="str">
        <f t="shared" ca="1" si="94"/>
        <v/>
      </c>
      <c r="P398" t="str">
        <f t="shared" ca="1" si="95"/>
        <v/>
      </c>
      <c r="Q398" t="str">
        <f t="shared" ca="1" si="96"/>
        <v/>
      </c>
      <c r="R398" t="str">
        <f t="shared" ca="1" si="97"/>
        <v/>
      </c>
    </row>
    <row r="399" spans="1:18" hidden="1" x14ac:dyDescent="0.2">
      <c r="A399" s="361"/>
      <c r="B399" s="322">
        <v>33</v>
      </c>
      <c r="C399" s="322" t="str">
        <f t="shared" ca="1" si="84"/>
        <v>4.8</v>
      </c>
      <c r="D399" s="322" t="str">
        <f t="shared" ca="1" si="85"/>
        <v>na</v>
      </c>
      <c r="E399" s="322" t="s">
        <v>40</v>
      </c>
      <c r="F399" s="322" t="str">
        <f t="shared" ca="1" si="86"/>
        <v>https://museemaritime.larochelle.fr/preparer-la-visite/acces-tarifs-et-horaires</v>
      </c>
      <c r="G399" s="322" t="str">
        <f t="shared" ca="1" si="87"/>
        <v>A</v>
      </c>
      <c r="H399" s="322">
        <f t="shared" ca="1" si="88"/>
        <v>0</v>
      </c>
      <c r="I399" s="322">
        <f t="shared" ca="1" si="89"/>
        <v>0</v>
      </c>
      <c r="J399" s="322" t="str">
        <f t="shared" ca="1" si="90"/>
        <v/>
      </c>
      <c r="K399" s="322" t="str">
        <f t="shared" ca="1" si="91"/>
        <v/>
      </c>
      <c r="L399" s="322" t="str">
        <f t="shared" ca="1" si="92"/>
        <v/>
      </c>
      <c r="N399" s="322">
        <f t="shared" ca="1" si="93"/>
        <v>0</v>
      </c>
      <c r="O399" t="str">
        <f t="shared" ca="1" si="94"/>
        <v/>
      </c>
      <c r="P399" t="str">
        <f t="shared" ca="1" si="95"/>
        <v/>
      </c>
      <c r="Q399" t="str">
        <f t="shared" ca="1" si="96"/>
        <v/>
      </c>
      <c r="R399" t="str">
        <f t="shared" ca="1" si="97"/>
        <v/>
      </c>
    </row>
    <row r="400" spans="1:18" hidden="1" x14ac:dyDescent="0.2">
      <c r="A400" s="361"/>
      <c r="B400" s="322">
        <v>33</v>
      </c>
      <c r="C400" s="322" t="str">
        <f t="shared" ca="1" si="84"/>
        <v>4.8</v>
      </c>
      <c r="D400" s="322" t="str">
        <f t="shared" ca="1" si="85"/>
        <v>na</v>
      </c>
      <c r="E400" s="322" t="s">
        <v>41</v>
      </c>
      <c r="F400" s="322" t="str">
        <f t="shared" ca="1" si="86"/>
        <v>https://museemaritime.larochelle.fr/preparer-la-visite/je-suis/enseignant-ou-animateur</v>
      </c>
      <c r="G400" s="322" t="str">
        <f t="shared" ca="1" si="87"/>
        <v>A</v>
      </c>
      <c r="H400" s="322">
        <f t="shared" ca="1" si="88"/>
        <v>0</v>
      </c>
      <c r="I400" s="322">
        <f t="shared" ca="1" si="89"/>
        <v>0</v>
      </c>
      <c r="J400" s="322" t="str">
        <f t="shared" ca="1" si="90"/>
        <v/>
      </c>
      <c r="K400" s="322" t="str">
        <f t="shared" ca="1" si="91"/>
        <v/>
      </c>
      <c r="L400" s="322" t="str">
        <f t="shared" ca="1" si="92"/>
        <v/>
      </c>
      <c r="N400" s="322">
        <f t="shared" ca="1" si="93"/>
        <v>0</v>
      </c>
      <c r="O400" t="str">
        <f t="shared" ca="1" si="94"/>
        <v/>
      </c>
      <c r="P400" t="str">
        <f t="shared" ca="1" si="95"/>
        <v/>
      </c>
      <c r="Q400" t="str">
        <f t="shared" ca="1" si="96"/>
        <v/>
      </c>
      <c r="R400" t="str">
        <f t="shared" ca="1" si="97"/>
        <v/>
      </c>
    </row>
    <row r="401" spans="1:18" hidden="1" x14ac:dyDescent="0.2">
      <c r="A401" s="361"/>
      <c r="B401" s="322">
        <v>33</v>
      </c>
      <c r="C401" s="322" t="str">
        <f t="shared" ca="1" si="84"/>
        <v>4.8</v>
      </c>
      <c r="D401" s="322" t="str">
        <f t="shared" ca="1" si="85"/>
        <v>na</v>
      </c>
      <c r="E401" s="322" t="s">
        <v>42</v>
      </c>
      <c r="F401" s="322" t="str">
        <f t="shared" ca="1" si="86"/>
        <v>https://museemaritime.larochelle.fr/au-dela-de-la-visite/autour-des-expositions</v>
      </c>
      <c r="G401" s="322" t="str">
        <f t="shared" ca="1" si="87"/>
        <v>A</v>
      </c>
      <c r="H401" s="322">
        <f t="shared" ca="1" si="88"/>
        <v>0</v>
      </c>
      <c r="I401" s="322">
        <f t="shared" ca="1" si="89"/>
        <v>0</v>
      </c>
      <c r="J401" s="322" t="str">
        <f t="shared" ca="1" si="90"/>
        <v/>
      </c>
      <c r="K401" s="322" t="str">
        <f t="shared" ca="1" si="91"/>
        <v/>
      </c>
      <c r="L401" s="322" t="str">
        <f t="shared" ca="1" si="92"/>
        <v/>
      </c>
      <c r="N401" s="322">
        <f t="shared" ca="1" si="93"/>
        <v>0</v>
      </c>
      <c r="O401" t="str">
        <f t="shared" ca="1" si="94"/>
        <v/>
      </c>
      <c r="P401" t="str">
        <f t="shared" ca="1" si="95"/>
        <v/>
      </c>
      <c r="Q401" t="str">
        <f t="shared" ca="1" si="96"/>
        <v/>
      </c>
      <c r="R401" t="str">
        <f t="shared" ca="1" si="97"/>
        <v/>
      </c>
    </row>
    <row r="402" spans="1:18" hidden="1" x14ac:dyDescent="0.2">
      <c r="A402" s="361"/>
      <c r="B402" s="322">
        <v>33</v>
      </c>
      <c r="C402" s="322" t="str">
        <f t="shared" ca="1" si="84"/>
        <v>4.8</v>
      </c>
      <c r="D402" s="322" t="str">
        <f t="shared" ca="1" si="85"/>
        <v>na</v>
      </c>
      <c r="E402" s="322" t="s">
        <v>43</v>
      </c>
      <c r="F402" s="322" t="str">
        <f t="shared" ca="1" si="86"/>
        <v>https://museemaritime.larochelle.fr/au-dela-de-la-visite/lieux-culturels-et-monuments</v>
      </c>
      <c r="G402" s="322" t="str">
        <f t="shared" ca="1" si="87"/>
        <v>A</v>
      </c>
      <c r="H402" s="322">
        <f t="shared" ca="1" si="88"/>
        <v>0</v>
      </c>
      <c r="I402" s="322">
        <f t="shared" ca="1" si="89"/>
        <v>0</v>
      </c>
      <c r="J402" s="322" t="str">
        <f t="shared" ca="1" si="90"/>
        <v/>
      </c>
      <c r="K402" s="322" t="str">
        <f t="shared" ca="1" si="91"/>
        <v/>
      </c>
      <c r="L402" s="322" t="str">
        <f t="shared" ca="1" si="92"/>
        <v/>
      </c>
      <c r="N402" s="322">
        <f t="shared" ca="1" si="93"/>
        <v>0</v>
      </c>
      <c r="O402" t="str">
        <f t="shared" ca="1" si="94"/>
        <v/>
      </c>
      <c r="P402" t="str">
        <f t="shared" ca="1" si="95"/>
        <v/>
      </c>
      <c r="Q402" t="str">
        <f t="shared" ca="1" si="96"/>
        <v/>
      </c>
      <c r="R402" t="str">
        <f t="shared" ca="1" si="97"/>
        <v/>
      </c>
    </row>
    <row r="403" spans="1:18" hidden="1" x14ac:dyDescent="0.2">
      <c r="A403" s="361"/>
      <c r="B403" s="322">
        <v>33</v>
      </c>
      <c r="C403" s="322" t="str">
        <f t="shared" ca="1" si="84"/>
        <v>4.8</v>
      </c>
      <c r="D403" s="322" t="str">
        <f t="shared" ca="1" si="85"/>
        <v>na</v>
      </c>
      <c r="E403" s="322" t="s">
        <v>44</v>
      </c>
      <c r="F403" s="322" t="str">
        <f t="shared" ca="1" si="86"/>
        <v>https://museemaritime.larochelle.fr/au-dela-de-la-visite/a-decouvrir-a-proximite/yatchs-classiques</v>
      </c>
      <c r="G403" s="322" t="str">
        <f t="shared" ca="1" si="87"/>
        <v>A</v>
      </c>
      <c r="H403" s="322">
        <f t="shared" ca="1" si="88"/>
        <v>0</v>
      </c>
      <c r="I403" s="322">
        <f t="shared" ca="1" si="89"/>
        <v>0</v>
      </c>
      <c r="J403" s="322" t="str">
        <f t="shared" ca="1" si="90"/>
        <v/>
      </c>
      <c r="K403" s="322" t="str">
        <f t="shared" ca="1" si="91"/>
        <v/>
      </c>
      <c r="L403" s="322" t="str">
        <f t="shared" ca="1" si="92"/>
        <v/>
      </c>
      <c r="N403" s="322">
        <f t="shared" ca="1" si="93"/>
        <v>0</v>
      </c>
      <c r="O403" t="str">
        <f t="shared" ca="1" si="94"/>
        <v/>
      </c>
      <c r="P403" t="str">
        <f t="shared" ca="1" si="95"/>
        <v/>
      </c>
      <c r="Q403" t="str">
        <f t="shared" ca="1" si="96"/>
        <v/>
      </c>
      <c r="R403" t="str">
        <f t="shared" ca="1" si="97"/>
        <v/>
      </c>
    </row>
    <row r="404" spans="1:18" hidden="1" x14ac:dyDescent="0.2">
      <c r="A404" s="361"/>
      <c r="B404" s="322">
        <v>34</v>
      </c>
      <c r="C404" s="322" t="str">
        <f t="shared" ca="1" si="84"/>
        <v>4.9</v>
      </c>
      <c r="D404" s="322" t="str">
        <f t="shared" ca="1" si="85"/>
        <v>na</v>
      </c>
      <c r="E404" s="322" t="s">
        <v>27</v>
      </c>
      <c r="F404" s="322" t="str">
        <f t="shared" ca="1" si="86"/>
        <v>https://museemaritime.larochelle.fr/</v>
      </c>
      <c r="G404" s="322" t="str">
        <f t="shared" ca="1" si="87"/>
        <v>A</v>
      </c>
      <c r="H404" s="322">
        <f t="shared" ca="1" si="88"/>
        <v>0</v>
      </c>
      <c r="I404" s="322">
        <f t="shared" ca="1" si="89"/>
        <v>0</v>
      </c>
      <c r="J404" s="322" t="str">
        <f t="shared" ca="1" si="90"/>
        <v/>
      </c>
      <c r="K404" s="322" t="str">
        <f t="shared" ca="1" si="91"/>
        <v/>
      </c>
      <c r="L404" s="322" t="str">
        <f t="shared" ca="1" si="92"/>
        <v/>
      </c>
      <c r="N404" s="322">
        <f t="shared" ca="1" si="93"/>
        <v>0</v>
      </c>
      <c r="O404" t="str">
        <f t="shared" ca="1" si="94"/>
        <v/>
      </c>
      <c r="P404" t="str">
        <f t="shared" ca="1" si="95"/>
        <v/>
      </c>
      <c r="Q404" t="str">
        <f t="shared" ca="1" si="96"/>
        <v/>
      </c>
      <c r="R404" t="str">
        <f t="shared" ca="1" si="97"/>
        <v/>
      </c>
    </row>
    <row r="405" spans="1:18" hidden="1" x14ac:dyDescent="0.2">
      <c r="A405" s="361"/>
      <c r="B405" s="322">
        <v>34</v>
      </c>
      <c r="C405" s="322" t="str">
        <f t="shared" ca="1" si="84"/>
        <v>4.9</v>
      </c>
      <c r="D405" s="322" t="str">
        <f t="shared" ca="1" si="85"/>
        <v>na</v>
      </c>
      <c r="E405" s="322" t="s">
        <v>28</v>
      </c>
      <c r="F405" s="322" t="str">
        <f t="shared" ca="1" si="86"/>
        <v>https://museemaritime.larochelle.fr/contact</v>
      </c>
      <c r="G405" s="322" t="str">
        <f t="shared" ca="1" si="87"/>
        <v>A</v>
      </c>
      <c r="H405" s="322">
        <f t="shared" ca="1" si="88"/>
        <v>0</v>
      </c>
      <c r="I405" s="322">
        <f t="shared" ca="1" si="89"/>
        <v>0</v>
      </c>
      <c r="J405" s="322" t="str">
        <f t="shared" ca="1" si="90"/>
        <v/>
      </c>
      <c r="K405" s="322" t="str">
        <f t="shared" ca="1" si="91"/>
        <v/>
      </c>
      <c r="L405" s="322" t="str">
        <f t="shared" ca="1" si="92"/>
        <v/>
      </c>
      <c r="N405" s="322">
        <f t="shared" ca="1" si="93"/>
        <v>0</v>
      </c>
      <c r="O405" t="str">
        <f t="shared" ca="1" si="94"/>
        <v/>
      </c>
      <c r="P405" t="str">
        <f t="shared" ca="1" si="95"/>
        <v/>
      </c>
      <c r="Q405" t="str">
        <f t="shared" ca="1" si="96"/>
        <v/>
      </c>
      <c r="R405" t="str">
        <f t="shared" ca="1" si="97"/>
        <v/>
      </c>
    </row>
    <row r="406" spans="1:18" hidden="1" x14ac:dyDescent="0.2">
      <c r="A406" s="361"/>
      <c r="B406" s="322">
        <v>34</v>
      </c>
      <c r="C406" s="322" t="str">
        <f t="shared" ca="1" si="84"/>
        <v>4.9</v>
      </c>
      <c r="D406" s="322" t="str">
        <f t="shared" ca="1" si="85"/>
        <v>na</v>
      </c>
      <c r="E406" s="322" t="s">
        <v>29</v>
      </c>
      <c r="F406" s="322" t="str">
        <f t="shared" ca="1" si="86"/>
        <v>https://museemaritime.larochelle.fr/mentions-legales</v>
      </c>
      <c r="G406" s="322" t="str">
        <f t="shared" ca="1" si="87"/>
        <v>A</v>
      </c>
      <c r="H406" s="322">
        <f t="shared" ca="1" si="88"/>
        <v>0</v>
      </c>
      <c r="I406" s="322">
        <f t="shared" ca="1" si="89"/>
        <v>0</v>
      </c>
      <c r="J406" s="322" t="str">
        <f t="shared" ca="1" si="90"/>
        <v/>
      </c>
      <c r="K406" s="322" t="str">
        <f t="shared" ca="1" si="91"/>
        <v/>
      </c>
      <c r="L406" s="322" t="str">
        <f t="shared" ca="1" si="92"/>
        <v/>
      </c>
      <c r="N406" s="322">
        <f t="shared" ca="1" si="93"/>
        <v>0</v>
      </c>
      <c r="O406" t="str">
        <f t="shared" ca="1" si="94"/>
        <v/>
      </c>
      <c r="P406" t="str">
        <f t="shared" ca="1" si="95"/>
        <v/>
      </c>
      <c r="Q406" t="str">
        <f t="shared" ca="1" si="96"/>
        <v/>
      </c>
      <c r="R406" t="str">
        <f t="shared" ca="1" si="97"/>
        <v/>
      </c>
    </row>
    <row r="407" spans="1:18" hidden="1" x14ac:dyDescent="0.2">
      <c r="A407" s="361"/>
      <c r="B407" s="322">
        <v>34</v>
      </c>
      <c r="C407" s="322" t="str">
        <f t="shared" ca="1" si="84"/>
        <v>4.9</v>
      </c>
      <c r="D407" s="322" t="str">
        <f t="shared" ca="1" si="85"/>
        <v>na</v>
      </c>
      <c r="E407" s="322" t="s">
        <v>30</v>
      </c>
      <c r="F407" s="322" t="str">
        <f t="shared" ca="1" si="86"/>
        <v>https://museemaritime.larochelle.fr/plan-du-site</v>
      </c>
      <c r="G407" s="322" t="str">
        <f t="shared" ca="1" si="87"/>
        <v>A</v>
      </c>
      <c r="H407" s="322">
        <f t="shared" ca="1" si="88"/>
        <v>0</v>
      </c>
      <c r="I407" s="322">
        <f t="shared" ca="1" si="89"/>
        <v>0</v>
      </c>
      <c r="J407" s="322" t="str">
        <f t="shared" ca="1" si="90"/>
        <v/>
      </c>
      <c r="K407" s="322" t="str">
        <f t="shared" ca="1" si="91"/>
        <v/>
      </c>
      <c r="L407" s="322" t="str">
        <f t="shared" ca="1" si="92"/>
        <v/>
      </c>
      <c r="N407" s="322">
        <f t="shared" ca="1" si="93"/>
        <v>0</v>
      </c>
      <c r="O407" t="str">
        <f t="shared" ca="1" si="94"/>
        <v/>
      </c>
      <c r="P407" t="str">
        <f t="shared" ca="1" si="95"/>
        <v/>
      </c>
      <c r="Q407" t="str">
        <f t="shared" ca="1" si="96"/>
        <v/>
      </c>
      <c r="R407" t="str">
        <f t="shared" ca="1" si="97"/>
        <v/>
      </c>
    </row>
    <row r="408" spans="1:18" hidden="1" x14ac:dyDescent="0.2">
      <c r="A408" s="361"/>
      <c r="B408" s="322">
        <v>34</v>
      </c>
      <c r="C408" s="322" t="str">
        <f t="shared" ca="1" si="84"/>
        <v>4.9</v>
      </c>
      <c r="D408" s="322" t="str">
        <f t="shared" ca="1" si="85"/>
        <v>na</v>
      </c>
      <c r="E408" s="322" t="s">
        <v>31</v>
      </c>
      <c r="F408" s="322" t="str">
        <f t="shared" ca="1" si="86"/>
        <v>https://museemaritime.larochelle.fr/un-avant-gout/en-ce-moment</v>
      </c>
      <c r="G408" s="322" t="str">
        <f t="shared" ca="1" si="87"/>
        <v>A</v>
      </c>
      <c r="H408" s="322">
        <f t="shared" ca="1" si="88"/>
        <v>0</v>
      </c>
      <c r="I408" s="322">
        <f t="shared" ca="1" si="89"/>
        <v>0</v>
      </c>
      <c r="J408" s="322" t="str">
        <f t="shared" ca="1" si="90"/>
        <v/>
      </c>
      <c r="K408" s="322" t="str">
        <f t="shared" ca="1" si="91"/>
        <v/>
      </c>
      <c r="L408" s="322" t="str">
        <f t="shared" ca="1" si="92"/>
        <v/>
      </c>
      <c r="N408" s="322">
        <f t="shared" ca="1" si="93"/>
        <v>0</v>
      </c>
      <c r="O408" t="str">
        <f t="shared" ca="1" si="94"/>
        <v/>
      </c>
      <c r="P408" t="str">
        <f t="shared" ca="1" si="95"/>
        <v/>
      </c>
      <c r="Q408" t="str">
        <f t="shared" ca="1" si="96"/>
        <v/>
      </c>
      <c r="R408" t="str">
        <f t="shared" ca="1" si="97"/>
        <v/>
      </c>
    </row>
    <row r="409" spans="1:18" hidden="1" x14ac:dyDescent="0.2">
      <c r="A409" s="361"/>
      <c r="B409" s="322">
        <v>34</v>
      </c>
      <c r="C409" s="322" t="str">
        <f t="shared" ca="1" si="84"/>
        <v>4.9</v>
      </c>
      <c r="D409" s="322" t="str">
        <f t="shared" ca="1" si="85"/>
        <v>na</v>
      </c>
      <c r="E409" s="322" t="s">
        <v>32</v>
      </c>
      <c r="F409" s="322" t="str">
        <f t="shared" ca="1" si="86"/>
        <v>https://museemaritime.larochelle.fr/un-avant-gout/en-ce-moment</v>
      </c>
      <c r="G409" s="322" t="str">
        <f t="shared" ca="1" si="87"/>
        <v>A</v>
      </c>
      <c r="H409" s="322">
        <f t="shared" ca="1" si="88"/>
        <v>0</v>
      </c>
      <c r="I409" s="322">
        <f t="shared" ca="1" si="89"/>
        <v>0</v>
      </c>
      <c r="J409" s="322" t="str">
        <f t="shared" ca="1" si="90"/>
        <v/>
      </c>
      <c r="K409" s="322" t="str">
        <f t="shared" ca="1" si="91"/>
        <v/>
      </c>
      <c r="L409" s="322" t="str">
        <f t="shared" ca="1" si="92"/>
        <v/>
      </c>
      <c r="N409" s="322">
        <f t="shared" ca="1" si="93"/>
        <v>0</v>
      </c>
      <c r="O409" t="str">
        <f t="shared" ca="1" si="94"/>
        <v/>
      </c>
      <c r="P409" t="str">
        <f t="shared" ca="1" si="95"/>
        <v/>
      </c>
      <c r="Q409" t="str">
        <f t="shared" ca="1" si="96"/>
        <v/>
      </c>
      <c r="R409" t="str">
        <f t="shared" ca="1" si="97"/>
        <v/>
      </c>
    </row>
    <row r="410" spans="1:18" hidden="1" x14ac:dyDescent="0.2">
      <c r="A410" s="361"/>
      <c r="B410" s="322">
        <v>34</v>
      </c>
      <c r="C410" s="322" t="str">
        <f t="shared" ca="1" si="84"/>
        <v>4.9</v>
      </c>
      <c r="D410" s="322" t="str">
        <f t="shared" ca="1" si="85"/>
        <v>na</v>
      </c>
      <c r="E410" s="322" t="s">
        <v>33</v>
      </c>
      <c r="F410" s="322" t="str">
        <f t="shared" ca="1" si="86"/>
        <v>https://museemaritime.larochelle.fr/un-avant-gout/en-ce-moment/evenement/generationsthalassa-5662</v>
      </c>
      <c r="G410" s="322" t="str">
        <f t="shared" ca="1" si="87"/>
        <v>A</v>
      </c>
      <c r="H410" s="322">
        <f t="shared" ca="1" si="88"/>
        <v>0</v>
      </c>
      <c r="I410" s="322">
        <f t="shared" ca="1" si="89"/>
        <v>0</v>
      </c>
      <c r="J410" s="322" t="str">
        <f t="shared" ca="1" si="90"/>
        <v/>
      </c>
      <c r="K410" s="322" t="str">
        <f t="shared" ca="1" si="91"/>
        <v/>
      </c>
      <c r="L410" s="322" t="str">
        <f t="shared" ca="1" si="92"/>
        <v/>
      </c>
      <c r="N410" s="322">
        <f t="shared" ca="1" si="93"/>
        <v>0</v>
      </c>
      <c r="O410" t="str">
        <f t="shared" ca="1" si="94"/>
        <v/>
      </c>
      <c r="P410" t="str">
        <f t="shared" ca="1" si="95"/>
        <v/>
      </c>
      <c r="Q410" t="str">
        <f t="shared" ca="1" si="96"/>
        <v/>
      </c>
      <c r="R410" t="str">
        <f t="shared" ca="1" si="97"/>
        <v/>
      </c>
    </row>
    <row r="411" spans="1:18" hidden="1" x14ac:dyDescent="0.2">
      <c r="A411" s="361"/>
      <c r="B411" s="322">
        <v>34</v>
      </c>
      <c r="C411" s="322" t="str">
        <f t="shared" ca="1" si="84"/>
        <v>4.9</v>
      </c>
      <c r="D411" s="322" t="str">
        <f t="shared" ca="1" si="85"/>
        <v>na</v>
      </c>
      <c r="E411" s="322" t="s">
        <v>34</v>
      </c>
      <c r="F411" s="322" t="str">
        <f t="shared" ca="1" si="86"/>
        <v>https://museemaritime.larochelle.fr/recherche?q=bateau&amp;tx_indexedsearch%5Bsubmit_button%5D=OK </v>
      </c>
      <c r="G411" s="322" t="str">
        <f t="shared" ca="1" si="87"/>
        <v>A</v>
      </c>
      <c r="H411" s="322">
        <f t="shared" ca="1" si="88"/>
        <v>0</v>
      </c>
      <c r="I411" s="322">
        <f t="shared" ca="1" si="89"/>
        <v>0</v>
      </c>
      <c r="J411" s="322" t="str">
        <f t="shared" ca="1" si="90"/>
        <v/>
      </c>
      <c r="K411" s="322" t="str">
        <f t="shared" ca="1" si="91"/>
        <v/>
      </c>
      <c r="L411" s="322" t="str">
        <f t="shared" ca="1" si="92"/>
        <v/>
      </c>
      <c r="N411" s="322">
        <f t="shared" ca="1" si="93"/>
        <v>0</v>
      </c>
      <c r="O411" t="str">
        <f t="shared" ca="1" si="94"/>
        <v/>
      </c>
      <c r="P411" t="str">
        <f t="shared" ca="1" si="95"/>
        <v/>
      </c>
      <c r="Q411" t="str">
        <f t="shared" ca="1" si="96"/>
        <v/>
      </c>
      <c r="R411" t="str">
        <f t="shared" ca="1" si="97"/>
        <v/>
      </c>
    </row>
    <row r="412" spans="1:18" hidden="1" x14ac:dyDescent="0.2">
      <c r="A412" s="361"/>
      <c r="B412" s="322">
        <v>34</v>
      </c>
      <c r="C412" s="322" t="str">
        <f t="shared" ca="1" si="84"/>
        <v>4.9</v>
      </c>
      <c r="D412" s="322" t="str">
        <f t="shared" ca="1" si="85"/>
        <v>na</v>
      </c>
      <c r="E412" s="322" t="s">
        <v>35</v>
      </c>
      <c r="F412" s="322" t="str">
        <f t="shared" ca="1" si="86"/>
        <v>https://museemaritime.larochelle.fr/un-avant-gout/presentation-du-musee</v>
      </c>
      <c r="G412" s="322" t="str">
        <f t="shared" ca="1" si="87"/>
        <v>A</v>
      </c>
      <c r="H412" s="322">
        <f t="shared" ca="1" si="88"/>
        <v>0</v>
      </c>
      <c r="I412" s="322">
        <f t="shared" ca="1" si="89"/>
        <v>0</v>
      </c>
      <c r="J412" s="322" t="str">
        <f t="shared" ca="1" si="90"/>
        <v/>
      </c>
      <c r="K412" s="322" t="str">
        <f t="shared" ca="1" si="91"/>
        <v/>
      </c>
      <c r="L412" s="322" t="str">
        <f t="shared" ca="1" si="92"/>
        <v/>
      </c>
      <c r="N412" s="322">
        <f t="shared" ca="1" si="93"/>
        <v>0</v>
      </c>
      <c r="O412" t="str">
        <f t="shared" ca="1" si="94"/>
        <v/>
      </c>
      <c r="P412" t="str">
        <f t="shared" ca="1" si="95"/>
        <v/>
      </c>
      <c r="Q412" t="str">
        <f t="shared" ca="1" si="96"/>
        <v/>
      </c>
      <c r="R412" t="str">
        <f t="shared" ca="1" si="97"/>
        <v/>
      </c>
    </row>
    <row r="413" spans="1:18" hidden="1" x14ac:dyDescent="0.2">
      <c r="A413" s="361"/>
      <c r="B413" s="322">
        <v>34</v>
      </c>
      <c r="C413" s="322" t="str">
        <f t="shared" ca="1" si="84"/>
        <v>4.9</v>
      </c>
      <c r="D413" s="322" t="str">
        <f t="shared" ca="1" si="85"/>
        <v>na</v>
      </c>
      <c r="E413" s="322" t="s">
        <v>36</v>
      </c>
      <c r="F413" s="322" t="str">
        <f t="shared" ca="1" si="86"/>
        <v>https://museemaritime.larochelle.fr/un-avant-gout/histoire-du-musee</v>
      </c>
      <c r="G413" s="322" t="str">
        <f t="shared" ca="1" si="87"/>
        <v>A</v>
      </c>
      <c r="H413" s="322">
        <f t="shared" ca="1" si="88"/>
        <v>0</v>
      </c>
      <c r="I413" s="322">
        <f t="shared" ca="1" si="89"/>
        <v>0</v>
      </c>
      <c r="J413" s="322" t="str">
        <f t="shared" ca="1" si="90"/>
        <v/>
      </c>
      <c r="K413" s="322" t="str">
        <f t="shared" ca="1" si="91"/>
        <v/>
      </c>
      <c r="L413" s="322" t="str">
        <f t="shared" ca="1" si="92"/>
        <v/>
      </c>
      <c r="N413" s="322">
        <f t="shared" ca="1" si="93"/>
        <v>0</v>
      </c>
      <c r="O413" t="str">
        <f t="shared" ca="1" si="94"/>
        <v/>
      </c>
      <c r="P413" t="str">
        <f t="shared" ca="1" si="95"/>
        <v/>
      </c>
      <c r="Q413" t="str">
        <f t="shared" ca="1" si="96"/>
        <v/>
      </c>
      <c r="R413" t="str">
        <f t="shared" ca="1" si="97"/>
        <v/>
      </c>
    </row>
    <row r="414" spans="1:18" hidden="1" x14ac:dyDescent="0.2">
      <c r="A414" s="361"/>
      <c r="B414" s="322">
        <v>34</v>
      </c>
      <c r="C414" s="322" t="str">
        <f t="shared" ca="1" si="84"/>
        <v>4.9</v>
      </c>
      <c r="D414" s="322" t="str">
        <f t="shared" ca="1" si="85"/>
        <v>na</v>
      </c>
      <c r="E414" s="322" t="s">
        <v>37</v>
      </c>
      <c r="F414" s="322" t="str">
        <f t="shared" ca="1" si="86"/>
        <v>https://museemaritime.larochelle.fr/un-avant-gout/les-collections/flotte-patrimoniale</v>
      </c>
      <c r="G414" s="322" t="str">
        <f t="shared" ca="1" si="87"/>
        <v>A</v>
      </c>
      <c r="H414" s="322">
        <f t="shared" ca="1" si="88"/>
        <v>0</v>
      </c>
      <c r="I414" s="322">
        <f t="shared" ca="1" si="89"/>
        <v>0</v>
      </c>
      <c r="J414" s="322" t="str">
        <f t="shared" ca="1" si="90"/>
        <v/>
      </c>
      <c r="K414" s="322" t="str">
        <f t="shared" ca="1" si="91"/>
        <v/>
      </c>
      <c r="L414" s="322" t="str">
        <f t="shared" ca="1" si="92"/>
        <v/>
      </c>
      <c r="N414" s="322">
        <f t="shared" ca="1" si="93"/>
        <v>0</v>
      </c>
      <c r="O414" t="str">
        <f t="shared" ca="1" si="94"/>
        <v/>
      </c>
      <c r="P414" t="str">
        <f t="shared" ca="1" si="95"/>
        <v/>
      </c>
      <c r="Q414" t="str">
        <f t="shared" ca="1" si="96"/>
        <v/>
      </c>
      <c r="R414" t="str">
        <f t="shared" ca="1" si="97"/>
        <v/>
      </c>
    </row>
    <row r="415" spans="1:18" hidden="1" x14ac:dyDescent="0.2">
      <c r="A415" s="361"/>
      <c r="B415" s="322">
        <v>34</v>
      </c>
      <c r="C415" s="322" t="str">
        <f t="shared" ca="1" si="84"/>
        <v>4.9</v>
      </c>
      <c r="D415" s="322" t="str">
        <f t="shared" ca="1" si="85"/>
        <v>na</v>
      </c>
      <c r="E415" s="322" t="s">
        <v>38</v>
      </c>
      <c r="F415" s="322" t="str">
        <f t="shared" ca="1" si="86"/>
        <v>https://museemaritime.larochelle.fr/un-avant-gout/les-collections/france-1</v>
      </c>
      <c r="G415" s="322" t="str">
        <f t="shared" ca="1" si="87"/>
        <v>A</v>
      </c>
      <c r="H415" s="322">
        <f t="shared" ca="1" si="88"/>
        <v>0</v>
      </c>
      <c r="I415" s="322">
        <f t="shared" ca="1" si="89"/>
        <v>0</v>
      </c>
      <c r="J415" s="322" t="str">
        <f t="shared" ca="1" si="90"/>
        <v/>
      </c>
      <c r="K415" s="322" t="str">
        <f t="shared" ca="1" si="91"/>
        <v/>
      </c>
      <c r="L415" s="322" t="str">
        <f t="shared" ca="1" si="92"/>
        <v/>
      </c>
      <c r="N415" s="322">
        <f t="shared" ca="1" si="93"/>
        <v>0</v>
      </c>
      <c r="O415" t="str">
        <f t="shared" ca="1" si="94"/>
        <v/>
      </c>
      <c r="P415" t="str">
        <f t="shared" ca="1" si="95"/>
        <v/>
      </c>
      <c r="Q415" t="str">
        <f t="shared" ca="1" si="96"/>
        <v/>
      </c>
      <c r="R415" t="str">
        <f t="shared" ca="1" si="97"/>
        <v/>
      </c>
    </row>
    <row r="416" spans="1:18" hidden="1" x14ac:dyDescent="0.2">
      <c r="A416" s="361"/>
      <c r="B416" s="322">
        <v>34</v>
      </c>
      <c r="C416" s="322" t="str">
        <f t="shared" ca="1" si="84"/>
        <v>4.9</v>
      </c>
      <c r="D416" s="322" t="str">
        <f t="shared" ca="1" si="85"/>
        <v>na</v>
      </c>
      <c r="E416" s="322" t="s">
        <v>39</v>
      </c>
      <c r="F416" s="322" t="str">
        <f t="shared" ca="1" si="86"/>
        <v>https://museemaritime.larochelle.fr/un-avant-gout/les-incontournables/joshua-1</v>
      </c>
      <c r="G416" s="322" t="str">
        <f t="shared" ca="1" si="87"/>
        <v>A</v>
      </c>
      <c r="H416" s="322">
        <f t="shared" ca="1" si="88"/>
        <v>0</v>
      </c>
      <c r="I416" s="322">
        <f t="shared" ca="1" si="89"/>
        <v>0</v>
      </c>
      <c r="J416" s="322" t="str">
        <f t="shared" ca="1" si="90"/>
        <v/>
      </c>
      <c r="K416" s="322" t="str">
        <f t="shared" ca="1" si="91"/>
        <v/>
      </c>
      <c r="L416" s="322" t="str">
        <f t="shared" ca="1" si="92"/>
        <v/>
      </c>
      <c r="N416" s="322">
        <f t="shared" ca="1" si="93"/>
        <v>0</v>
      </c>
      <c r="O416" t="str">
        <f t="shared" ca="1" si="94"/>
        <v/>
      </c>
      <c r="P416" t="str">
        <f t="shared" ca="1" si="95"/>
        <v/>
      </c>
      <c r="Q416" t="str">
        <f t="shared" ca="1" si="96"/>
        <v/>
      </c>
      <c r="R416" t="str">
        <f t="shared" ca="1" si="97"/>
        <v/>
      </c>
    </row>
    <row r="417" spans="1:18" hidden="1" x14ac:dyDescent="0.2">
      <c r="A417" s="361"/>
      <c r="B417" s="322">
        <v>34</v>
      </c>
      <c r="C417" s="322" t="str">
        <f t="shared" ca="1" si="84"/>
        <v>4.9</v>
      </c>
      <c r="D417" s="322" t="str">
        <f t="shared" ca="1" si="85"/>
        <v>na</v>
      </c>
      <c r="E417" s="322" t="s">
        <v>40</v>
      </c>
      <c r="F417" s="322" t="str">
        <f t="shared" ca="1" si="86"/>
        <v>https://museemaritime.larochelle.fr/preparer-la-visite/acces-tarifs-et-horaires</v>
      </c>
      <c r="G417" s="322" t="str">
        <f t="shared" ca="1" si="87"/>
        <v>A</v>
      </c>
      <c r="H417" s="322">
        <f t="shared" ca="1" si="88"/>
        <v>0</v>
      </c>
      <c r="I417" s="322">
        <f t="shared" ca="1" si="89"/>
        <v>0</v>
      </c>
      <c r="J417" s="322" t="str">
        <f t="shared" ca="1" si="90"/>
        <v/>
      </c>
      <c r="K417" s="322" t="str">
        <f t="shared" ca="1" si="91"/>
        <v/>
      </c>
      <c r="L417" s="322" t="str">
        <f t="shared" ca="1" si="92"/>
        <v/>
      </c>
      <c r="N417" s="322">
        <f t="shared" ca="1" si="93"/>
        <v>0</v>
      </c>
      <c r="O417" t="str">
        <f t="shared" ca="1" si="94"/>
        <v/>
      </c>
      <c r="P417" t="str">
        <f t="shared" ca="1" si="95"/>
        <v/>
      </c>
      <c r="Q417" t="str">
        <f t="shared" ca="1" si="96"/>
        <v/>
      </c>
      <c r="R417" t="str">
        <f t="shared" ca="1" si="97"/>
        <v/>
      </c>
    </row>
    <row r="418" spans="1:18" hidden="1" x14ac:dyDescent="0.2">
      <c r="A418" s="361"/>
      <c r="B418" s="322">
        <v>34</v>
      </c>
      <c r="C418" s="322" t="str">
        <f t="shared" ca="1" si="84"/>
        <v>4.9</v>
      </c>
      <c r="D418" s="322" t="str">
        <f t="shared" ca="1" si="85"/>
        <v>na</v>
      </c>
      <c r="E418" s="322" t="s">
        <v>41</v>
      </c>
      <c r="F418" s="322" t="str">
        <f t="shared" ca="1" si="86"/>
        <v>https://museemaritime.larochelle.fr/preparer-la-visite/je-suis/enseignant-ou-animateur</v>
      </c>
      <c r="G418" s="322" t="str">
        <f t="shared" ca="1" si="87"/>
        <v>A</v>
      </c>
      <c r="H418" s="322">
        <f t="shared" ca="1" si="88"/>
        <v>0</v>
      </c>
      <c r="I418" s="322">
        <f t="shared" ca="1" si="89"/>
        <v>0</v>
      </c>
      <c r="J418" s="322" t="str">
        <f t="shared" ca="1" si="90"/>
        <v/>
      </c>
      <c r="K418" s="322" t="str">
        <f t="shared" ca="1" si="91"/>
        <v/>
      </c>
      <c r="L418" s="322" t="str">
        <f t="shared" ca="1" si="92"/>
        <v/>
      </c>
      <c r="N418" s="322">
        <f t="shared" ca="1" si="93"/>
        <v>0</v>
      </c>
      <c r="O418" t="str">
        <f t="shared" ca="1" si="94"/>
        <v/>
      </c>
      <c r="P418" t="str">
        <f t="shared" ca="1" si="95"/>
        <v/>
      </c>
      <c r="Q418" t="str">
        <f t="shared" ca="1" si="96"/>
        <v/>
      </c>
      <c r="R418" t="str">
        <f t="shared" ca="1" si="97"/>
        <v/>
      </c>
    </row>
    <row r="419" spans="1:18" hidden="1" x14ac:dyDescent="0.2">
      <c r="A419" s="361"/>
      <c r="B419" s="322">
        <v>34</v>
      </c>
      <c r="C419" s="322" t="str">
        <f t="shared" ca="1" si="84"/>
        <v>4.9</v>
      </c>
      <c r="D419" s="322" t="str">
        <f t="shared" ca="1" si="85"/>
        <v>na</v>
      </c>
      <c r="E419" s="322" t="s">
        <v>42</v>
      </c>
      <c r="F419" s="322" t="str">
        <f t="shared" ca="1" si="86"/>
        <v>https://museemaritime.larochelle.fr/au-dela-de-la-visite/autour-des-expositions</v>
      </c>
      <c r="G419" s="322" t="str">
        <f t="shared" ca="1" si="87"/>
        <v>A</v>
      </c>
      <c r="H419" s="322">
        <f t="shared" ca="1" si="88"/>
        <v>0</v>
      </c>
      <c r="I419" s="322">
        <f t="shared" ca="1" si="89"/>
        <v>0</v>
      </c>
      <c r="J419" s="322" t="str">
        <f t="shared" ca="1" si="90"/>
        <v/>
      </c>
      <c r="K419" s="322" t="str">
        <f t="shared" ca="1" si="91"/>
        <v/>
      </c>
      <c r="L419" s="322" t="str">
        <f t="shared" ca="1" si="92"/>
        <v/>
      </c>
      <c r="N419" s="322">
        <f t="shared" ca="1" si="93"/>
        <v>0</v>
      </c>
      <c r="O419" t="str">
        <f t="shared" ca="1" si="94"/>
        <v/>
      </c>
      <c r="P419" t="str">
        <f t="shared" ca="1" si="95"/>
        <v/>
      </c>
      <c r="Q419" t="str">
        <f t="shared" ca="1" si="96"/>
        <v/>
      </c>
      <c r="R419" t="str">
        <f t="shared" ca="1" si="97"/>
        <v/>
      </c>
    </row>
    <row r="420" spans="1:18" hidden="1" x14ac:dyDescent="0.2">
      <c r="A420" s="361"/>
      <c r="B420" s="322">
        <v>34</v>
      </c>
      <c r="C420" s="322" t="str">
        <f t="shared" ca="1" si="84"/>
        <v>4.9</v>
      </c>
      <c r="D420" s="322" t="str">
        <f t="shared" ca="1" si="85"/>
        <v>na</v>
      </c>
      <c r="E420" s="322" t="s">
        <v>43</v>
      </c>
      <c r="F420" s="322" t="str">
        <f t="shared" ca="1" si="86"/>
        <v>https://museemaritime.larochelle.fr/au-dela-de-la-visite/lieux-culturels-et-monuments</v>
      </c>
      <c r="G420" s="322" t="str">
        <f t="shared" ca="1" si="87"/>
        <v>A</v>
      </c>
      <c r="H420" s="322">
        <f t="shared" ca="1" si="88"/>
        <v>0</v>
      </c>
      <c r="I420" s="322">
        <f t="shared" ca="1" si="89"/>
        <v>0</v>
      </c>
      <c r="J420" s="322" t="str">
        <f t="shared" ca="1" si="90"/>
        <v/>
      </c>
      <c r="K420" s="322" t="str">
        <f t="shared" ca="1" si="91"/>
        <v/>
      </c>
      <c r="L420" s="322" t="str">
        <f t="shared" ca="1" si="92"/>
        <v/>
      </c>
      <c r="N420" s="322">
        <f t="shared" ca="1" si="93"/>
        <v>0</v>
      </c>
      <c r="O420" t="str">
        <f t="shared" ca="1" si="94"/>
        <v/>
      </c>
      <c r="P420" t="str">
        <f t="shared" ca="1" si="95"/>
        <v/>
      </c>
      <c r="Q420" t="str">
        <f t="shared" ca="1" si="96"/>
        <v/>
      </c>
      <c r="R420" t="str">
        <f t="shared" ca="1" si="97"/>
        <v/>
      </c>
    </row>
    <row r="421" spans="1:18" hidden="1" x14ac:dyDescent="0.2">
      <c r="A421" s="361"/>
      <c r="B421" s="322">
        <v>34</v>
      </c>
      <c r="C421" s="322" t="str">
        <f t="shared" ca="1" si="84"/>
        <v>4.9</v>
      </c>
      <c r="D421" s="322" t="str">
        <f t="shared" ca="1" si="85"/>
        <v>na</v>
      </c>
      <c r="E421" s="322" t="s">
        <v>44</v>
      </c>
      <c r="F421" s="322" t="str">
        <f t="shared" ca="1" si="86"/>
        <v>https://museemaritime.larochelle.fr/au-dela-de-la-visite/a-decouvrir-a-proximite/yatchs-classiques</v>
      </c>
      <c r="G421" s="322" t="str">
        <f t="shared" ca="1" si="87"/>
        <v>A</v>
      </c>
      <c r="H421" s="322">
        <f t="shared" ca="1" si="88"/>
        <v>0</v>
      </c>
      <c r="I421" s="322">
        <f t="shared" ca="1" si="89"/>
        <v>0</v>
      </c>
      <c r="J421" s="322" t="str">
        <f t="shared" ca="1" si="90"/>
        <v/>
      </c>
      <c r="K421" s="322" t="str">
        <f t="shared" ca="1" si="91"/>
        <v/>
      </c>
      <c r="L421" s="322" t="str">
        <f t="shared" ca="1" si="92"/>
        <v/>
      </c>
      <c r="N421" s="322">
        <f t="shared" ca="1" si="93"/>
        <v>0</v>
      </c>
      <c r="O421" t="str">
        <f t="shared" ca="1" si="94"/>
        <v/>
      </c>
      <c r="P421" t="str">
        <f t="shared" ca="1" si="95"/>
        <v/>
      </c>
      <c r="Q421" t="str">
        <f t="shared" ca="1" si="96"/>
        <v/>
      </c>
      <c r="R421" t="str">
        <f t="shared" ca="1" si="97"/>
        <v/>
      </c>
    </row>
    <row r="422" spans="1:18" hidden="1" x14ac:dyDescent="0.2">
      <c r="A422" s="361"/>
      <c r="B422" s="322">
        <v>35</v>
      </c>
      <c r="C422" s="322" t="str">
        <f t="shared" ca="1" si="84"/>
        <v>4.10</v>
      </c>
      <c r="D422" s="322" t="str">
        <f t="shared" ca="1" si="85"/>
        <v>na</v>
      </c>
      <c r="E422" s="322" t="s">
        <v>27</v>
      </c>
      <c r="F422" s="322" t="str">
        <f t="shared" ca="1" si="86"/>
        <v>https://museemaritime.larochelle.fr/</v>
      </c>
      <c r="G422" s="322" t="str">
        <f t="shared" ca="1" si="87"/>
        <v>A</v>
      </c>
      <c r="H422" s="322" t="str">
        <f t="shared" ca="1" si="88"/>
        <v>x</v>
      </c>
      <c r="I422" s="322">
        <f t="shared" ca="1" si="89"/>
        <v>0</v>
      </c>
      <c r="J422" s="322" t="str">
        <f t="shared" ca="1" si="90"/>
        <v/>
      </c>
      <c r="K422" s="322" t="str">
        <f t="shared" ca="1" si="91"/>
        <v/>
      </c>
      <c r="L422" s="322" t="str">
        <f t="shared" ca="1" si="92"/>
        <v/>
      </c>
      <c r="N422" s="322">
        <f t="shared" ca="1" si="93"/>
        <v>0</v>
      </c>
      <c r="O422" t="str">
        <f t="shared" ca="1" si="94"/>
        <v/>
      </c>
      <c r="P422" t="str">
        <f t="shared" ca="1" si="95"/>
        <v/>
      </c>
      <c r="Q422" t="str">
        <f t="shared" ca="1" si="96"/>
        <v/>
      </c>
      <c r="R422" t="str">
        <f t="shared" ca="1" si="97"/>
        <v/>
      </c>
    </row>
    <row r="423" spans="1:18" hidden="1" x14ac:dyDescent="0.2">
      <c r="A423" s="361"/>
      <c r="B423" s="322">
        <v>35</v>
      </c>
      <c r="C423" s="322" t="str">
        <f t="shared" ca="1" si="84"/>
        <v>4.10</v>
      </c>
      <c r="D423" s="322" t="str">
        <f t="shared" ca="1" si="85"/>
        <v>na</v>
      </c>
      <c r="E423" s="322" t="s">
        <v>28</v>
      </c>
      <c r="F423" s="322" t="str">
        <f t="shared" ca="1" si="86"/>
        <v>https://museemaritime.larochelle.fr/contact</v>
      </c>
      <c r="G423" s="322" t="str">
        <f t="shared" ca="1" si="87"/>
        <v>A</v>
      </c>
      <c r="H423" s="322" t="str">
        <f t="shared" ca="1" si="88"/>
        <v>x</v>
      </c>
      <c r="I423" s="322">
        <f t="shared" ca="1" si="89"/>
        <v>0</v>
      </c>
      <c r="J423" s="322" t="str">
        <f t="shared" ca="1" si="90"/>
        <v/>
      </c>
      <c r="K423" s="322" t="str">
        <f t="shared" ca="1" si="91"/>
        <v/>
      </c>
      <c r="L423" s="322" t="str">
        <f t="shared" ca="1" si="92"/>
        <v/>
      </c>
      <c r="N423" s="322">
        <f t="shared" ca="1" si="93"/>
        <v>0</v>
      </c>
      <c r="O423" t="str">
        <f t="shared" ca="1" si="94"/>
        <v/>
      </c>
      <c r="P423" t="str">
        <f t="shared" ca="1" si="95"/>
        <v/>
      </c>
      <c r="Q423" t="str">
        <f t="shared" ca="1" si="96"/>
        <v/>
      </c>
      <c r="R423" t="str">
        <f t="shared" ca="1" si="97"/>
        <v/>
      </c>
    </row>
    <row r="424" spans="1:18" hidden="1" x14ac:dyDescent="0.2">
      <c r="A424" s="361"/>
      <c r="B424" s="322">
        <v>35</v>
      </c>
      <c r="C424" s="322" t="str">
        <f t="shared" ca="1" si="84"/>
        <v>4.10</v>
      </c>
      <c r="D424" s="322" t="str">
        <f t="shared" ca="1" si="85"/>
        <v>na</v>
      </c>
      <c r="E424" s="322" t="s">
        <v>29</v>
      </c>
      <c r="F424" s="322" t="str">
        <f t="shared" ca="1" si="86"/>
        <v>https://museemaritime.larochelle.fr/mentions-legales</v>
      </c>
      <c r="G424" s="322" t="str">
        <f t="shared" ca="1" si="87"/>
        <v>A</v>
      </c>
      <c r="H424" s="322" t="str">
        <f t="shared" ca="1" si="88"/>
        <v>x</v>
      </c>
      <c r="I424" s="322">
        <f t="shared" ca="1" si="89"/>
        <v>0</v>
      </c>
      <c r="J424" s="322" t="str">
        <f t="shared" ca="1" si="90"/>
        <v/>
      </c>
      <c r="K424" s="322" t="str">
        <f t="shared" ca="1" si="91"/>
        <v/>
      </c>
      <c r="L424" s="322" t="str">
        <f t="shared" ca="1" si="92"/>
        <v/>
      </c>
      <c r="N424" s="322">
        <f t="shared" ca="1" si="93"/>
        <v>0</v>
      </c>
      <c r="O424" t="str">
        <f t="shared" ca="1" si="94"/>
        <v/>
      </c>
      <c r="P424" t="str">
        <f t="shared" ca="1" si="95"/>
        <v/>
      </c>
      <c r="Q424" t="str">
        <f t="shared" ca="1" si="96"/>
        <v/>
      </c>
      <c r="R424" t="str">
        <f t="shared" ca="1" si="97"/>
        <v/>
      </c>
    </row>
    <row r="425" spans="1:18" hidden="1" x14ac:dyDescent="0.2">
      <c r="A425" s="361"/>
      <c r="B425" s="322">
        <v>35</v>
      </c>
      <c r="C425" s="322" t="str">
        <f t="shared" ca="1" si="84"/>
        <v>4.10</v>
      </c>
      <c r="D425" s="322" t="str">
        <f t="shared" ca="1" si="85"/>
        <v>na</v>
      </c>
      <c r="E425" s="322" t="s">
        <v>30</v>
      </c>
      <c r="F425" s="322" t="str">
        <f t="shared" ca="1" si="86"/>
        <v>https://museemaritime.larochelle.fr/plan-du-site</v>
      </c>
      <c r="G425" s="322" t="str">
        <f t="shared" ca="1" si="87"/>
        <v>A</v>
      </c>
      <c r="H425" s="322" t="str">
        <f t="shared" ca="1" si="88"/>
        <v>x</v>
      </c>
      <c r="I425" s="322">
        <f t="shared" ca="1" si="89"/>
        <v>0</v>
      </c>
      <c r="J425" s="322" t="str">
        <f t="shared" ca="1" si="90"/>
        <v/>
      </c>
      <c r="K425" s="322" t="str">
        <f t="shared" ca="1" si="91"/>
        <v/>
      </c>
      <c r="L425" s="322" t="str">
        <f t="shared" ca="1" si="92"/>
        <v/>
      </c>
      <c r="N425" s="322">
        <f t="shared" ca="1" si="93"/>
        <v>0</v>
      </c>
      <c r="O425" t="str">
        <f t="shared" ca="1" si="94"/>
        <v/>
      </c>
      <c r="P425" t="str">
        <f t="shared" ca="1" si="95"/>
        <v/>
      </c>
      <c r="Q425" t="str">
        <f t="shared" ca="1" si="96"/>
        <v/>
      </c>
      <c r="R425" t="str">
        <f t="shared" ca="1" si="97"/>
        <v/>
      </c>
    </row>
    <row r="426" spans="1:18" hidden="1" x14ac:dyDescent="0.2">
      <c r="A426" s="361"/>
      <c r="B426" s="322">
        <v>35</v>
      </c>
      <c r="C426" s="322" t="str">
        <f t="shared" ca="1" si="84"/>
        <v>4.10</v>
      </c>
      <c r="D426" s="322" t="str">
        <f t="shared" ca="1" si="85"/>
        <v>na</v>
      </c>
      <c r="E426" s="322" t="s">
        <v>31</v>
      </c>
      <c r="F426" s="322" t="str">
        <f t="shared" ca="1" si="86"/>
        <v>https://museemaritime.larochelle.fr/un-avant-gout/en-ce-moment</v>
      </c>
      <c r="G426" s="322" t="str">
        <f t="shared" ca="1" si="87"/>
        <v>A</v>
      </c>
      <c r="H426" s="322" t="str">
        <f t="shared" ca="1" si="88"/>
        <v>x</v>
      </c>
      <c r="I426" s="322">
        <f t="shared" ca="1" si="89"/>
        <v>0</v>
      </c>
      <c r="J426" s="322" t="str">
        <f t="shared" ca="1" si="90"/>
        <v/>
      </c>
      <c r="K426" s="322" t="str">
        <f t="shared" ca="1" si="91"/>
        <v/>
      </c>
      <c r="L426" s="322" t="str">
        <f t="shared" ca="1" si="92"/>
        <v/>
      </c>
      <c r="N426" s="322">
        <f t="shared" ca="1" si="93"/>
        <v>0</v>
      </c>
      <c r="O426" t="str">
        <f t="shared" ca="1" si="94"/>
        <v/>
      </c>
      <c r="P426" t="str">
        <f t="shared" ca="1" si="95"/>
        <v/>
      </c>
      <c r="Q426" t="str">
        <f t="shared" ca="1" si="96"/>
        <v/>
      </c>
      <c r="R426" t="str">
        <f t="shared" ca="1" si="97"/>
        <v/>
      </c>
    </row>
    <row r="427" spans="1:18" hidden="1" x14ac:dyDescent="0.2">
      <c r="A427" s="361"/>
      <c r="B427" s="322">
        <v>35</v>
      </c>
      <c r="C427" s="322" t="str">
        <f t="shared" ca="1" si="84"/>
        <v>4.10</v>
      </c>
      <c r="D427" s="322" t="str">
        <f t="shared" ca="1" si="85"/>
        <v>na</v>
      </c>
      <c r="E427" s="322" t="s">
        <v>32</v>
      </c>
      <c r="F427" s="322" t="str">
        <f t="shared" ca="1" si="86"/>
        <v>https://museemaritime.larochelle.fr/un-avant-gout/en-ce-moment</v>
      </c>
      <c r="G427" s="322" t="str">
        <f t="shared" ca="1" si="87"/>
        <v>A</v>
      </c>
      <c r="H427" s="322" t="str">
        <f t="shared" ca="1" si="88"/>
        <v>x</v>
      </c>
      <c r="I427" s="322">
        <f t="shared" ca="1" si="89"/>
        <v>0</v>
      </c>
      <c r="J427" s="322" t="str">
        <f t="shared" ca="1" si="90"/>
        <v/>
      </c>
      <c r="K427" s="322" t="str">
        <f t="shared" ca="1" si="91"/>
        <v/>
      </c>
      <c r="L427" s="322" t="str">
        <f t="shared" ca="1" si="92"/>
        <v/>
      </c>
      <c r="N427" s="322">
        <f t="shared" ca="1" si="93"/>
        <v>0</v>
      </c>
      <c r="O427" t="str">
        <f t="shared" ca="1" si="94"/>
        <v/>
      </c>
      <c r="P427" t="str">
        <f t="shared" ca="1" si="95"/>
        <v/>
      </c>
      <c r="Q427" t="str">
        <f t="shared" ca="1" si="96"/>
        <v/>
      </c>
      <c r="R427" t="str">
        <f t="shared" ca="1" si="97"/>
        <v/>
      </c>
    </row>
    <row r="428" spans="1:18" hidden="1" x14ac:dyDescent="0.2">
      <c r="A428" s="361"/>
      <c r="B428" s="322">
        <v>35</v>
      </c>
      <c r="C428" s="322" t="str">
        <f t="shared" ca="1" si="84"/>
        <v>4.10</v>
      </c>
      <c r="D428" s="322" t="str">
        <f t="shared" ca="1" si="85"/>
        <v>na</v>
      </c>
      <c r="E428" s="322" t="s">
        <v>33</v>
      </c>
      <c r="F428" s="322" t="str">
        <f t="shared" ca="1" si="86"/>
        <v>https://museemaritime.larochelle.fr/un-avant-gout/en-ce-moment/evenement/generationsthalassa-5662</v>
      </c>
      <c r="G428" s="322" t="str">
        <f t="shared" ca="1" si="87"/>
        <v>A</v>
      </c>
      <c r="H428" s="322" t="str">
        <f t="shared" ca="1" si="88"/>
        <v>x</v>
      </c>
      <c r="I428" s="322">
        <f t="shared" ca="1" si="89"/>
        <v>0</v>
      </c>
      <c r="J428" s="322" t="str">
        <f t="shared" ca="1" si="90"/>
        <v/>
      </c>
      <c r="K428" s="322" t="str">
        <f t="shared" ca="1" si="91"/>
        <v/>
      </c>
      <c r="L428" s="322" t="str">
        <f t="shared" ca="1" si="92"/>
        <v/>
      </c>
      <c r="N428" s="322">
        <f t="shared" ca="1" si="93"/>
        <v>0</v>
      </c>
      <c r="O428" t="str">
        <f t="shared" ca="1" si="94"/>
        <v/>
      </c>
      <c r="P428" t="str">
        <f t="shared" ca="1" si="95"/>
        <v/>
      </c>
      <c r="Q428" t="str">
        <f t="shared" ca="1" si="96"/>
        <v/>
      </c>
      <c r="R428" t="str">
        <f t="shared" ca="1" si="97"/>
        <v/>
      </c>
    </row>
    <row r="429" spans="1:18" hidden="1" x14ac:dyDescent="0.2">
      <c r="A429" s="361"/>
      <c r="B429" s="322">
        <v>35</v>
      </c>
      <c r="C429" s="322" t="str">
        <f t="shared" ca="1" si="84"/>
        <v>4.10</v>
      </c>
      <c r="D429" s="322" t="str">
        <f t="shared" ca="1" si="85"/>
        <v>na</v>
      </c>
      <c r="E429" s="322" t="s">
        <v>34</v>
      </c>
      <c r="F429" s="322" t="str">
        <f t="shared" ca="1" si="86"/>
        <v>https://museemaritime.larochelle.fr/recherche?q=bateau&amp;tx_indexedsearch%5Bsubmit_button%5D=OK </v>
      </c>
      <c r="G429" s="322" t="str">
        <f t="shared" ca="1" si="87"/>
        <v>A</v>
      </c>
      <c r="H429" s="322" t="str">
        <f t="shared" ca="1" si="88"/>
        <v>x</v>
      </c>
      <c r="I429" s="322">
        <f t="shared" ca="1" si="89"/>
        <v>0</v>
      </c>
      <c r="J429" s="322" t="str">
        <f t="shared" ca="1" si="90"/>
        <v/>
      </c>
      <c r="K429" s="322" t="str">
        <f t="shared" ca="1" si="91"/>
        <v/>
      </c>
      <c r="L429" s="322" t="str">
        <f t="shared" ca="1" si="92"/>
        <v/>
      </c>
      <c r="N429" s="322">
        <f t="shared" ca="1" si="93"/>
        <v>0</v>
      </c>
      <c r="O429" t="str">
        <f t="shared" ca="1" si="94"/>
        <v/>
      </c>
      <c r="P429" t="str">
        <f t="shared" ca="1" si="95"/>
        <v/>
      </c>
      <c r="Q429" t="str">
        <f t="shared" ca="1" si="96"/>
        <v/>
      </c>
      <c r="R429" t="str">
        <f t="shared" ca="1" si="97"/>
        <v/>
      </c>
    </row>
    <row r="430" spans="1:18" hidden="1" x14ac:dyDescent="0.2">
      <c r="A430" s="361"/>
      <c r="B430" s="322">
        <v>35</v>
      </c>
      <c r="C430" s="322" t="str">
        <f t="shared" ca="1" si="84"/>
        <v>4.10</v>
      </c>
      <c r="D430" s="322" t="str">
        <f t="shared" ca="1" si="85"/>
        <v>na</v>
      </c>
      <c r="E430" s="322" t="s">
        <v>35</v>
      </c>
      <c r="F430" s="322" t="str">
        <f t="shared" ca="1" si="86"/>
        <v>https://museemaritime.larochelle.fr/un-avant-gout/presentation-du-musee</v>
      </c>
      <c r="G430" s="322" t="str">
        <f t="shared" ca="1" si="87"/>
        <v>A</v>
      </c>
      <c r="H430" s="322" t="str">
        <f t="shared" ca="1" si="88"/>
        <v>x</v>
      </c>
      <c r="I430" s="322">
        <f t="shared" ca="1" si="89"/>
        <v>0</v>
      </c>
      <c r="J430" s="322" t="str">
        <f t="shared" ca="1" si="90"/>
        <v/>
      </c>
      <c r="K430" s="322" t="str">
        <f t="shared" ca="1" si="91"/>
        <v/>
      </c>
      <c r="L430" s="322" t="str">
        <f t="shared" ca="1" si="92"/>
        <v/>
      </c>
      <c r="N430" s="322">
        <f t="shared" ca="1" si="93"/>
        <v>0</v>
      </c>
      <c r="O430" t="str">
        <f t="shared" ca="1" si="94"/>
        <v/>
      </c>
      <c r="P430" t="str">
        <f t="shared" ca="1" si="95"/>
        <v/>
      </c>
      <c r="Q430" t="str">
        <f t="shared" ca="1" si="96"/>
        <v/>
      </c>
      <c r="R430" t="str">
        <f t="shared" ca="1" si="97"/>
        <v/>
      </c>
    </row>
    <row r="431" spans="1:18" hidden="1" x14ac:dyDescent="0.2">
      <c r="A431" s="361"/>
      <c r="B431" s="322">
        <v>35</v>
      </c>
      <c r="C431" s="322" t="str">
        <f t="shared" ca="1" si="84"/>
        <v>4.10</v>
      </c>
      <c r="D431" s="322" t="str">
        <f t="shared" ca="1" si="85"/>
        <v>na</v>
      </c>
      <c r="E431" s="322" t="s">
        <v>36</v>
      </c>
      <c r="F431" s="322" t="str">
        <f t="shared" ca="1" si="86"/>
        <v>https://museemaritime.larochelle.fr/un-avant-gout/histoire-du-musee</v>
      </c>
      <c r="G431" s="322" t="str">
        <f t="shared" ca="1" si="87"/>
        <v>A</v>
      </c>
      <c r="H431" s="322" t="str">
        <f t="shared" ca="1" si="88"/>
        <v>x</v>
      </c>
      <c r="I431" s="322">
        <f t="shared" ca="1" si="89"/>
        <v>0</v>
      </c>
      <c r="J431" s="322" t="str">
        <f t="shared" ca="1" si="90"/>
        <v/>
      </c>
      <c r="K431" s="322" t="str">
        <f t="shared" ca="1" si="91"/>
        <v/>
      </c>
      <c r="L431" s="322" t="str">
        <f t="shared" ca="1" si="92"/>
        <v/>
      </c>
      <c r="N431" s="322">
        <f t="shared" ca="1" si="93"/>
        <v>0</v>
      </c>
      <c r="O431" t="str">
        <f t="shared" ca="1" si="94"/>
        <v/>
      </c>
      <c r="P431" t="str">
        <f t="shared" ca="1" si="95"/>
        <v/>
      </c>
      <c r="Q431" t="str">
        <f t="shared" ca="1" si="96"/>
        <v/>
      </c>
      <c r="R431" t="str">
        <f t="shared" ca="1" si="97"/>
        <v/>
      </c>
    </row>
    <row r="432" spans="1:18" hidden="1" x14ac:dyDescent="0.2">
      <c r="A432" s="361"/>
      <c r="B432" s="322">
        <v>35</v>
      </c>
      <c r="C432" s="322" t="str">
        <f t="shared" ca="1" si="84"/>
        <v>4.10</v>
      </c>
      <c r="D432" s="322" t="str">
        <f t="shared" ca="1" si="85"/>
        <v>na</v>
      </c>
      <c r="E432" s="322" t="s">
        <v>37</v>
      </c>
      <c r="F432" s="322" t="str">
        <f t="shared" ca="1" si="86"/>
        <v>https://museemaritime.larochelle.fr/un-avant-gout/les-collections/flotte-patrimoniale</v>
      </c>
      <c r="G432" s="322" t="str">
        <f t="shared" ca="1" si="87"/>
        <v>A</v>
      </c>
      <c r="H432" s="322" t="str">
        <f t="shared" ca="1" si="88"/>
        <v>x</v>
      </c>
      <c r="I432" s="322">
        <f t="shared" ca="1" si="89"/>
        <v>0</v>
      </c>
      <c r="J432" s="322" t="str">
        <f t="shared" ca="1" si="90"/>
        <v/>
      </c>
      <c r="K432" s="322" t="str">
        <f t="shared" ca="1" si="91"/>
        <v/>
      </c>
      <c r="L432" s="322" t="str">
        <f t="shared" ca="1" si="92"/>
        <v/>
      </c>
      <c r="N432" s="322">
        <f t="shared" ca="1" si="93"/>
        <v>0</v>
      </c>
      <c r="O432" t="str">
        <f t="shared" ca="1" si="94"/>
        <v/>
      </c>
      <c r="P432" t="str">
        <f t="shared" ca="1" si="95"/>
        <v/>
      </c>
      <c r="Q432" t="str">
        <f t="shared" ca="1" si="96"/>
        <v/>
      </c>
      <c r="R432" t="str">
        <f t="shared" ca="1" si="97"/>
        <v/>
      </c>
    </row>
    <row r="433" spans="1:18" hidden="1" x14ac:dyDescent="0.2">
      <c r="A433" s="361"/>
      <c r="B433" s="322">
        <v>35</v>
      </c>
      <c r="C433" s="322" t="str">
        <f t="shared" ca="1" si="84"/>
        <v>4.10</v>
      </c>
      <c r="D433" s="322" t="str">
        <f t="shared" ca="1" si="85"/>
        <v>c</v>
      </c>
      <c r="E433" s="322" t="s">
        <v>38</v>
      </c>
      <c r="F433" s="322" t="str">
        <f t="shared" ca="1" si="86"/>
        <v>https://museemaritime.larochelle.fr/un-avant-gout/les-collections/france-1</v>
      </c>
      <c r="G433" s="322" t="str">
        <f t="shared" ca="1" si="87"/>
        <v>A</v>
      </c>
      <c r="H433" s="322" t="str">
        <f t="shared" ca="1" si="88"/>
        <v>x</v>
      </c>
      <c r="I433" s="322">
        <f t="shared" ca="1" si="89"/>
        <v>0</v>
      </c>
      <c r="J433" s="322" t="str">
        <f t="shared" ca="1" si="90"/>
        <v/>
      </c>
      <c r="K433" s="322" t="str">
        <f t="shared" ca="1" si="91"/>
        <v/>
      </c>
      <c r="L433" s="322" t="str">
        <f t="shared" ca="1" si="92"/>
        <v/>
      </c>
      <c r="N433" s="322">
        <f t="shared" ca="1" si="93"/>
        <v>0</v>
      </c>
      <c r="O433" t="str">
        <f t="shared" ca="1" si="94"/>
        <v/>
      </c>
      <c r="P433" t="str">
        <f t="shared" ca="1" si="95"/>
        <v/>
      </c>
      <c r="Q433" t="str">
        <f t="shared" ca="1" si="96"/>
        <v/>
      </c>
      <c r="R433" t="str">
        <f t="shared" ca="1" si="97"/>
        <v/>
      </c>
    </row>
    <row r="434" spans="1:18" hidden="1" x14ac:dyDescent="0.2">
      <c r="A434" s="361"/>
      <c r="B434" s="322">
        <v>35</v>
      </c>
      <c r="C434" s="322" t="str">
        <f t="shared" ca="1" si="84"/>
        <v>4.10</v>
      </c>
      <c r="D434" s="322" t="str">
        <f t="shared" ca="1" si="85"/>
        <v>na</v>
      </c>
      <c r="E434" s="322" t="s">
        <v>39</v>
      </c>
      <c r="F434" s="322" t="str">
        <f t="shared" ca="1" si="86"/>
        <v>https://museemaritime.larochelle.fr/un-avant-gout/les-incontournables/joshua-1</v>
      </c>
      <c r="G434" s="322" t="str">
        <f t="shared" ca="1" si="87"/>
        <v>A</v>
      </c>
      <c r="H434" s="322" t="str">
        <f t="shared" ca="1" si="88"/>
        <v>x</v>
      </c>
      <c r="I434" s="322">
        <f t="shared" ca="1" si="89"/>
        <v>0</v>
      </c>
      <c r="J434" s="322" t="str">
        <f t="shared" ca="1" si="90"/>
        <v/>
      </c>
      <c r="K434" s="322" t="str">
        <f t="shared" ca="1" si="91"/>
        <v/>
      </c>
      <c r="L434" s="322" t="str">
        <f t="shared" ca="1" si="92"/>
        <v/>
      </c>
      <c r="N434" s="322">
        <f t="shared" ca="1" si="93"/>
        <v>0</v>
      </c>
      <c r="O434" t="str">
        <f t="shared" ca="1" si="94"/>
        <v/>
      </c>
      <c r="P434" t="str">
        <f t="shared" ca="1" si="95"/>
        <v/>
      </c>
      <c r="Q434" t="str">
        <f t="shared" ca="1" si="96"/>
        <v/>
      </c>
      <c r="R434" t="str">
        <f t="shared" ca="1" si="97"/>
        <v/>
      </c>
    </row>
    <row r="435" spans="1:18" hidden="1" x14ac:dyDescent="0.2">
      <c r="A435" s="361"/>
      <c r="B435" s="322">
        <v>35</v>
      </c>
      <c r="C435" s="322" t="str">
        <f t="shared" ca="1" si="84"/>
        <v>4.10</v>
      </c>
      <c r="D435" s="322" t="str">
        <f t="shared" ca="1" si="85"/>
        <v>na</v>
      </c>
      <c r="E435" s="322" t="s">
        <v>40</v>
      </c>
      <c r="F435" s="322" t="str">
        <f t="shared" ca="1" si="86"/>
        <v>https://museemaritime.larochelle.fr/preparer-la-visite/acces-tarifs-et-horaires</v>
      </c>
      <c r="G435" s="322" t="str">
        <f t="shared" ca="1" si="87"/>
        <v>A</v>
      </c>
      <c r="H435" s="322" t="str">
        <f t="shared" ca="1" si="88"/>
        <v>x</v>
      </c>
      <c r="I435" s="322">
        <f t="shared" ca="1" si="89"/>
        <v>0</v>
      </c>
      <c r="J435" s="322" t="str">
        <f t="shared" ca="1" si="90"/>
        <v/>
      </c>
      <c r="K435" s="322" t="str">
        <f t="shared" ca="1" si="91"/>
        <v/>
      </c>
      <c r="L435" s="322" t="str">
        <f t="shared" ca="1" si="92"/>
        <v/>
      </c>
      <c r="N435" s="322">
        <f t="shared" ca="1" si="93"/>
        <v>0</v>
      </c>
      <c r="O435" t="str">
        <f t="shared" ca="1" si="94"/>
        <v/>
      </c>
      <c r="P435" t="str">
        <f t="shared" ca="1" si="95"/>
        <v/>
      </c>
      <c r="Q435" t="str">
        <f t="shared" ca="1" si="96"/>
        <v/>
      </c>
      <c r="R435" t="str">
        <f t="shared" ca="1" si="97"/>
        <v/>
      </c>
    </row>
    <row r="436" spans="1:18" hidden="1" x14ac:dyDescent="0.2">
      <c r="A436" s="361"/>
      <c r="B436" s="322">
        <v>35</v>
      </c>
      <c r="C436" s="322" t="str">
        <f t="shared" ca="1" si="84"/>
        <v>4.10</v>
      </c>
      <c r="D436" s="322" t="str">
        <f t="shared" ca="1" si="85"/>
        <v>na</v>
      </c>
      <c r="E436" s="322" t="s">
        <v>41</v>
      </c>
      <c r="F436" s="322" t="str">
        <f t="shared" ca="1" si="86"/>
        <v>https://museemaritime.larochelle.fr/preparer-la-visite/je-suis/enseignant-ou-animateur</v>
      </c>
      <c r="G436" s="322" t="str">
        <f t="shared" ca="1" si="87"/>
        <v>A</v>
      </c>
      <c r="H436" s="322" t="str">
        <f t="shared" ca="1" si="88"/>
        <v>x</v>
      </c>
      <c r="I436" s="322">
        <f t="shared" ca="1" si="89"/>
        <v>0</v>
      </c>
      <c r="J436" s="322" t="str">
        <f t="shared" ca="1" si="90"/>
        <v/>
      </c>
      <c r="K436" s="322" t="str">
        <f t="shared" ca="1" si="91"/>
        <v/>
      </c>
      <c r="L436" s="322" t="str">
        <f t="shared" ca="1" si="92"/>
        <v/>
      </c>
      <c r="N436" s="322">
        <f t="shared" ca="1" si="93"/>
        <v>0</v>
      </c>
      <c r="O436" t="str">
        <f t="shared" ca="1" si="94"/>
        <v/>
      </c>
      <c r="P436" t="str">
        <f t="shared" ca="1" si="95"/>
        <v/>
      </c>
      <c r="Q436" t="str">
        <f t="shared" ca="1" si="96"/>
        <v/>
      </c>
      <c r="R436" t="str">
        <f t="shared" ca="1" si="97"/>
        <v/>
      </c>
    </row>
    <row r="437" spans="1:18" hidden="1" x14ac:dyDescent="0.2">
      <c r="A437" s="361"/>
      <c r="B437" s="322">
        <v>35</v>
      </c>
      <c r="C437" s="322" t="str">
        <f t="shared" ca="1" si="84"/>
        <v>4.10</v>
      </c>
      <c r="D437" s="322" t="str">
        <f t="shared" ca="1" si="85"/>
        <v>na</v>
      </c>
      <c r="E437" s="322" t="s">
        <v>42</v>
      </c>
      <c r="F437" s="322" t="str">
        <f t="shared" ca="1" si="86"/>
        <v>https://museemaritime.larochelle.fr/au-dela-de-la-visite/autour-des-expositions</v>
      </c>
      <c r="G437" s="322" t="str">
        <f t="shared" ca="1" si="87"/>
        <v>A</v>
      </c>
      <c r="H437" s="322" t="str">
        <f t="shared" ca="1" si="88"/>
        <v>x</v>
      </c>
      <c r="I437" s="322">
        <f t="shared" ca="1" si="89"/>
        <v>0</v>
      </c>
      <c r="J437" s="322" t="str">
        <f t="shared" ca="1" si="90"/>
        <v/>
      </c>
      <c r="K437" s="322" t="str">
        <f t="shared" ca="1" si="91"/>
        <v/>
      </c>
      <c r="L437" s="322" t="str">
        <f t="shared" ca="1" si="92"/>
        <v/>
      </c>
      <c r="N437" s="322">
        <f t="shared" ca="1" si="93"/>
        <v>0</v>
      </c>
      <c r="O437" t="str">
        <f t="shared" ca="1" si="94"/>
        <v/>
      </c>
      <c r="P437" t="str">
        <f t="shared" ca="1" si="95"/>
        <v/>
      </c>
      <c r="Q437" t="str">
        <f t="shared" ca="1" si="96"/>
        <v/>
      </c>
      <c r="R437" t="str">
        <f t="shared" ca="1" si="97"/>
        <v/>
      </c>
    </row>
    <row r="438" spans="1:18" hidden="1" x14ac:dyDescent="0.2">
      <c r="A438" s="361"/>
      <c r="B438" s="322">
        <v>35</v>
      </c>
      <c r="C438" s="322" t="str">
        <f t="shared" ca="1" si="84"/>
        <v>4.10</v>
      </c>
      <c r="D438" s="322" t="str">
        <f t="shared" ca="1" si="85"/>
        <v>na</v>
      </c>
      <c r="E438" s="322" t="s">
        <v>43</v>
      </c>
      <c r="F438" s="322" t="str">
        <f t="shared" ca="1" si="86"/>
        <v>https://museemaritime.larochelle.fr/au-dela-de-la-visite/lieux-culturels-et-monuments</v>
      </c>
      <c r="G438" s="322" t="str">
        <f t="shared" ca="1" si="87"/>
        <v>A</v>
      </c>
      <c r="H438" s="322" t="str">
        <f t="shared" ca="1" si="88"/>
        <v>x</v>
      </c>
      <c r="I438" s="322">
        <f t="shared" ca="1" si="89"/>
        <v>0</v>
      </c>
      <c r="J438" s="322" t="str">
        <f t="shared" ca="1" si="90"/>
        <v/>
      </c>
      <c r="K438" s="322" t="str">
        <f t="shared" ca="1" si="91"/>
        <v/>
      </c>
      <c r="L438" s="322" t="str">
        <f t="shared" ca="1" si="92"/>
        <v/>
      </c>
      <c r="N438" s="322">
        <f t="shared" ca="1" si="93"/>
        <v>0</v>
      </c>
      <c r="O438" t="str">
        <f t="shared" ca="1" si="94"/>
        <v/>
      </c>
      <c r="P438" t="str">
        <f t="shared" ca="1" si="95"/>
        <v/>
      </c>
      <c r="Q438" t="str">
        <f t="shared" ca="1" si="96"/>
        <v/>
      </c>
      <c r="R438" t="str">
        <f t="shared" ca="1" si="97"/>
        <v/>
      </c>
    </row>
    <row r="439" spans="1:18" hidden="1" x14ac:dyDescent="0.2">
      <c r="A439" s="361"/>
      <c r="B439" s="322">
        <v>35</v>
      </c>
      <c r="C439" s="322" t="str">
        <f t="shared" ca="1" si="84"/>
        <v>4.10</v>
      </c>
      <c r="D439" s="322" t="str">
        <f t="shared" ca="1" si="85"/>
        <v>na</v>
      </c>
      <c r="E439" s="322" t="s">
        <v>44</v>
      </c>
      <c r="F439" s="322" t="str">
        <f t="shared" ca="1" si="86"/>
        <v>https://museemaritime.larochelle.fr/au-dela-de-la-visite/a-decouvrir-a-proximite/yatchs-classiques</v>
      </c>
      <c r="G439" s="322" t="str">
        <f t="shared" ca="1" si="87"/>
        <v>A</v>
      </c>
      <c r="H439" s="322" t="str">
        <f t="shared" ca="1" si="88"/>
        <v>x</v>
      </c>
      <c r="I439" s="322">
        <f t="shared" ca="1" si="89"/>
        <v>0</v>
      </c>
      <c r="J439" s="322" t="str">
        <f t="shared" ca="1" si="90"/>
        <v/>
      </c>
      <c r="K439" s="322" t="str">
        <f t="shared" ca="1" si="91"/>
        <v/>
      </c>
      <c r="L439" s="322" t="str">
        <f t="shared" ca="1" si="92"/>
        <v/>
      </c>
      <c r="N439" s="322">
        <f t="shared" ca="1" si="93"/>
        <v>0</v>
      </c>
      <c r="O439" t="str">
        <f t="shared" ca="1" si="94"/>
        <v/>
      </c>
      <c r="P439" t="str">
        <f t="shared" ca="1" si="95"/>
        <v/>
      </c>
      <c r="Q439" t="str">
        <f t="shared" ca="1" si="96"/>
        <v/>
      </c>
      <c r="R439" t="str">
        <f t="shared" ca="1" si="97"/>
        <v/>
      </c>
    </row>
    <row r="440" spans="1:18" hidden="1" x14ac:dyDescent="0.2">
      <c r="A440" s="361"/>
      <c r="B440" s="322">
        <v>36</v>
      </c>
      <c r="C440" s="322" t="str">
        <f t="shared" ca="1" si="84"/>
        <v>4.11</v>
      </c>
      <c r="D440" s="322" t="str">
        <f t="shared" ca="1" si="85"/>
        <v>na</v>
      </c>
      <c r="E440" s="322" t="s">
        <v>27</v>
      </c>
      <c r="F440" s="322" t="str">
        <f t="shared" ca="1" si="86"/>
        <v>https://museemaritime.larochelle.fr/</v>
      </c>
      <c r="G440" s="322" t="str">
        <f t="shared" ca="1" si="87"/>
        <v>A</v>
      </c>
      <c r="H440" s="322">
        <f t="shared" ca="1" si="88"/>
        <v>0</v>
      </c>
      <c r="I440" s="322">
        <f t="shared" ca="1" si="89"/>
        <v>0</v>
      </c>
      <c r="J440" s="322" t="str">
        <f t="shared" ca="1" si="90"/>
        <v/>
      </c>
      <c r="K440" s="322" t="str">
        <f t="shared" ca="1" si="91"/>
        <v/>
      </c>
      <c r="L440" s="322" t="str">
        <f t="shared" ca="1" si="92"/>
        <v/>
      </c>
      <c r="N440" s="322">
        <f t="shared" ca="1" si="93"/>
        <v>0</v>
      </c>
      <c r="O440" t="str">
        <f t="shared" ca="1" si="94"/>
        <v/>
      </c>
      <c r="P440" t="str">
        <f t="shared" ca="1" si="95"/>
        <v/>
      </c>
      <c r="Q440" t="str">
        <f t="shared" ca="1" si="96"/>
        <v/>
      </c>
      <c r="R440" t="str">
        <f t="shared" ca="1" si="97"/>
        <v/>
      </c>
    </row>
    <row r="441" spans="1:18" hidden="1" x14ac:dyDescent="0.2">
      <c r="A441" s="361"/>
      <c r="B441" s="322">
        <v>36</v>
      </c>
      <c r="C441" s="322" t="str">
        <f t="shared" ca="1" si="84"/>
        <v>4.11</v>
      </c>
      <c r="D441" s="322" t="str">
        <f t="shared" ca="1" si="85"/>
        <v>na</v>
      </c>
      <c r="E441" s="322" t="s">
        <v>28</v>
      </c>
      <c r="F441" s="322" t="str">
        <f t="shared" ca="1" si="86"/>
        <v>https://museemaritime.larochelle.fr/contact</v>
      </c>
      <c r="G441" s="322" t="str">
        <f t="shared" ca="1" si="87"/>
        <v>A</v>
      </c>
      <c r="H441" s="322">
        <f t="shared" ca="1" si="88"/>
        <v>0</v>
      </c>
      <c r="I441" s="322">
        <f t="shared" ca="1" si="89"/>
        <v>0</v>
      </c>
      <c r="J441" s="322" t="str">
        <f t="shared" ca="1" si="90"/>
        <v/>
      </c>
      <c r="K441" s="322" t="str">
        <f t="shared" ca="1" si="91"/>
        <v/>
      </c>
      <c r="L441" s="322" t="str">
        <f t="shared" ca="1" si="92"/>
        <v/>
      </c>
      <c r="N441" s="322">
        <f t="shared" ca="1" si="93"/>
        <v>0</v>
      </c>
      <c r="O441" t="str">
        <f t="shared" ca="1" si="94"/>
        <v/>
      </c>
      <c r="P441" t="str">
        <f t="shared" ca="1" si="95"/>
        <v/>
      </c>
      <c r="Q441" t="str">
        <f t="shared" ca="1" si="96"/>
        <v/>
      </c>
      <c r="R441" t="str">
        <f t="shared" ca="1" si="97"/>
        <v/>
      </c>
    </row>
    <row r="442" spans="1:18" hidden="1" x14ac:dyDescent="0.2">
      <c r="A442" s="361"/>
      <c r="B442" s="322">
        <v>36</v>
      </c>
      <c r="C442" s="322" t="str">
        <f t="shared" ca="1" si="84"/>
        <v>4.11</v>
      </c>
      <c r="D442" s="322" t="str">
        <f t="shared" ca="1" si="85"/>
        <v>na</v>
      </c>
      <c r="E442" s="322" t="s">
        <v>29</v>
      </c>
      <c r="F442" s="322" t="str">
        <f t="shared" ca="1" si="86"/>
        <v>https://museemaritime.larochelle.fr/mentions-legales</v>
      </c>
      <c r="G442" s="322" t="str">
        <f t="shared" ca="1" si="87"/>
        <v>A</v>
      </c>
      <c r="H442" s="322">
        <f t="shared" ca="1" si="88"/>
        <v>0</v>
      </c>
      <c r="I442" s="322">
        <f t="shared" ca="1" si="89"/>
        <v>0</v>
      </c>
      <c r="J442" s="322" t="str">
        <f t="shared" ca="1" si="90"/>
        <v/>
      </c>
      <c r="K442" s="322" t="str">
        <f t="shared" ca="1" si="91"/>
        <v/>
      </c>
      <c r="L442" s="322" t="str">
        <f t="shared" ca="1" si="92"/>
        <v/>
      </c>
      <c r="N442" s="322">
        <f t="shared" ca="1" si="93"/>
        <v>0</v>
      </c>
      <c r="O442" t="str">
        <f t="shared" ca="1" si="94"/>
        <v/>
      </c>
      <c r="P442" t="str">
        <f t="shared" ca="1" si="95"/>
        <v/>
      </c>
      <c r="Q442" t="str">
        <f t="shared" ca="1" si="96"/>
        <v/>
      </c>
      <c r="R442" t="str">
        <f t="shared" ca="1" si="97"/>
        <v/>
      </c>
    </row>
    <row r="443" spans="1:18" hidden="1" x14ac:dyDescent="0.2">
      <c r="A443" s="361"/>
      <c r="B443" s="322">
        <v>36</v>
      </c>
      <c r="C443" s="322" t="str">
        <f t="shared" ca="1" si="84"/>
        <v>4.11</v>
      </c>
      <c r="D443" s="322" t="str">
        <f t="shared" ca="1" si="85"/>
        <v>na</v>
      </c>
      <c r="E443" s="322" t="s">
        <v>30</v>
      </c>
      <c r="F443" s="322" t="str">
        <f t="shared" ca="1" si="86"/>
        <v>https://museemaritime.larochelle.fr/plan-du-site</v>
      </c>
      <c r="G443" s="322" t="str">
        <f t="shared" ca="1" si="87"/>
        <v>A</v>
      </c>
      <c r="H443" s="322">
        <f t="shared" ca="1" si="88"/>
        <v>0</v>
      </c>
      <c r="I443" s="322">
        <f t="shared" ca="1" si="89"/>
        <v>0</v>
      </c>
      <c r="J443" s="322" t="str">
        <f t="shared" ca="1" si="90"/>
        <v/>
      </c>
      <c r="K443" s="322" t="str">
        <f t="shared" ca="1" si="91"/>
        <v/>
      </c>
      <c r="L443" s="322" t="str">
        <f t="shared" ca="1" si="92"/>
        <v/>
      </c>
      <c r="N443" s="322">
        <f t="shared" ca="1" si="93"/>
        <v>0</v>
      </c>
      <c r="O443" t="str">
        <f t="shared" ca="1" si="94"/>
        <v/>
      </c>
      <c r="P443" t="str">
        <f t="shared" ca="1" si="95"/>
        <v/>
      </c>
      <c r="Q443" t="str">
        <f t="shared" ca="1" si="96"/>
        <v/>
      </c>
      <c r="R443" t="str">
        <f t="shared" ca="1" si="97"/>
        <v/>
      </c>
    </row>
    <row r="444" spans="1:18" hidden="1" x14ac:dyDescent="0.2">
      <c r="A444" s="361"/>
      <c r="B444" s="322">
        <v>36</v>
      </c>
      <c r="C444" s="322" t="str">
        <f t="shared" ca="1" si="84"/>
        <v>4.11</v>
      </c>
      <c r="D444" s="322" t="str">
        <f t="shared" ca="1" si="85"/>
        <v>na</v>
      </c>
      <c r="E444" s="322" t="s">
        <v>31</v>
      </c>
      <c r="F444" s="322" t="str">
        <f t="shared" ca="1" si="86"/>
        <v>https://museemaritime.larochelle.fr/un-avant-gout/en-ce-moment</v>
      </c>
      <c r="G444" s="322" t="str">
        <f t="shared" ca="1" si="87"/>
        <v>A</v>
      </c>
      <c r="H444" s="322">
        <f t="shared" ca="1" si="88"/>
        <v>0</v>
      </c>
      <c r="I444" s="322">
        <f t="shared" ca="1" si="89"/>
        <v>0</v>
      </c>
      <c r="J444" s="322" t="str">
        <f t="shared" ca="1" si="90"/>
        <v/>
      </c>
      <c r="K444" s="322" t="str">
        <f t="shared" ca="1" si="91"/>
        <v/>
      </c>
      <c r="L444" s="322" t="str">
        <f t="shared" ca="1" si="92"/>
        <v/>
      </c>
      <c r="N444" s="322">
        <f t="shared" ca="1" si="93"/>
        <v>0</v>
      </c>
      <c r="O444" t="str">
        <f t="shared" ca="1" si="94"/>
        <v/>
      </c>
      <c r="P444" t="str">
        <f t="shared" ca="1" si="95"/>
        <v/>
      </c>
      <c r="Q444" t="str">
        <f t="shared" ca="1" si="96"/>
        <v/>
      </c>
      <c r="R444" t="str">
        <f t="shared" ca="1" si="97"/>
        <v/>
      </c>
    </row>
    <row r="445" spans="1:18" hidden="1" x14ac:dyDescent="0.2">
      <c r="A445" s="361"/>
      <c r="B445" s="322">
        <v>36</v>
      </c>
      <c r="C445" s="322" t="str">
        <f t="shared" ca="1" si="84"/>
        <v>4.11</v>
      </c>
      <c r="D445" s="322" t="str">
        <f t="shared" ca="1" si="85"/>
        <v>na</v>
      </c>
      <c r="E445" s="322" t="s">
        <v>32</v>
      </c>
      <c r="F445" s="322" t="str">
        <f t="shared" ca="1" si="86"/>
        <v>https://museemaritime.larochelle.fr/un-avant-gout/en-ce-moment</v>
      </c>
      <c r="G445" s="322" t="str">
        <f t="shared" ca="1" si="87"/>
        <v>A</v>
      </c>
      <c r="H445" s="322">
        <f t="shared" ca="1" si="88"/>
        <v>0</v>
      </c>
      <c r="I445" s="322">
        <f t="shared" ca="1" si="89"/>
        <v>0</v>
      </c>
      <c r="J445" s="322" t="str">
        <f t="shared" ca="1" si="90"/>
        <v/>
      </c>
      <c r="K445" s="322" t="str">
        <f t="shared" ca="1" si="91"/>
        <v/>
      </c>
      <c r="L445" s="322" t="str">
        <f t="shared" ca="1" si="92"/>
        <v/>
      </c>
      <c r="N445" s="322">
        <f t="shared" ca="1" si="93"/>
        <v>0</v>
      </c>
      <c r="O445" t="str">
        <f t="shared" ca="1" si="94"/>
        <v/>
      </c>
      <c r="P445" t="str">
        <f t="shared" ca="1" si="95"/>
        <v/>
      </c>
      <c r="Q445" t="str">
        <f t="shared" ca="1" si="96"/>
        <v/>
      </c>
      <c r="R445" t="str">
        <f t="shared" ca="1" si="97"/>
        <v/>
      </c>
    </row>
    <row r="446" spans="1:18" hidden="1" x14ac:dyDescent="0.2">
      <c r="A446" s="361"/>
      <c r="B446" s="322">
        <v>36</v>
      </c>
      <c r="C446" s="322" t="str">
        <f t="shared" ca="1" si="84"/>
        <v>4.11</v>
      </c>
      <c r="D446" s="322" t="str">
        <f t="shared" ca="1" si="85"/>
        <v>na</v>
      </c>
      <c r="E446" s="322" t="s">
        <v>33</v>
      </c>
      <c r="F446" s="322" t="str">
        <f t="shared" ca="1" si="86"/>
        <v>https://museemaritime.larochelle.fr/un-avant-gout/en-ce-moment/evenement/generationsthalassa-5662</v>
      </c>
      <c r="G446" s="322" t="str">
        <f t="shared" ca="1" si="87"/>
        <v>A</v>
      </c>
      <c r="H446" s="322">
        <f t="shared" ca="1" si="88"/>
        <v>0</v>
      </c>
      <c r="I446" s="322">
        <f t="shared" ca="1" si="89"/>
        <v>0</v>
      </c>
      <c r="J446" s="322" t="str">
        <f t="shared" ca="1" si="90"/>
        <v/>
      </c>
      <c r="K446" s="322" t="str">
        <f t="shared" ca="1" si="91"/>
        <v/>
      </c>
      <c r="L446" s="322" t="str">
        <f t="shared" ca="1" si="92"/>
        <v/>
      </c>
      <c r="N446" s="322">
        <f t="shared" ca="1" si="93"/>
        <v>0</v>
      </c>
      <c r="O446" t="str">
        <f t="shared" ca="1" si="94"/>
        <v/>
      </c>
      <c r="P446" t="str">
        <f t="shared" ca="1" si="95"/>
        <v/>
      </c>
      <c r="Q446" t="str">
        <f t="shared" ca="1" si="96"/>
        <v/>
      </c>
      <c r="R446" t="str">
        <f t="shared" ca="1" si="97"/>
        <v/>
      </c>
    </row>
    <row r="447" spans="1:18" hidden="1" x14ac:dyDescent="0.2">
      <c r="A447" s="361"/>
      <c r="B447" s="322">
        <v>36</v>
      </c>
      <c r="C447" s="322" t="str">
        <f t="shared" ca="1" si="84"/>
        <v>4.11</v>
      </c>
      <c r="D447" s="322" t="str">
        <f t="shared" ca="1" si="85"/>
        <v>na</v>
      </c>
      <c r="E447" s="322" t="s">
        <v>34</v>
      </c>
      <c r="F447" s="322" t="str">
        <f t="shared" ca="1" si="86"/>
        <v>https://museemaritime.larochelle.fr/recherche?q=bateau&amp;tx_indexedsearch%5Bsubmit_button%5D=OK </v>
      </c>
      <c r="G447" s="322" t="str">
        <f t="shared" ca="1" si="87"/>
        <v>A</v>
      </c>
      <c r="H447" s="322">
        <f t="shared" ca="1" si="88"/>
        <v>0</v>
      </c>
      <c r="I447" s="322">
        <f t="shared" ca="1" si="89"/>
        <v>0</v>
      </c>
      <c r="J447" s="322" t="str">
        <f t="shared" ca="1" si="90"/>
        <v/>
      </c>
      <c r="K447" s="322" t="str">
        <f t="shared" ca="1" si="91"/>
        <v/>
      </c>
      <c r="L447" s="322" t="str">
        <f t="shared" ca="1" si="92"/>
        <v/>
      </c>
      <c r="N447" s="322">
        <f t="shared" ca="1" si="93"/>
        <v>0</v>
      </c>
      <c r="O447" t="str">
        <f t="shared" ca="1" si="94"/>
        <v/>
      </c>
      <c r="P447" t="str">
        <f t="shared" ca="1" si="95"/>
        <v/>
      </c>
      <c r="Q447" t="str">
        <f t="shared" ca="1" si="96"/>
        <v/>
      </c>
      <c r="R447" t="str">
        <f t="shared" ca="1" si="97"/>
        <v/>
      </c>
    </row>
    <row r="448" spans="1:18" hidden="1" x14ac:dyDescent="0.2">
      <c r="A448" s="361"/>
      <c r="B448" s="322">
        <v>36</v>
      </c>
      <c r="C448" s="322" t="str">
        <f t="shared" ca="1" si="84"/>
        <v>4.11</v>
      </c>
      <c r="D448" s="322" t="str">
        <f t="shared" ca="1" si="85"/>
        <v>na</v>
      </c>
      <c r="E448" s="322" t="s">
        <v>35</v>
      </c>
      <c r="F448" s="322" t="str">
        <f t="shared" ca="1" si="86"/>
        <v>https://museemaritime.larochelle.fr/un-avant-gout/presentation-du-musee</v>
      </c>
      <c r="G448" s="322" t="str">
        <f t="shared" ca="1" si="87"/>
        <v>A</v>
      </c>
      <c r="H448" s="322">
        <f t="shared" ca="1" si="88"/>
        <v>0</v>
      </c>
      <c r="I448" s="322">
        <f t="shared" ca="1" si="89"/>
        <v>0</v>
      </c>
      <c r="J448" s="322" t="str">
        <f t="shared" ca="1" si="90"/>
        <v/>
      </c>
      <c r="K448" s="322" t="str">
        <f t="shared" ca="1" si="91"/>
        <v/>
      </c>
      <c r="L448" s="322" t="str">
        <f t="shared" ca="1" si="92"/>
        <v/>
      </c>
      <c r="N448" s="322">
        <f t="shared" ca="1" si="93"/>
        <v>0</v>
      </c>
      <c r="O448" t="str">
        <f t="shared" ca="1" si="94"/>
        <v/>
      </c>
      <c r="P448" t="str">
        <f t="shared" ca="1" si="95"/>
        <v/>
      </c>
      <c r="Q448" t="str">
        <f t="shared" ca="1" si="96"/>
        <v/>
      </c>
      <c r="R448" t="str">
        <f t="shared" ca="1" si="97"/>
        <v/>
      </c>
    </row>
    <row r="449" spans="1:18" hidden="1" x14ac:dyDescent="0.2">
      <c r="A449" s="361"/>
      <c r="B449" s="322">
        <v>36</v>
      </c>
      <c r="C449" s="322" t="str">
        <f t="shared" ca="1" si="84"/>
        <v>4.11</v>
      </c>
      <c r="D449" s="322" t="str">
        <f t="shared" ca="1" si="85"/>
        <v>na</v>
      </c>
      <c r="E449" s="322" t="s">
        <v>36</v>
      </c>
      <c r="F449" s="322" t="str">
        <f t="shared" ca="1" si="86"/>
        <v>https://museemaritime.larochelle.fr/un-avant-gout/histoire-du-musee</v>
      </c>
      <c r="G449" s="322" t="str">
        <f t="shared" ca="1" si="87"/>
        <v>A</v>
      </c>
      <c r="H449" s="322">
        <f t="shared" ca="1" si="88"/>
        <v>0</v>
      </c>
      <c r="I449" s="322">
        <f t="shared" ca="1" si="89"/>
        <v>0</v>
      </c>
      <c r="J449" s="322" t="str">
        <f t="shared" ca="1" si="90"/>
        <v/>
      </c>
      <c r="K449" s="322" t="str">
        <f t="shared" ca="1" si="91"/>
        <v/>
      </c>
      <c r="L449" s="322" t="str">
        <f t="shared" ca="1" si="92"/>
        <v/>
      </c>
      <c r="N449" s="322">
        <f t="shared" ca="1" si="93"/>
        <v>0</v>
      </c>
      <c r="O449" t="str">
        <f t="shared" ca="1" si="94"/>
        <v/>
      </c>
      <c r="P449" t="str">
        <f t="shared" ca="1" si="95"/>
        <v/>
      </c>
      <c r="Q449" t="str">
        <f t="shared" ca="1" si="96"/>
        <v/>
      </c>
      <c r="R449" t="str">
        <f t="shared" ca="1" si="97"/>
        <v/>
      </c>
    </row>
    <row r="450" spans="1:18" hidden="1" x14ac:dyDescent="0.2">
      <c r="A450" s="361"/>
      <c r="B450" s="322">
        <v>36</v>
      </c>
      <c r="C450" s="322" t="str">
        <f t="shared" ca="1" si="84"/>
        <v>4.11</v>
      </c>
      <c r="D450" s="322" t="str">
        <f t="shared" ca="1" si="85"/>
        <v>na</v>
      </c>
      <c r="E450" s="322" t="s">
        <v>37</v>
      </c>
      <c r="F450" s="322" t="str">
        <f t="shared" ca="1" si="86"/>
        <v>https://museemaritime.larochelle.fr/un-avant-gout/les-collections/flotte-patrimoniale</v>
      </c>
      <c r="G450" s="322" t="str">
        <f t="shared" ca="1" si="87"/>
        <v>A</v>
      </c>
      <c r="H450" s="322">
        <f t="shared" ca="1" si="88"/>
        <v>0</v>
      </c>
      <c r="I450" s="322">
        <f t="shared" ca="1" si="89"/>
        <v>0</v>
      </c>
      <c r="J450" s="322" t="str">
        <f t="shared" ca="1" si="90"/>
        <v/>
      </c>
      <c r="K450" s="322" t="str">
        <f t="shared" ca="1" si="91"/>
        <v/>
      </c>
      <c r="L450" s="322" t="str">
        <f t="shared" ca="1" si="92"/>
        <v/>
      </c>
      <c r="N450" s="322">
        <f t="shared" ca="1" si="93"/>
        <v>0</v>
      </c>
      <c r="O450" t="str">
        <f t="shared" ca="1" si="94"/>
        <v/>
      </c>
      <c r="P450" t="str">
        <f t="shared" ca="1" si="95"/>
        <v/>
      </c>
      <c r="Q450" t="str">
        <f t="shared" ca="1" si="96"/>
        <v/>
      </c>
      <c r="R450" t="str">
        <f t="shared" ca="1" si="97"/>
        <v/>
      </c>
    </row>
    <row r="451" spans="1:18" hidden="1" x14ac:dyDescent="0.2">
      <c r="A451" s="361"/>
      <c r="B451" s="322">
        <v>36</v>
      </c>
      <c r="C451" s="322" t="str">
        <f t="shared" ca="1" si="84"/>
        <v>4.11</v>
      </c>
      <c r="D451" s="322" t="str">
        <f t="shared" ca="1" si="85"/>
        <v>c</v>
      </c>
      <c r="E451" s="322" t="s">
        <v>38</v>
      </c>
      <c r="F451" s="322" t="str">
        <f t="shared" ca="1" si="86"/>
        <v>https://museemaritime.larochelle.fr/un-avant-gout/les-collections/france-1</v>
      </c>
      <c r="G451" s="322" t="str">
        <f t="shared" ca="1" si="87"/>
        <v>A</v>
      </c>
      <c r="H451" s="322">
        <f t="shared" ca="1" si="88"/>
        <v>0</v>
      </c>
      <c r="I451" s="322">
        <f t="shared" ca="1" si="89"/>
        <v>0</v>
      </c>
      <c r="J451" s="322" t="str">
        <f t="shared" ca="1" si="90"/>
        <v/>
      </c>
      <c r="K451" s="322" t="str">
        <f t="shared" ca="1" si="91"/>
        <v/>
      </c>
      <c r="L451" s="322" t="str">
        <f t="shared" ca="1" si="92"/>
        <v/>
      </c>
      <c r="N451" s="322">
        <f t="shared" ca="1" si="93"/>
        <v>0</v>
      </c>
      <c r="O451" t="str">
        <f t="shared" ca="1" si="94"/>
        <v/>
      </c>
      <c r="P451" t="str">
        <f t="shared" ca="1" si="95"/>
        <v/>
      </c>
      <c r="Q451" t="str">
        <f t="shared" ca="1" si="96"/>
        <v/>
      </c>
      <c r="R451" t="str">
        <f t="shared" ca="1" si="97"/>
        <v/>
      </c>
    </row>
    <row r="452" spans="1:18" hidden="1" x14ac:dyDescent="0.2">
      <c r="A452" s="361"/>
      <c r="B452" s="322">
        <v>36</v>
      </c>
      <c r="C452" s="322" t="str">
        <f t="shared" ca="1" si="84"/>
        <v>4.11</v>
      </c>
      <c r="D452" s="322" t="str">
        <f t="shared" ca="1" si="85"/>
        <v>na</v>
      </c>
      <c r="E452" s="322" t="s">
        <v>39</v>
      </c>
      <c r="F452" s="322" t="str">
        <f t="shared" ca="1" si="86"/>
        <v>https://museemaritime.larochelle.fr/un-avant-gout/les-incontournables/joshua-1</v>
      </c>
      <c r="G452" s="322" t="str">
        <f t="shared" ca="1" si="87"/>
        <v>A</v>
      </c>
      <c r="H452" s="322">
        <f t="shared" ca="1" si="88"/>
        <v>0</v>
      </c>
      <c r="I452" s="322">
        <f t="shared" ca="1" si="89"/>
        <v>0</v>
      </c>
      <c r="J452" s="322" t="str">
        <f t="shared" ca="1" si="90"/>
        <v/>
      </c>
      <c r="K452" s="322" t="str">
        <f t="shared" ca="1" si="91"/>
        <v/>
      </c>
      <c r="L452" s="322" t="str">
        <f t="shared" ca="1" si="92"/>
        <v/>
      </c>
      <c r="N452" s="322">
        <f t="shared" ca="1" si="93"/>
        <v>0</v>
      </c>
      <c r="O452" t="str">
        <f t="shared" ca="1" si="94"/>
        <v/>
      </c>
      <c r="P452" t="str">
        <f t="shared" ca="1" si="95"/>
        <v/>
      </c>
      <c r="Q452" t="str">
        <f t="shared" ca="1" si="96"/>
        <v/>
      </c>
      <c r="R452" t="str">
        <f t="shared" ca="1" si="97"/>
        <v/>
      </c>
    </row>
    <row r="453" spans="1:18" hidden="1" x14ac:dyDescent="0.2">
      <c r="A453" s="361"/>
      <c r="B453" s="322">
        <v>36</v>
      </c>
      <c r="C453" s="322" t="str">
        <f t="shared" ca="1" si="84"/>
        <v>4.11</v>
      </c>
      <c r="D453" s="322" t="str">
        <f t="shared" ca="1" si="85"/>
        <v>na</v>
      </c>
      <c r="E453" s="322" t="s">
        <v>40</v>
      </c>
      <c r="F453" s="322" t="str">
        <f t="shared" ca="1" si="86"/>
        <v>https://museemaritime.larochelle.fr/preparer-la-visite/acces-tarifs-et-horaires</v>
      </c>
      <c r="G453" s="322" t="str">
        <f t="shared" ca="1" si="87"/>
        <v>A</v>
      </c>
      <c r="H453" s="322">
        <f t="shared" ca="1" si="88"/>
        <v>0</v>
      </c>
      <c r="I453" s="322">
        <f t="shared" ca="1" si="89"/>
        <v>0</v>
      </c>
      <c r="J453" s="322" t="str">
        <f t="shared" ca="1" si="90"/>
        <v/>
      </c>
      <c r="K453" s="322" t="str">
        <f t="shared" ca="1" si="91"/>
        <v/>
      </c>
      <c r="L453" s="322" t="str">
        <f t="shared" ca="1" si="92"/>
        <v/>
      </c>
      <c r="N453" s="322">
        <f t="shared" ca="1" si="93"/>
        <v>0</v>
      </c>
      <c r="O453" t="str">
        <f t="shared" ca="1" si="94"/>
        <v/>
      </c>
      <c r="P453" t="str">
        <f t="shared" ca="1" si="95"/>
        <v/>
      </c>
      <c r="Q453" t="str">
        <f t="shared" ca="1" si="96"/>
        <v/>
      </c>
      <c r="R453" t="str">
        <f t="shared" ca="1" si="97"/>
        <v/>
      </c>
    </row>
    <row r="454" spans="1:18" hidden="1" x14ac:dyDescent="0.2">
      <c r="A454" s="361"/>
      <c r="B454" s="322">
        <v>36</v>
      </c>
      <c r="C454" s="322" t="str">
        <f t="shared" ca="1" si="84"/>
        <v>4.11</v>
      </c>
      <c r="D454" s="322" t="str">
        <f t="shared" ca="1" si="85"/>
        <v>na</v>
      </c>
      <c r="E454" s="322" t="s">
        <v>41</v>
      </c>
      <c r="F454" s="322" t="str">
        <f t="shared" ca="1" si="86"/>
        <v>https://museemaritime.larochelle.fr/preparer-la-visite/je-suis/enseignant-ou-animateur</v>
      </c>
      <c r="G454" s="322" t="str">
        <f t="shared" ca="1" si="87"/>
        <v>A</v>
      </c>
      <c r="H454" s="322">
        <f t="shared" ca="1" si="88"/>
        <v>0</v>
      </c>
      <c r="I454" s="322">
        <f t="shared" ca="1" si="89"/>
        <v>0</v>
      </c>
      <c r="J454" s="322" t="str">
        <f t="shared" ca="1" si="90"/>
        <v/>
      </c>
      <c r="K454" s="322" t="str">
        <f t="shared" ca="1" si="91"/>
        <v/>
      </c>
      <c r="L454" s="322" t="str">
        <f t="shared" ca="1" si="92"/>
        <v/>
      </c>
      <c r="N454" s="322">
        <f t="shared" ca="1" si="93"/>
        <v>0</v>
      </c>
      <c r="O454" t="str">
        <f t="shared" ca="1" si="94"/>
        <v/>
      </c>
      <c r="P454" t="str">
        <f t="shared" ca="1" si="95"/>
        <v/>
      </c>
      <c r="Q454" t="str">
        <f t="shared" ca="1" si="96"/>
        <v/>
      </c>
      <c r="R454" t="str">
        <f t="shared" ca="1" si="97"/>
        <v/>
      </c>
    </row>
    <row r="455" spans="1:18" hidden="1" x14ac:dyDescent="0.2">
      <c r="A455" s="361"/>
      <c r="B455" s="322">
        <v>36</v>
      </c>
      <c r="C455" s="322" t="str">
        <f t="shared" ca="1" si="84"/>
        <v>4.11</v>
      </c>
      <c r="D455" s="322" t="str">
        <f t="shared" ca="1" si="85"/>
        <v>na</v>
      </c>
      <c r="E455" s="322" t="s">
        <v>42</v>
      </c>
      <c r="F455" s="322" t="str">
        <f t="shared" ca="1" si="86"/>
        <v>https://museemaritime.larochelle.fr/au-dela-de-la-visite/autour-des-expositions</v>
      </c>
      <c r="G455" s="322" t="str">
        <f t="shared" ca="1" si="87"/>
        <v>A</v>
      </c>
      <c r="H455" s="322">
        <f t="shared" ca="1" si="88"/>
        <v>0</v>
      </c>
      <c r="I455" s="322">
        <f t="shared" ca="1" si="89"/>
        <v>0</v>
      </c>
      <c r="J455" s="322" t="str">
        <f t="shared" ca="1" si="90"/>
        <v/>
      </c>
      <c r="K455" s="322" t="str">
        <f t="shared" ca="1" si="91"/>
        <v/>
      </c>
      <c r="L455" s="322" t="str">
        <f t="shared" ca="1" si="92"/>
        <v/>
      </c>
      <c r="N455" s="322">
        <f t="shared" ca="1" si="93"/>
        <v>0</v>
      </c>
      <c r="O455" t="str">
        <f t="shared" ca="1" si="94"/>
        <v/>
      </c>
      <c r="P455" t="str">
        <f t="shared" ca="1" si="95"/>
        <v/>
      </c>
      <c r="Q455" t="str">
        <f t="shared" ca="1" si="96"/>
        <v/>
      </c>
      <c r="R455" t="str">
        <f t="shared" ca="1" si="97"/>
        <v/>
      </c>
    </row>
    <row r="456" spans="1:18" hidden="1" x14ac:dyDescent="0.2">
      <c r="A456" s="361"/>
      <c r="B456" s="322">
        <v>36</v>
      </c>
      <c r="C456" s="322" t="str">
        <f t="shared" ref="C456:C519" ca="1" si="98">IFERROR(IF(INDIRECT($E456 &amp; "!B" &amp; $B456)="","",INDIRECT($E456 &amp; "!B" &amp; $B456)),"")</f>
        <v>4.11</v>
      </c>
      <c r="D456" s="322" t="str">
        <f t="shared" ref="D456:D519" ca="1" si="99">IFERROR(IF(INDIRECT($E456 &amp; "!G" &amp; $B456)="","",INDIRECT($E456 &amp; "!G" &amp; $B456)),"")</f>
        <v>na</v>
      </c>
      <c r="E456" s="322" t="s">
        <v>43</v>
      </c>
      <c r="F456" s="322" t="str">
        <f t="shared" ref="F456:F519" ca="1" si="100">IFERROR(HYPERLINK(INDIRECT($E456 &amp; "!C3")), "")</f>
        <v>https://museemaritime.larochelle.fr/au-dela-de-la-visite/lieux-culturels-et-monuments</v>
      </c>
      <c r="G456" s="322" t="str">
        <f t="shared" ref="G456:G519" ca="1" si="101">IFERROR(IF(INDIRECT($E456 &amp; "!C" &amp; $B456)="","",INDIRECT($E456 &amp; "!C" &amp; $B456)),"")</f>
        <v>A</v>
      </c>
      <c r="H456" s="322">
        <f t="shared" ref="H456:H519" ca="1" si="102">IFERROR(IF(INDIRECT($E456 &amp; "!D" &amp; $B456)="","",INDIRECT($E456 &amp; "!D" &amp; $B456)),"")</f>
        <v>0</v>
      </c>
      <c r="I456" s="322">
        <f t="shared" ref="I456:I519" ca="1" si="103">IFERROR(IF(INDIRECT($E456 &amp; "!E" &amp; $B456)="","",INDIRECT($E456 &amp; "!E" &amp; $B456)),"")</f>
        <v>0</v>
      </c>
      <c r="J456" s="322" t="str">
        <f t="shared" ref="J456:J519" ca="1" si="104">IFERROR(IF(INDIRECT($E456 &amp; "!I" &amp; $B456)="","",INDIRECT($E456 &amp; "!I" &amp; $B456)),"")</f>
        <v/>
      </c>
      <c r="K456" s="322" t="str">
        <f t="shared" ref="K456:K519" ca="1" si="105">IFERROR(IF(INDIRECT($E456 &amp; "!J" &amp; $B456)="","",INDIRECT($E456 &amp; "!J" &amp; $B456)),"")</f>
        <v/>
      </c>
      <c r="L456" s="322" t="str">
        <f t="shared" ref="L456:L519" ca="1" si="106">IFERROR(VLOOKUP($K456,$Z$1:$AD$4,MATCH($J456,$AA$5:$AD$5,0)+1,FALSE),"")</f>
        <v/>
      </c>
      <c r="N456" s="322">
        <f t="shared" ref="N456:N519" ca="1" si="107">COUNTIFS($C$7:$C$1915,$C456,$D$7:$D$1915,"nc")</f>
        <v>0</v>
      </c>
      <c r="O456" t="str">
        <f t="shared" ref="O456:O519" ca="1" si="108">IFERROR(IF(INDIRECT($E456 &amp; "!K" &amp; $B456)="","",INDIRECT($E456 &amp; "!K" &amp; $B456)),"")</f>
        <v/>
      </c>
      <c r="P456" t="str">
        <f t="shared" ref="P456:P519" ca="1" si="109">IFERROR(IF(INDIRECT($E456 &amp; "!L" &amp; $B456)="","",INDIRECT($E456 &amp; "!L" &amp; $B456)),"")</f>
        <v/>
      </c>
      <c r="Q456" t="str">
        <f t="shared" ref="Q456:Q519" ca="1" si="110">IFERROR(IF(INDIRECT($E456 &amp; "!M" &amp; $B456)="","",INDIRECT($E456 &amp; "!M" &amp; $B456)),"")</f>
        <v/>
      </c>
      <c r="R456" t="str">
        <f t="shared" ref="R456:R519" ca="1" si="111">IFERROR(IF(INDIRECT($E456 &amp; "!N" &amp; $B456)="","",INDIRECT($E456 &amp; "!N" &amp; $B456)),"")</f>
        <v/>
      </c>
    </row>
    <row r="457" spans="1:18" hidden="1" x14ac:dyDescent="0.2">
      <c r="A457" s="361"/>
      <c r="B457" s="322">
        <v>36</v>
      </c>
      <c r="C457" s="322" t="str">
        <f t="shared" ca="1" si="98"/>
        <v>4.11</v>
      </c>
      <c r="D457" s="322" t="str">
        <f t="shared" ca="1" si="99"/>
        <v>na</v>
      </c>
      <c r="E457" s="322" t="s">
        <v>44</v>
      </c>
      <c r="F457" s="322" t="str">
        <f t="shared" ca="1" si="100"/>
        <v>https://museemaritime.larochelle.fr/au-dela-de-la-visite/a-decouvrir-a-proximite/yatchs-classiques</v>
      </c>
      <c r="G457" s="322" t="str">
        <f t="shared" ca="1" si="101"/>
        <v>A</v>
      </c>
      <c r="H457" s="322">
        <f t="shared" ca="1" si="102"/>
        <v>0</v>
      </c>
      <c r="I457" s="322">
        <f t="shared" ca="1" si="103"/>
        <v>0</v>
      </c>
      <c r="J457" s="322" t="str">
        <f t="shared" ca="1" si="104"/>
        <v/>
      </c>
      <c r="K457" s="322" t="str">
        <f t="shared" ca="1" si="105"/>
        <v/>
      </c>
      <c r="L457" s="322" t="str">
        <f t="shared" ca="1" si="106"/>
        <v/>
      </c>
      <c r="N457" s="322">
        <f t="shared" ca="1" si="107"/>
        <v>0</v>
      </c>
      <c r="O457" t="str">
        <f t="shared" ca="1" si="108"/>
        <v/>
      </c>
      <c r="P457" t="str">
        <f t="shared" ca="1" si="109"/>
        <v/>
      </c>
      <c r="Q457" t="str">
        <f t="shared" ca="1" si="110"/>
        <v/>
      </c>
      <c r="R457" t="str">
        <f t="shared" ca="1" si="111"/>
        <v/>
      </c>
    </row>
    <row r="458" spans="1:18" hidden="1" x14ac:dyDescent="0.2">
      <c r="A458" s="361"/>
      <c r="B458" s="322">
        <v>37</v>
      </c>
      <c r="C458" s="322" t="str">
        <f t="shared" ca="1" si="98"/>
        <v>4.12</v>
      </c>
      <c r="D458" s="322" t="str">
        <f t="shared" ca="1" si="99"/>
        <v>na</v>
      </c>
      <c r="E458" s="322" t="s">
        <v>27</v>
      </c>
      <c r="F458" s="322" t="str">
        <f t="shared" ca="1" si="100"/>
        <v>https://museemaritime.larochelle.fr/</v>
      </c>
      <c r="G458" s="322" t="str">
        <f t="shared" ca="1" si="101"/>
        <v>A</v>
      </c>
      <c r="H458" s="322">
        <f t="shared" ca="1" si="102"/>
        <v>0</v>
      </c>
      <c r="I458" s="322">
        <f t="shared" ca="1" si="103"/>
        <v>0</v>
      </c>
      <c r="J458" s="322" t="str">
        <f t="shared" ca="1" si="104"/>
        <v/>
      </c>
      <c r="K458" s="322" t="str">
        <f t="shared" ca="1" si="105"/>
        <v/>
      </c>
      <c r="L458" s="322" t="str">
        <f t="shared" ca="1" si="106"/>
        <v/>
      </c>
      <c r="N458" s="322">
        <f t="shared" ca="1" si="107"/>
        <v>0</v>
      </c>
      <c r="O458" t="str">
        <f t="shared" ca="1" si="108"/>
        <v/>
      </c>
      <c r="P458" t="str">
        <f t="shared" ca="1" si="109"/>
        <v/>
      </c>
      <c r="Q458" t="str">
        <f t="shared" ca="1" si="110"/>
        <v/>
      </c>
      <c r="R458" t="str">
        <f t="shared" ca="1" si="111"/>
        <v/>
      </c>
    </row>
    <row r="459" spans="1:18" hidden="1" x14ac:dyDescent="0.2">
      <c r="A459" s="361"/>
      <c r="B459" s="322">
        <v>37</v>
      </c>
      <c r="C459" s="322" t="str">
        <f t="shared" ca="1" si="98"/>
        <v>4.12</v>
      </c>
      <c r="D459" s="322" t="str">
        <f t="shared" ca="1" si="99"/>
        <v>na</v>
      </c>
      <c r="E459" s="322" t="s">
        <v>28</v>
      </c>
      <c r="F459" s="322" t="str">
        <f t="shared" ca="1" si="100"/>
        <v>https://museemaritime.larochelle.fr/contact</v>
      </c>
      <c r="G459" s="322" t="str">
        <f t="shared" ca="1" si="101"/>
        <v>A</v>
      </c>
      <c r="H459" s="322">
        <f t="shared" ca="1" si="102"/>
        <v>0</v>
      </c>
      <c r="I459" s="322">
        <f t="shared" ca="1" si="103"/>
        <v>0</v>
      </c>
      <c r="J459" s="322" t="str">
        <f t="shared" ca="1" si="104"/>
        <v/>
      </c>
      <c r="K459" s="322" t="str">
        <f t="shared" ca="1" si="105"/>
        <v/>
      </c>
      <c r="L459" s="322" t="str">
        <f t="shared" ca="1" si="106"/>
        <v/>
      </c>
      <c r="N459" s="322">
        <f t="shared" ca="1" si="107"/>
        <v>0</v>
      </c>
      <c r="O459" t="str">
        <f t="shared" ca="1" si="108"/>
        <v/>
      </c>
      <c r="P459" t="str">
        <f t="shared" ca="1" si="109"/>
        <v/>
      </c>
      <c r="Q459" t="str">
        <f t="shared" ca="1" si="110"/>
        <v/>
      </c>
      <c r="R459" t="str">
        <f t="shared" ca="1" si="111"/>
        <v/>
      </c>
    </row>
    <row r="460" spans="1:18" hidden="1" x14ac:dyDescent="0.2">
      <c r="A460" s="361"/>
      <c r="B460" s="322">
        <v>37</v>
      </c>
      <c r="C460" s="322" t="str">
        <f t="shared" ca="1" si="98"/>
        <v>4.12</v>
      </c>
      <c r="D460" s="322" t="str">
        <f t="shared" ca="1" si="99"/>
        <v>na</v>
      </c>
      <c r="E460" s="322" t="s">
        <v>29</v>
      </c>
      <c r="F460" s="322" t="str">
        <f t="shared" ca="1" si="100"/>
        <v>https://museemaritime.larochelle.fr/mentions-legales</v>
      </c>
      <c r="G460" s="322" t="str">
        <f t="shared" ca="1" si="101"/>
        <v>A</v>
      </c>
      <c r="H460" s="322">
        <f t="shared" ca="1" si="102"/>
        <v>0</v>
      </c>
      <c r="I460" s="322">
        <f t="shared" ca="1" si="103"/>
        <v>0</v>
      </c>
      <c r="J460" s="322" t="str">
        <f t="shared" ca="1" si="104"/>
        <v/>
      </c>
      <c r="K460" s="322" t="str">
        <f t="shared" ca="1" si="105"/>
        <v/>
      </c>
      <c r="L460" s="322" t="str">
        <f t="shared" ca="1" si="106"/>
        <v/>
      </c>
      <c r="N460" s="322">
        <f t="shared" ca="1" si="107"/>
        <v>0</v>
      </c>
      <c r="O460" t="str">
        <f t="shared" ca="1" si="108"/>
        <v/>
      </c>
      <c r="P460" t="str">
        <f t="shared" ca="1" si="109"/>
        <v/>
      </c>
      <c r="Q460" t="str">
        <f t="shared" ca="1" si="110"/>
        <v/>
      </c>
      <c r="R460" t="str">
        <f t="shared" ca="1" si="111"/>
        <v/>
      </c>
    </row>
    <row r="461" spans="1:18" hidden="1" x14ac:dyDescent="0.2">
      <c r="A461" s="361"/>
      <c r="B461" s="322">
        <v>37</v>
      </c>
      <c r="C461" s="322" t="str">
        <f t="shared" ca="1" si="98"/>
        <v>4.12</v>
      </c>
      <c r="D461" s="322" t="str">
        <f t="shared" ca="1" si="99"/>
        <v>na</v>
      </c>
      <c r="E461" s="322" t="s">
        <v>30</v>
      </c>
      <c r="F461" s="322" t="str">
        <f t="shared" ca="1" si="100"/>
        <v>https://museemaritime.larochelle.fr/plan-du-site</v>
      </c>
      <c r="G461" s="322" t="str">
        <f t="shared" ca="1" si="101"/>
        <v>A</v>
      </c>
      <c r="H461" s="322">
        <f t="shared" ca="1" si="102"/>
        <v>0</v>
      </c>
      <c r="I461" s="322">
        <f t="shared" ca="1" si="103"/>
        <v>0</v>
      </c>
      <c r="J461" s="322" t="str">
        <f t="shared" ca="1" si="104"/>
        <v/>
      </c>
      <c r="K461" s="322" t="str">
        <f t="shared" ca="1" si="105"/>
        <v/>
      </c>
      <c r="L461" s="322" t="str">
        <f t="shared" ca="1" si="106"/>
        <v/>
      </c>
      <c r="N461" s="322">
        <f t="shared" ca="1" si="107"/>
        <v>0</v>
      </c>
      <c r="O461" t="str">
        <f t="shared" ca="1" si="108"/>
        <v/>
      </c>
      <c r="P461" t="str">
        <f t="shared" ca="1" si="109"/>
        <v/>
      </c>
      <c r="Q461" t="str">
        <f t="shared" ca="1" si="110"/>
        <v/>
      </c>
      <c r="R461" t="str">
        <f t="shared" ca="1" si="111"/>
        <v/>
      </c>
    </row>
    <row r="462" spans="1:18" hidden="1" x14ac:dyDescent="0.2">
      <c r="A462" s="361"/>
      <c r="B462" s="322">
        <v>37</v>
      </c>
      <c r="C462" s="322" t="str">
        <f t="shared" ca="1" si="98"/>
        <v>4.12</v>
      </c>
      <c r="D462" s="322" t="str">
        <f t="shared" ca="1" si="99"/>
        <v>na</v>
      </c>
      <c r="E462" s="322" t="s">
        <v>31</v>
      </c>
      <c r="F462" s="322" t="str">
        <f t="shared" ca="1" si="100"/>
        <v>https://museemaritime.larochelle.fr/un-avant-gout/en-ce-moment</v>
      </c>
      <c r="G462" s="322" t="str">
        <f t="shared" ca="1" si="101"/>
        <v>A</v>
      </c>
      <c r="H462" s="322">
        <f t="shared" ca="1" si="102"/>
        <v>0</v>
      </c>
      <c r="I462" s="322">
        <f t="shared" ca="1" si="103"/>
        <v>0</v>
      </c>
      <c r="J462" s="322" t="str">
        <f t="shared" ca="1" si="104"/>
        <v/>
      </c>
      <c r="K462" s="322" t="str">
        <f t="shared" ca="1" si="105"/>
        <v/>
      </c>
      <c r="L462" s="322" t="str">
        <f t="shared" ca="1" si="106"/>
        <v/>
      </c>
      <c r="N462" s="322">
        <f t="shared" ca="1" si="107"/>
        <v>0</v>
      </c>
      <c r="O462" t="str">
        <f t="shared" ca="1" si="108"/>
        <v/>
      </c>
      <c r="P462" t="str">
        <f t="shared" ca="1" si="109"/>
        <v/>
      </c>
      <c r="Q462" t="str">
        <f t="shared" ca="1" si="110"/>
        <v/>
      </c>
      <c r="R462" t="str">
        <f t="shared" ca="1" si="111"/>
        <v/>
      </c>
    </row>
    <row r="463" spans="1:18" hidden="1" x14ac:dyDescent="0.2">
      <c r="A463" s="361"/>
      <c r="B463" s="322">
        <v>37</v>
      </c>
      <c r="C463" s="322" t="str">
        <f t="shared" ca="1" si="98"/>
        <v>4.12</v>
      </c>
      <c r="D463" s="322" t="str">
        <f t="shared" ca="1" si="99"/>
        <v>na</v>
      </c>
      <c r="E463" s="322" t="s">
        <v>32</v>
      </c>
      <c r="F463" s="322" t="str">
        <f t="shared" ca="1" si="100"/>
        <v>https://museemaritime.larochelle.fr/un-avant-gout/en-ce-moment</v>
      </c>
      <c r="G463" s="322" t="str">
        <f t="shared" ca="1" si="101"/>
        <v>A</v>
      </c>
      <c r="H463" s="322">
        <f t="shared" ca="1" si="102"/>
        <v>0</v>
      </c>
      <c r="I463" s="322">
        <f t="shared" ca="1" si="103"/>
        <v>0</v>
      </c>
      <c r="J463" s="322" t="str">
        <f t="shared" ca="1" si="104"/>
        <v/>
      </c>
      <c r="K463" s="322" t="str">
        <f t="shared" ca="1" si="105"/>
        <v/>
      </c>
      <c r="L463" s="322" t="str">
        <f t="shared" ca="1" si="106"/>
        <v/>
      </c>
      <c r="N463" s="322">
        <f t="shared" ca="1" si="107"/>
        <v>0</v>
      </c>
      <c r="O463" t="str">
        <f t="shared" ca="1" si="108"/>
        <v/>
      </c>
      <c r="P463" t="str">
        <f t="shared" ca="1" si="109"/>
        <v/>
      </c>
      <c r="Q463" t="str">
        <f t="shared" ca="1" si="110"/>
        <v/>
      </c>
      <c r="R463" t="str">
        <f t="shared" ca="1" si="111"/>
        <v/>
      </c>
    </row>
    <row r="464" spans="1:18" hidden="1" x14ac:dyDescent="0.2">
      <c r="A464" s="361"/>
      <c r="B464" s="322">
        <v>37</v>
      </c>
      <c r="C464" s="322" t="str">
        <f t="shared" ca="1" si="98"/>
        <v>4.12</v>
      </c>
      <c r="D464" s="322" t="str">
        <f t="shared" ca="1" si="99"/>
        <v>na</v>
      </c>
      <c r="E464" s="322" t="s">
        <v>33</v>
      </c>
      <c r="F464" s="322" t="str">
        <f t="shared" ca="1" si="100"/>
        <v>https://museemaritime.larochelle.fr/un-avant-gout/en-ce-moment/evenement/generationsthalassa-5662</v>
      </c>
      <c r="G464" s="322" t="str">
        <f t="shared" ca="1" si="101"/>
        <v>A</v>
      </c>
      <c r="H464" s="322">
        <f t="shared" ca="1" si="102"/>
        <v>0</v>
      </c>
      <c r="I464" s="322">
        <f t="shared" ca="1" si="103"/>
        <v>0</v>
      </c>
      <c r="J464" s="322" t="str">
        <f t="shared" ca="1" si="104"/>
        <v/>
      </c>
      <c r="K464" s="322" t="str">
        <f t="shared" ca="1" si="105"/>
        <v/>
      </c>
      <c r="L464" s="322" t="str">
        <f t="shared" ca="1" si="106"/>
        <v/>
      </c>
      <c r="N464" s="322">
        <f t="shared" ca="1" si="107"/>
        <v>0</v>
      </c>
      <c r="O464" t="str">
        <f t="shared" ca="1" si="108"/>
        <v/>
      </c>
      <c r="P464" t="str">
        <f t="shared" ca="1" si="109"/>
        <v/>
      </c>
      <c r="Q464" t="str">
        <f t="shared" ca="1" si="110"/>
        <v/>
      </c>
      <c r="R464" t="str">
        <f t="shared" ca="1" si="111"/>
        <v/>
      </c>
    </row>
    <row r="465" spans="1:18" hidden="1" x14ac:dyDescent="0.2">
      <c r="A465" s="361"/>
      <c r="B465" s="322">
        <v>37</v>
      </c>
      <c r="C465" s="322" t="str">
        <f t="shared" ca="1" si="98"/>
        <v>4.12</v>
      </c>
      <c r="D465" s="322" t="str">
        <f t="shared" ca="1" si="99"/>
        <v>na</v>
      </c>
      <c r="E465" s="322" t="s">
        <v>34</v>
      </c>
      <c r="F465" s="322" t="str">
        <f t="shared" ca="1" si="100"/>
        <v>https://museemaritime.larochelle.fr/recherche?q=bateau&amp;tx_indexedsearch%5Bsubmit_button%5D=OK </v>
      </c>
      <c r="G465" s="322" t="str">
        <f t="shared" ca="1" si="101"/>
        <v>A</v>
      </c>
      <c r="H465" s="322">
        <f t="shared" ca="1" si="102"/>
        <v>0</v>
      </c>
      <c r="I465" s="322">
        <f t="shared" ca="1" si="103"/>
        <v>0</v>
      </c>
      <c r="J465" s="322" t="str">
        <f t="shared" ca="1" si="104"/>
        <v/>
      </c>
      <c r="K465" s="322" t="str">
        <f t="shared" ca="1" si="105"/>
        <v/>
      </c>
      <c r="L465" s="322" t="str">
        <f t="shared" ca="1" si="106"/>
        <v/>
      </c>
      <c r="N465" s="322">
        <f t="shared" ca="1" si="107"/>
        <v>0</v>
      </c>
      <c r="O465" t="str">
        <f t="shared" ca="1" si="108"/>
        <v/>
      </c>
      <c r="P465" t="str">
        <f t="shared" ca="1" si="109"/>
        <v/>
      </c>
      <c r="Q465" t="str">
        <f t="shared" ca="1" si="110"/>
        <v/>
      </c>
      <c r="R465" t="str">
        <f t="shared" ca="1" si="111"/>
        <v/>
      </c>
    </row>
    <row r="466" spans="1:18" hidden="1" x14ac:dyDescent="0.2">
      <c r="A466" s="361"/>
      <c r="B466" s="322">
        <v>37</v>
      </c>
      <c r="C466" s="322" t="str">
        <f t="shared" ca="1" si="98"/>
        <v>4.12</v>
      </c>
      <c r="D466" s="322" t="str">
        <f t="shared" ca="1" si="99"/>
        <v>na</v>
      </c>
      <c r="E466" s="322" t="s">
        <v>35</v>
      </c>
      <c r="F466" s="322" t="str">
        <f t="shared" ca="1" si="100"/>
        <v>https://museemaritime.larochelle.fr/un-avant-gout/presentation-du-musee</v>
      </c>
      <c r="G466" s="322" t="str">
        <f t="shared" ca="1" si="101"/>
        <v>A</v>
      </c>
      <c r="H466" s="322">
        <f t="shared" ca="1" si="102"/>
        <v>0</v>
      </c>
      <c r="I466" s="322">
        <f t="shared" ca="1" si="103"/>
        <v>0</v>
      </c>
      <c r="J466" s="322" t="str">
        <f t="shared" ca="1" si="104"/>
        <v/>
      </c>
      <c r="K466" s="322" t="str">
        <f t="shared" ca="1" si="105"/>
        <v/>
      </c>
      <c r="L466" s="322" t="str">
        <f t="shared" ca="1" si="106"/>
        <v/>
      </c>
      <c r="N466" s="322">
        <f t="shared" ca="1" si="107"/>
        <v>0</v>
      </c>
      <c r="O466" t="str">
        <f t="shared" ca="1" si="108"/>
        <v/>
      </c>
      <c r="P466" t="str">
        <f t="shared" ca="1" si="109"/>
        <v/>
      </c>
      <c r="Q466" t="str">
        <f t="shared" ca="1" si="110"/>
        <v/>
      </c>
      <c r="R466" t="str">
        <f t="shared" ca="1" si="111"/>
        <v/>
      </c>
    </row>
    <row r="467" spans="1:18" hidden="1" x14ac:dyDescent="0.2">
      <c r="A467" s="361"/>
      <c r="B467" s="322">
        <v>37</v>
      </c>
      <c r="C467" s="322" t="str">
        <f t="shared" ca="1" si="98"/>
        <v>4.12</v>
      </c>
      <c r="D467" s="322" t="str">
        <f t="shared" ca="1" si="99"/>
        <v>na</v>
      </c>
      <c r="E467" s="322" t="s">
        <v>36</v>
      </c>
      <c r="F467" s="322" t="str">
        <f t="shared" ca="1" si="100"/>
        <v>https://museemaritime.larochelle.fr/un-avant-gout/histoire-du-musee</v>
      </c>
      <c r="G467" s="322" t="str">
        <f t="shared" ca="1" si="101"/>
        <v>A</v>
      </c>
      <c r="H467" s="322">
        <f t="shared" ca="1" si="102"/>
        <v>0</v>
      </c>
      <c r="I467" s="322">
        <f t="shared" ca="1" si="103"/>
        <v>0</v>
      </c>
      <c r="J467" s="322" t="str">
        <f t="shared" ca="1" si="104"/>
        <v/>
      </c>
      <c r="K467" s="322" t="str">
        <f t="shared" ca="1" si="105"/>
        <v/>
      </c>
      <c r="L467" s="322" t="str">
        <f t="shared" ca="1" si="106"/>
        <v/>
      </c>
      <c r="N467" s="322">
        <f t="shared" ca="1" si="107"/>
        <v>0</v>
      </c>
      <c r="O467" t="str">
        <f t="shared" ca="1" si="108"/>
        <v/>
      </c>
      <c r="P467" t="str">
        <f t="shared" ca="1" si="109"/>
        <v/>
      </c>
      <c r="Q467" t="str">
        <f t="shared" ca="1" si="110"/>
        <v/>
      </c>
      <c r="R467" t="str">
        <f t="shared" ca="1" si="111"/>
        <v/>
      </c>
    </row>
    <row r="468" spans="1:18" hidden="1" x14ac:dyDescent="0.2">
      <c r="A468" s="361"/>
      <c r="B468" s="322">
        <v>37</v>
      </c>
      <c r="C468" s="322" t="str">
        <f t="shared" ca="1" si="98"/>
        <v>4.12</v>
      </c>
      <c r="D468" s="322" t="str">
        <f t="shared" ca="1" si="99"/>
        <v>na</v>
      </c>
      <c r="E468" s="322" t="s">
        <v>37</v>
      </c>
      <c r="F468" s="322" t="str">
        <f t="shared" ca="1" si="100"/>
        <v>https://museemaritime.larochelle.fr/un-avant-gout/les-collections/flotte-patrimoniale</v>
      </c>
      <c r="G468" s="322" t="str">
        <f t="shared" ca="1" si="101"/>
        <v>A</v>
      </c>
      <c r="H468" s="322">
        <f t="shared" ca="1" si="102"/>
        <v>0</v>
      </c>
      <c r="I468" s="322">
        <f t="shared" ca="1" si="103"/>
        <v>0</v>
      </c>
      <c r="J468" s="322" t="str">
        <f t="shared" ca="1" si="104"/>
        <v/>
      </c>
      <c r="K468" s="322" t="str">
        <f t="shared" ca="1" si="105"/>
        <v/>
      </c>
      <c r="L468" s="322" t="str">
        <f t="shared" ca="1" si="106"/>
        <v/>
      </c>
      <c r="N468" s="322">
        <f t="shared" ca="1" si="107"/>
        <v>0</v>
      </c>
      <c r="O468" t="str">
        <f t="shared" ca="1" si="108"/>
        <v/>
      </c>
      <c r="P468" t="str">
        <f t="shared" ca="1" si="109"/>
        <v/>
      </c>
      <c r="Q468" t="str">
        <f t="shared" ca="1" si="110"/>
        <v/>
      </c>
      <c r="R468" t="str">
        <f t="shared" ca="1" si="111"/>
        <v/>
      </c>
    </row>
    <row r="469" spans="1:18" hidden="1" x14ac:dyDescent="0.2">
      <c r="A469" s="361"/>
      <c r="B469" s="322">
        <v>37</v>
      </c>
      <c r="C469" s="322" t="str">
        <f t="shared" ca="1" si="98"/>
        <v>4.12</v>
      </c>
      <c r="D469" s="322" t="str">
        <f t="shared" ca="1" si="99"/>
        <v>na</v>
      </c>
      <c r="E469" s="322" t="s">
        <v>38</v>
      </c>
      <c r="F469" s="322" t="str">
        <f t="shared" ca="1" si="100"/>
        <v>https://museemaritime.larochelle.fr/un-avant-gout/les-collections/france-1</v>
      </c>
      <c r="G469" s="322" t="str">
        <f t="shared" ca="1" si="101"/>
        <v>A</v>
      </c>
      <c r="H469" s="322">
        <f t="shared" ca="1" si="102"/>
        <v>0</v>
      </c>
      <c r="I469" s="322">
        <f t="shared" ca="1" si="103"/>
        <v>0</v>
      </c>
      <c r="J469" s="322" t="str">
        <f t="shared" ca="1" si="104"/>
        <v/>
      </c>
      <c r="K469" s="322" t="str">
        <f t="shared" ca="1" si="105"/>
        <v/>
      </c>
      <c r="L469" s="322" t="str">
        <f t="shared" ca="1" si="106"/>
        <v/>
      </c>
      <c r="N469" s="322">
        <f t="shared" ca="1" si="107"/>
        <v>0</v>
      </c>
      <c r="O469" t="str">
        <f t="shared" ca="1" si="108"/>
        <v/>
      </c>
      <c r="P469" t="str">
        <f t="shared" ca="1" si="109"/>
        <v/>
      </c>
      <c r="Q469" t="str">
        <f t="shared" ca="1" si="110"/>
        <v/>
      </c>
      <c r="R469" t="str">
        <f t="shared" ca="1" si="111"/>
        <v/>
      </c>
    </row>
    <row r="470" spans="1:18" hidden="1" x14ac:dyDescent="0.2">
      <c r="A470" s="361"/>
      <c r="B470" s="322">
        <v>37</v>
      </c>
      <c r="C470" s="322" t="str">
        <f t="shared" ca="1" si="98"/>
        <v>4.12</v>
      </c>
      <c r="D470" s="322" t="str">
        <f t="shared" ca="1" si="99"/>
        <v>na</v>
      </c>
      <c r="E470" s="322" t="s">
        <v>39</v>
      </c>
      <c r="F470" s="322" t="str">
        <f t="shared" ca="1" si="100"/>
        <v>https://museemaritime.larochelle.fr/un-avant-gout/les-incontournables/joshua-1</v>
      </c>
      <c r="G470" s="322" t="str">
        <f t="shared" ca="1" si="101"/>
        <v>A</v>
      </c>
      <c r="H470" s="322">
        <f t="shared" ca="1" si="102"/>
        <v>0</v>
      </c>
      <c r="I470" s="322">
        <f t="shared" ca="1" si="103"/>
        <v>0</v>
      </c>
      <c r="J470" s="322" t="str">
        <f t="shared" ca="1" si="104"/>
        <v/>
      </c>
      <c r="K470" s="322" t="str">
        <f t="shared" ca="1" si="105"/>
        <v/>
      </c>
      <c r="L470" s="322" t="str">
        <f t="shared" ca="1" si="106"/>
        <v/>
      </c>
      <c r="N470" s="322">
        <f t="shared" ca="1" si="107"/>
        <v>0</v>
      </c>
      <c r="O470" t="str">
        <f t="shared" ca="1" si="108"/>
        <v/>
      </c>
      <c r="P470" t="str">
        <f t="shared" ca="1" si="109"/>
        <v/>
      </c>
      <c r="Q470" t="str">
        <f t="shared" ca="1" si="110"/>
        <v/>
      </c>
      <c r="R470" t="str">
        <f t="shared" ca="1" si="111"/>
        <v/>
      </c>
    </row>
    <row r="471" spans="1:18" hidden="1" x14ac:dyDescent="0.2">
      <c r="A471" s="361"/>
      <c r="B471" s="322">
        <v>37</v>
      </c>
      <c r="C471" s="322" t="str">
        <f t="shared" ca="1" si="98"/>
        <v>4.12</v>
      </c>
      <c r="D471" s="322" t="str">
        <f t="shared" ca="1" si="99"/>
        <v>na</v>
      </c>
      <c r="E471" s="322" t="s">
        <v>40</v>
      </c>
      <c r="F471" s="322" t="str">
        <f t="shared" ca="1" si="100"/>
        <v>https://museemaritime.larochelle.fr/preparer-la-visite/acces-tarifs-et-horaires</v>
      </c>
      <c r="G471" s="322" t="str">
        <f t="shared" ca="1" si="101"/>
        <v>A</v>
      </c>
      <c r="H471" s="322">
        <f t="shared" ca="1" si="102"/>
        <v>0</v>
      </c>
      <c r="I471" s="322">
        <f t="shared" ca="1" si="103"/>
        <v>0</v>
      </c>
      <c r="J471" s="322" t="str">
        <f t="shared" ca="1" si="104"/>
        <v/>
      </c>
      <c r="K471" s="322" t="str">
        <f t="shared" ca="1" si="105"/>
        <v/>
      </c>
      <c r="L471" s="322" t="str">
        <f t="shared" ca="1" si="106"/>
        <v/>
      </c>
      <c r="N471" s="322">
        <f t="shared" ca="1" si="107"/>
        <v>0</v>
      </c>
      <c r="O471" t="str">
        <f t="shared" ca="1" si="108"/>
        <v/>
      </c>
      <c r="P471" t="str">
        <f t="shared" ca="1" si="109"/>
        <v/>
      </c>
      <c r="Q471" t="str">
        <f t="shared" ca="1" si="110"/>
        <v/>
      </c>
      <c r="R471" t="str">
        <f t="shared" ca="1" si="111"/>
        <v/>
      </c>
    </row>
    <row r="472" spans="1:18" hidden="1" x14ac:dyDescent="0.2">
      <c r="A472" s="361"/>
      <c r="B472" s="322">
        <v>37</v>
      </c>
      <c r="C472" s="322" t="str">
        <f t="shared" ca="1" si="98"/>
        <v>4.12</v>
      </c>
      <c r="D472" s="322" t="str">
        <f t="shared" ca="1" si="99"/>
        <v>na</v>
      </c>
      <c r="E472" s="322" t="s">
        <v>41</v>
      </c>
      <c r="F472" s="322" t="str">
        <f t="shared" ca="1" si="100"/>
        <v>https://museemaritime.larochelle.fr/preparer-la-visite/je-suis/enseignant-ou-animateur</v>
      </c>
      <c r="G472" s="322" t="str">
        <f t="shared" ca="1" si="101"/>
        <v>A</v>
      </c>
      <c r="H472" s="322">
        <f t="shared" ca="1" si="102"/>
        <v>0</v>
      </c>
      <c r="I472" s="322">
        <f t="shared" ca="1" si="103"/>
        <v>0</v>
      </c>
      <c r="J472" s="322" t="str">
        <f t="shared" ca="1" si="104"/>
        <v/>
      </c>
      <c r="K472" s="322" t="str">
        <f t="shared" ca="1" si="105"/>
        <v/>
      </c>
      <c r="L472" s="322" t="str">
        <f t="shared" ca="1" si="106"/>
        <v/>
      </c>
      <c r="N472" s="322">
        <f t="shared" ca="1" si="107"/>
        <v>0</v>
      </c>
      <c r="O472" t="str">
        <f t="shared" ca="1" si="108"/>
        <v/>
      </c>
      <c r="P472" t="str">
        <f t="shared" ca="1" si="109"/>
        <v/>
      </c>
      <c r="Q472" t="str">
        <f t="shared" ca="1" si="110"/>
        <v/>
      </c>
      <c r="R472" t="str">
        <f t="shared" ca="1" si="111"/>
        <v/>
      </c>
    </row>
    <row r="473" spans="1:18" hidden="1" x14ac:dyDescent="0.2">
      <c r="A473" s="361"/>
      <c r="B473" s="322">
        <v>37</v>
      </c>
      <c r="C473" s="322" t="str">
        <f t="shared" ca="1" si="98"/>
        <v>4.12</v>
      </c>
      <c r="D473" s="322" t="str">
        <f t="shared" ca="1" si="99"/>
        <v>na</v>
      </c>
      <c r="E473" s="322" t="s">
        <v>42</v>
      </c>
      <c r="F473" s="322" t="str">
        <f t="shared" ca="1" si="100"/>
        <v>https://museemaritime.larochelle.fr/au-dela-de-la-visite/autour-des-expositions</v>
      </c>
      <c r="G473" s="322" t="str">
        <f t="shared" ca="1" si="101"/>
        <v>A</v>
      </c>
      <c r="H473" s="322">
        <f t="shared" ca="1" si="102"/>
        <v>0</v>
      </c>
      <c r="I473" s="322">
        <f t="shared" ca="1" si="103"/>
        <v>0</v>
      </c>
      <c r="J473" s="322" t="str">
        <f t="shared" ca="1" si="104"/>
        <v/>
      </c>
      <c r="K473" s="322" t="str">
        <f t="shared" ca="1" si="105"/>
        <v/>
      </c>
      <c r="L473" s="322" t="str">
        <f t="shared" ca="1" si="106"/>
        <v/>
      </c>
      <c r="N473" s="322">
        <f t="shared" ca="1" si="107"/>
        <v>0</v>
      </c>
      <c r="O473" t="str">
        <f t="shared" ca="1" si="108"/>
        <v/>
      </c>
      <c r="P473" t="str">
        <f t="shared" ca="1" si="109"/>
        <v/>
      </c>
      <c r="Q473" t="str">
        <f t="shared" ca="1" si="110"/>
        <v/>
      </c>
      <c r="R473" t="str">
        <f t="shared" ca="1" si="111"/>
        <v/>
      </c>
    </row>
    <row r="474" spans="1:18" hidden="1" x14ac:dyDescent="0.2">
      <c r="A474" s="361"/>
      <c r="B474" s="322">
        <v>37</v>
      </c>
      <c r="C474" s="322" t="str">
        <f t="shared" ca="1" si="98"/>
        <v>4.12</v>
      </c>
      <c r="D474" s="322" t="str">
        <f t="shared" ca="1" si="99"/>
        <v>na</v>
      </c>
      <c r="E474" s="322" t="s">
        <v>43</v>
      </c>
      <c r="F474" s="322" t="str">
        <f t="shared" ca="1" si="100"/>
        <v>https://museemaritime.larochelle.fr/au-dela-de-la-visite/lieux-culturels-et-monuments</v>
      </c>
      <c r="G474" s="322" t="str">
        <f t="shared" ca="1" si="101"/>
        <v>A</v>
      </c>
      <c r="H474" s="322">
        <f t="shared" ca="1" si="102"/>
        <v>0</v>
      </c>
      <c r="I474" s="322">
        <f t="shared" ca="1" si="103"/>
        <v>0</v>
      </c>
      <c r="J474" s="322" t="str">
        <f t="shared" ca="1" si="104"/>
        <v/>
      </c>
      <c r="K474" s="322" t="str">
        <f t="shared" ca="1" si="105"/>
        <v/>
      </c>
      <c r="L474" s="322" t="str">
        <f t="shared" ca="1" si="106"/>
        <v/>
      </c>
      <c r="N474" s="322">
        <f t="shared" ca="1" si="107"/>
        <v>0</v>
      </c>
      <c r="O474" t="str">
        <f t="shared" ca="1" si="108"/>
        <v/>
      </c>
      <c r="P474" t="str">
        <f t="shared" ca="1" si="109"/>
        <v/>
      </c>
      <c r="Q474" t="str">
        <f t="shared" ca="1" si="110"/>
        <v/>
      </c>
      <c r="R474" t="str">
        <f t="shared" ca="1" si="111"/>
        <v/>
      </c>
    </row>
    <row r="475" spans="1:18" hidden="1" x14ac:dyDescent="0.2">
      <c r="A475" s="361"/>
      <c r="B475" s="322">
        <v>37</v>
      </c>
      <c r="C475" s="322" t="str">
        <f t="shared" ca="1" si="98"/>
        <v>4.12</v>
      </c>
      <c r="D475" s="322" t="str">
        <f t="shared" ca="1" si="99"/>
        <v>na</v>
      </c>
      <c r="E475" s="322" t="s">
        <v>44</v>
      </c>
      <c r="F475" s="322" t="str">
        <f t="shared" ca="1" si="100"/>
        <v>https://museemaritime.larochelle.fr/au-dela-de-la-visite/a-decouvrir-a-proximite/yatchs-classiques</v>
      </c>
      <c r="G475" s="322" t="str">
        <f t="shared" ca="1" si="101"/>
        <v>A</v>
      </c>
      <c r="H475" s="322">
        <f t="shared" ca="1" si="102"/>
        <v>0</v>
      </c>
      <c r="I475" s="322">
        <f t="shared" ca="1" si="103"/>
        <v>0</v>
      </c>
      <c r="J475" s="322" t="str">
        <f t="shared" ca="1" si="104"/>
        <v/>
      </c>
      <c r="K475" s="322" t="str">
        <f t="shared" ca="1" si="105"/>
        <v/>
      </c>
      <c r="L475" s="322" t="str">
        <f t="shared" ca="1" si="106"/>
        <v/>
      </c>
      <c r="N475" s="322">
        <f t="shared" ca="1" si="107"/>
        <v>0</v>
      </c>
      <c r="O475" t="str">
        <f t="shared" ca="1" si="108"/>
        <v/>
      </c>
      <c r="P475" t="str">
        <f t="shared" ca="1" si="109"/>
        <v/>
      </c>
      <c r="Q475" t="str">
        <f t="shared" ca="1" si="110"/>
        <v/>
      </c>
      <c r="R475" t="str">
        <f t="shared" ca="1" si="111"/>
        <v/>
      </c>
    </row>
    <row r="476" spans="1:18" hidden="1" x14ac:dyDescent="0.2">
      <c r="A476" s="361"/>
      <c r="B476" s="322">
        <v>38</v>
      </c>
      <c r="C476" s="322" t="str">
        <f t="shared" ca="1" si="98"/>
        <v>4.13</v>
      </c>
      <c r="D476" s="322" t="str">
        <f t="shared" ca="1" si="99"/>
        <v>na</v>
      </c>
      <c r="E476" s="322" t="s">
        <v>27</v>
      </c>
      <c r="F476" s="322" t="str">
        <f t="shared" ca="1" si="100"/>
        <v>https://museemaritime.larochelle.fr/</v>
      </c>
      <c r="G476" s="322" t="str">
        <f t="shared" ca="1" si="101"/>
        <v>A</v>
      </c>
      <c r="H476" s="322">
        <f t="shared" ca="1" si="102"/>
        <v>0</v>
      </c>
      <c r="I476" s="322">
        <f t="shared" ca="1" si="103"/>
        <v>0</v>
      </c>
      <c r="J476" s="322" t="str">
        <f t="shared" ca="1" si="104"/>
        <v/>
      </c>
      <c r="K476" s="322" t="str">
        <f t="shared" ca="1" si="105"/>
        <v/>
      </c>
      <c r="L476" s="322" t="str">
        <f t="shared" ca="1" si="106"/>
        <v/>
      </c>
      <c r="N476" s="322">
        <f t="shared" ca="1" si="107"/>
        <v>0</v>
      </c>
      <c r="O476" t="str">
        <f t="shared" ca="1" si="108"/>
        <v/>
      </c>
      <c r="P476" t="str">
        <f t="shared" ca="1" si="109"/>
        <v/>
      </c>
      <c r="Q476" t="str">
        <f t="shared" ca="1" si="110"/>
        <v/>
      </c>
      <c r="R476" t="str">
        <f t="shared" ca="1" si="111"/>
        <v/>
      </c>
    </row>
    <row r="477" spans="1:18" hidden="1" x14ac:dyDescent="0.2">
      <c r="A477" s="361"/>
      <c r="B477" s="322">
        <v>38</v>
      </c>
      <c r="C477" s="322" t="str">
        <f t="shared" ca="1" si="98"/>
        <v>4.13</v>
      </c>
      <c r="D477" s="322" t="str">
        <f t="shared" ca="1" si="99"/>
        <v>na</v>
      </c>
      <c r="E477" s="322" t="s">
        <v>28</v>
      </c>
      <c r="F477" s="322" t="str">
        <f t="shared" ca="1" si="100"/>
        <v>https://museemaritime.larochelle.fr/contact</v>
      </c>
      <c r="G477" s="322" t="str">
        <f t="shared" ca="1" si="101"/>
        <v>A</v>
      </c>
      <c r="H477" s="322">
        <f t="shared" ca="1" si="102"/>
        <v>0</v>
      </c>
      <c r="I477" s="322">
        <f t="shared" ca="1" si="103"/>
        <v>0</v>
      </c>
      <c r="J477" s="322" t="str">
        <f t="shared" ca="1" si="104"/>
        <v/>
      </c>
      <c r="K477" s="322" t="str">
        <f t="shared" ca="1" si="105"/>
        <v/>
      </c>
      <c r="L477" s="322" t="str">
        <f t="shared" ca="1" si="106"/>
        <v/>
      </c>
      <c r="N477" s="322">
        <f t="shared" ca="1" si="107"/>
        <v>0</v>
      </c>
      <c r="O477" t="str">
        <f t="shared" ca="1" si="108"/>
        <v/>
      </c>
      <c r="P477" t="str">
        <f t="shared" ca="1" si="109"/>
        <v/>
      </c>
      <c r="Q477" t="str">
        <f t="shared" ca="1" si="110"/>
        <v/>
      </c>
      <c r="R477" t="str">
        <f t="shared" ca="1" si="111"/>
        <v/>
      </c>
    </row>
    <row r="478" spans="1:18" hidden="1" x14ac:dyDescent="0.2">
      <c r="A478" s="361"/>
      <c r="B478" s="322">
        <v>38</v>
      </c>
      <c r="C478" s="322" t="str">
        <f t="shared" ca="1" si="98"/>
        <v>4.13</v>
      </c>
      <c r="D478" s="322" t="str">
        <f t="shared" ca="1" si="99"/>
        <v>na</v>
      </c>
      <c r="E478" s="322" t="s">
        <v>29</v>
      </c>
      <c r="F478" s="322" t="str">
        <f t="shared" ca="1" si="100"/>
        <v>https://museemaritime.larochelle.fr/mentions-legales</v>
      </c>
      <c r="G478" s="322" t="str">
        <f t="shared" ca="1" si="101"/>
        <v>A</v>
      </c>
      <c r="H478" s="322">
        <f t="shared" ca="1" si="102"/>
        <v>0</v>
      </c>
      <c r="I478" s="322">
        <f t="shared" ca="1" si="103"/>
        <v>0</v>
      </c>
      <c r="J478" s="322" t="str">
        <f t="shared" ca="1" si="104"/>
        <v/>
      </c>
      <c r="K478" s="322" t="str">
        <f t="shared" ca="1" si="105"/>
        <v/>
      </c>
      <c r="L478" s="322" t="str">
        <f t="shared" ca="1" si="106"/>
        <v/>
      </c>
      <c r="N478" s="322">
        <f t="shared" ca="1" si="107"/>
        <v>0</v>
      </c>
      <c r="O478" t="str">
        <f t="shared" ca="1" si="108"/>
        <v/>
      </c>
      <c r="P478" t="str">
        <f t="shared" ca="1" si="109"/>
        <v/>
      </c>
      <c r="Q478" t="str">
        <f t="shared" ca="1" si="110"/>
        <v/>
      </c>
      <c r="R478" t="str">
        <f t="shared" ca="1" si="111"/>
        <v/>
      </c>
    </row>
    <row r="479" spans="1:18" hidden="1" x14ac:dyDescent="0.2">
      <c r="A479" s="361"/>
      <c r="B479" s="322">
        <v>38</v>
      </c>
      <c r="C479" s="322" t="str">
        <f t="shared" ca="1" si="98"/>
        <v>4.13</v>
      </c>
      <c r="D479" s="322" t="str">
        <f t="shared" ca="1" si="99"/>
        <v>na</v>
      </c>
      <c r="E479" s="322" t="s">
        <v>30</v>
      </c>
      <c r="F479" s="322" t="str">
        <f t="shared" ca="1" si="100"/>
        <v>https://museemaritime.larochelle.fr/plan-du-site</v>
      </c>
      <c r="G479" s="322" t="str">
        <f t="shared" ca="1" si="101"/>
        <v>A</v>
      </c>
      <c r="H479" s="322">
        <f t="shared" ca="1" si="102"/>
        <v>0</v>
      </c>
      <c r="I479" s="322">
        <f t="shared" ca="1" si="103"/>
        <v>0</v>
      </c>
      <c r="J479" s="322" t="str">
        <f t="shared" ca="1" si="104"/>
        <v/>
      </c>
      <c r="K479" s="322" t="str">
        <f t="shared" ca="1" si="105"/>
        <v/>
      </c>
      <c r="L479" s="322" t="str">
        <f t="shared" ca="1" si="106"/>
        <v/>
      </c>
      <c r="N479" s="322">
        <f t="shared" ca="1" si="107"/>
        <v>0</v>
      </c>
      <c r="O479" t="str">
        <f t="shared" ca="1" si="108"/>
        <v/>
      </c>
      <c r="P479" t="str">
        <f t="shared" ca="1" si="109"/>
        <v/>
      </c>
      <c r="Q479" t="str">
        <f t="shared" ca="1" si="110"/>
        <v/>
      </c>
      <c r="R479" t="str">
        <f t="shared" ca="1" si="111"/>
        <v/>
      </c>
    </row>
    <row r="480" spans="1:18" hidden="1" x14ac:dyDescent="0.2">
      <c r="A480" s="361"/>
      <c r="B480" s="322">
        <v>38</v>
      </c>
      <c r="C480" s="322" t="str">
        <f t="shared" ca="1" si="98"/>
        <v>4.13</v>
      </c>
      <c r="D480" s="322" t="str">
        <f t="shared" ca="1" si="99"/>
        <v>na</v>
      </c>
      <c r="E480" s="322" t="s">
        <v>31</v>
      </c>
      <c r="F480" s="322" t="str">
        <f t="shared" ca="1" si="100"/>
        <v>https://museemaritime.larochelle.fr/un-avant-gout/en-ce-moment</v>
      </c>
      <c r="G480" s="322" t="str">
        <f t="shared" ca="1" si="101"/>
        <v>A</v>
      </c>
      <c r="H480" s="322">
        <f t="shared" ca="1" si="102"/>
        <v>0</v>
      </c>
      <c r="I480" s="322">
        <f t="shared" ca="1" si="103"/>
        <v>0</v>
      </c>
      <c r="J480" s="322" t="str">
        <f t="shared" ca="1" si="104"/>
        <v/>
      </c>
      <c r="K480" s="322" t="str">
        <f t="shared" ca="1" si="105"/>
        <v/>
      </c>
      <c r="L480" s="322" t="str">
        <f t="shared" ca="1" si="106"/>
        <v/>
      </c>
      <c r="N480" s="322">
        <f t="shared" ca="1" si="107"/>
        <v>0</v>
      </c>
      <c r="O480" t="str">
        <f t="shared" ca="1" si="108"/>
        <v/>
      </c>
      <c r="P480" t="str">
        <f t="shared" ca="1" si="109"/>
        <v/>
      </c>
      <c r="Q480" t="str">
        <f t="shared" ca="1" si="110"/>
        <v/>
      </c>
      <c r="R480" t="str">
        <f t="shared" ca="1" si="111"/>
        <v/>
      </c>
    </row>
    <row r="481" spans="1:18" hidden="1" x14ac:dyDescent="0.2">
      <c r="A481" s="361"/>
      <c r="B481" s="322">
        <v>38</v>
      </c>
      <c r="C481" s="322" t="str">
        <f t="shared" ca="1" si="98"/>
        <v>4.13</v>
      </c>
      <c r="D481" s="322" t="str">
        <f t="shared" ca="1" si="99"/>
        <v>na</v>
      </c>
      <c r="E481" s="322" t="s">
        <v>32</v>
      </c>
      <c r="F481" s="322" t="str">
        <f t="shared" ca="1" si="100"/>
        <v>https://museemaritime.larochelle.fr/un-avant-gout/en-ce-moment</v>
      </c>
      <c r="G481" s="322" t="str">
        <f t="shared" ca="1" si="101"/>
        <v>A</v>
      </c>
      <c r="H481" s="322">
        <f t="shared" ca="1" si="102"/>
        <v>0</v>
      </c>
      <c r="I481" s="322">
        <f t="shared" ca="1" si="103"/>
        <v>0</v>
      </c>
      <c r="J481" s="322" t="str">
        <f t="shared" ca="1" si="104"/>
        <v/>
      </c>
      <c r="K481" s="322" t="str">
        <f t="shared" ca="1" si="105"/>
        <v/>
      </c>
      <c r="L481" s="322" t="str">
        <f t="shared" ca="1" si="106"/>
        <v/>
      </c>
      <c r="N481" s="322">
        <f t="shared" ca="1" si="107"/>
        <v>0</v>
      </c>
      <c r="O481" t="str">
        <f t="shared" ca="1" si="108"/>
        <v/>
      </c>
      <c r="P481" t="str">
        <f t="shared" ca="1" si="109"/>
        <v/>
      </c>
      <c r="Q481" t="str">
        <f t="shared" ca="1" si="110"/>
        <v/>
      </c>
      <c r="R481" t="str">
        <f t="shared" ca="1" si="111"/>
        <v/>
      </c>
    </row>
    <row r="482" spans="1:18" hidden="1" x14ac:dyDescent="0.2">
      <c r="A482" s="361"/>
      <c r="B482" s="322">
        <v>38</v>
      </c>
      <c r="C482" s="322" t="str">
        <f t="shared" ca="1" si="98"/>
        <v>4.13</v>
      </c>
      <c r="D482" s="322" t="str">
        <f t="shared" ca="1" si="99"/>
        <v>na</v>
      </c>
      <c r="E482" s="322" t="s">
        <v>33</v>
      </c>
      <c r="F482" s="322" t="str">
        <f t="shared" ca="1" si="100"/>
        <v>https://museemaritime.larochelle.fr/un-avant-gout/en-ce-moment/evenement/generationsthalassa-5662</v>
      </c>
      <c r="G482" s="322" t="str">
        <f t="shared" ca="1" si="101"/>
        <v>A</v>
      </c>
      <c r="H482" s="322">
        <f t="shared" ca="1" si="102"/>
        <v>0</v>
      </c>
      <c r="I482" s="322">
        <f t="shared" ca="1" si="103"/>
        <v>0</v>
      </c>
      <c r="J482" s="322" t="str">
        <f t="shared" ca="1" si="104"/>
        <v/>
      </c>
      <c r="K482" s="322" t="str">
        <f t="shared" ca="1" si="105"/>
        <v/>
      </c>
      <c r="L482" s="322" t="str">
        <f t="shared" ca="1" si="106"/>
        <v/>
      </c>
      <c r="N482" s="322">
        <f t="shared" ca="1" si="107"/>
        <v>0</v>
      </c>
      <c r="O482" t="str">
        <f t="shared" ca="1" si="108"/>
        <v/>
      </c>
      <c r="P482" t="str">
        <f t="shared" ca="1" si="109"/>
        <v/>
      </c>
      <c r="Q482" t="str">
        <f t="shared" ca="1" si="110"/>
        <v/>
      </c>
      <c r="R482" t="str">
        <f t="shared" ca="1" si="111"/>
        <v/>
      </c>
    </row>
    <row r="483" spans="1:18" hidden="1" x14ac:dyDescent="0.2">
      <c r="A483" s="361"/>
      <c r="B483" s="322">
        <v>38</v>
      </c>
      <c r="C483" s="322" t="str">
        <f t="shared" ca="1" si="98"/>
        <v>4.13</v>
      </c>
      <c r="D483" s="322" t="str">
        <f t="shared" ca="1" si="99"/>
        <v>na</v>
      </c>
      <c r="E483" s="322" t="s">
        <v>34</v>
      </c>
      <c r="F483" s="322" t="str">
        <f t="shared" ca="1" si="100"/>
        <v>https://museemaritime.larochelle.fr/recherche?q=bateau&amp;tx_indexedsearch%5Bsubmit_button%5D=OK </v>
      </c>
      <c r="G483" s="322" t="str">
        <f t="shared" ca="1" si="101"/>
        <v>A</v>
      </c>
      <c r="H483" s="322">
        <f t="shared" ca="1" si="102"/>
        <v>0</v>
      </c>
      <c r="I483" s="322">
        <f t="shared" ca="1" si="103"/>
        <v>0</v>
      </c>
      <c r="J483" s="322" t="str">
        <f t="shared" ca="1" si="104"/>
        <v/>
      </c>
      <c r="K483" s="322" t="str">
        <f t="shared" ca="1" si="105"/>
        <v/>
      </c>
      <c r="L483" s="322" t="str">
        <f t="shared" ca="1" si="106"/>
        <v/>
      </c>
      <c r="N483" s="322">
        <f t="shared" ca="1" si="107"/>
        <v>0</v>
      </c>
      <c r="O483" t="str">
        <f t="shared" ca="1" si="108"/>
        <v/>
      </c>
      <c r="P483" t="str">
        <f t="shared" ca="1" si="109"/>
        <v/>
      </c>
      <c r="Q483" t="str">
        <f t="shared" ca="1" si="110"/>
        <v/>
      </c>
      <c r="R483" t="str">
        <f t="shared" ca="1" si="111"/>
        <v/>
      </c>
    </row>
    <row r="484" spans="1:18" hidden="1" x14ac:dyDescent="0.2">
      <c r="A484" s="361"/>
      <c r="B484" s="322">
        <v>38</v>
      </c>
      <c r="C484" s="322" t="str">
        <f t="shared" ca="1" si="98"/>
        <v>4.13</v>
      </c>
      <c r="D484" s="322" t="str">
        <f t="shared" ca="1" si="99"/>
        <v>na</v>
      </c>
      <c r="E484" s="322" t="s">
        <v>35</v>
      </c>
      <c r="F484" s="322" t="str">
        <f t="shared" ca="1" si="100"/>
        <v>https://museemaritime.larochelle.fr/un-avant-gout/presentation-du-musee</v>
      </c>
      <c r="G484" s="322" t="str">
        <f t="shared" ca="1" si="101"/>
        <v>A</v>
      </c>
      <c r="H484" s="322">
        <f t="shared" ca="1" si="102"/>
        <v>0</v>
      </c>
      <c r="I484" s="322">
        <f t="shared" ca="1" si="103"/>
        <v>0</v>
      </c>
      <c r="J484" s="322" t="str">
        <f t="shared" ca="1" si="104"/>
        <v/>
      </c>
      <c r="K484" s="322" t="str">
        <f t="shared" ca="1" si="105"/>
        <v/>
      </c>
      <c r="L484" s="322" t="str">
        <f t="shared" ca="1" si="106"/>
        <v/>
      </c>
      <c r="N484" s="322">
        <f t="shared" ca="1" si="107"/>
        <v>0</v>
      </c>
      <c r="O484" t="str">
        <f t="shared" ca="1" si="108"/>
        <v/>
      </c>
      <c r="P484" t="str">
        <f t="shared" ca="1" si="109"/>
        <v/>
      </c>
      <c r="Q484" t="str">
        <f t="shared" ca="1" si="110"/>
        <v/>
      </c>
      <c r="R484" t="str">
        <f t="shared" ca="1" si="111"/>
        <v/>
      </c>
    </row>
    <row r="485" spans="1:18" hidden="1" x14ac:dyDescent="0.2">
      <c r="A485" s="361"/>
      <c r="B485" s="322">
        <v>38</v>
      </c>
      <c r="C485" s="322" t="str">
        <f t="shared" ca="1" si="98"/>
        <v>4.13</v>
      </c>
      <c r="D485" s="322" t="str">
        <f t="shared" ca="1" si="99"/>
        <v>na</v>
      </c>
      <c r="E485" s="322" t="s">
        <v>36</v>
      </c>
      <c r="F485" s="322" t="str">
        <f t="shared" ca="1" si="100"/>
        <v>https://museemaritime.larochelle.fr/un-avant-gout/histoire-du-musee</v>
      </c>
      <c r="G485" s="322" t="str">
        <f t="shared" ca="1" si="101"/>
        <v>A</v>
      </c>
      <c r="H485" s="322">
        <f t="shared" ca="1" si="102"/>
        <v>0</v>
      </c>
      <c r="I485" s="322">
        <f t="shared" ca="1" si="103"/>
        <v>0</v>
      </c>
      <c r="J485" s="322" t="str">
        <f t="shared" ca="1" si="104"/>
        <v/>
      </c>
      <c r="K485" s="322" t="str">
        <f t="shared" ca="1" si="105"/>
        <v/>
      </c>
      <c r="L485" s="322" t="str">
        <f t="shared" ca="1" si="106"/>
        <v/>
      </c>
      <c r="N485" s="322">
        <f t="shared" ca="1" si="107"/>
        <v>0</v>
      </c>
      <c r="O485" t="str">
        <f t="shared" ca="1" si="108"/>
        <v/>
      </c>
      <c r="P485" t="str">
        <f t="shared" ca="1" si="109"/>
        <v/>
      </c>
      <c r="Q485" t="str">
        <f t="shared" ca="1" si="110"/>
        <v/>
      </c>
      <c r="R485" t="str">
        <f t="shared" ca="1" si="111"/>
        <v/>
      </c>
    </row>
    <row r="486" spans="1:18" hidden="1" x14ac:dyDescent="0.2">
      <c r="A486" s="361"/>
      <c r="B486" s="322">
        <v>38</v>
      </c>
      <c r="C486" s="322" t="str">
        <f t="shared" ca="1" si="98"/>
        <v>4.13</v>
      </c>
      <c r="D486" s="322" t="str">
        <f t="shared" ca="1" si="99"/>
        <v>na</v>
      </c>
      <c r="E486" s="322" t="s">
        <v>37</v>
      </c>
      <c r="F486" s="322" t="str">
        <f t="shared" ca="1" si="100"/>
        <v>https://museemaritime.larochelle.fr/un-avant-gout/les-collections/flotte-patrimoniale</v>
      </c>
      <c r="G486" s="322" t="str">
        <f t="shared" ca="1" si="101"/>
        <v>A</v>
      </c>
      <c r="H486" s="322">
        <f t="shared" ca="1" si="102"/>
        <v>0</v>
      </c>
      <c r="I486" s="322">
        <f t="shared" ca="1" si="103"/>
        <v>0</v>
      </c>
      <c r="J486" s="322" t="str">
        <f t="shared" ca="1" si="104"/>
        <v/>
      </c>
      <c r="K486" s="322" t="str">
        <f t="shared" ca="1" si="105"/>
        <v/>
      </c>
      <c r="L486" s="322" t="str">
        <f t="shared" ca="1" si="106"/>
        <v/>
      </c>
      <c r="N486" s="322">
        <f t="shared" ca="1" si="107"/>
        <v>0</v>
      </c>
      <c r="O486" t="str">
        <f t="shared" ca="1" si="108"/>
        <v/>
      </c>
      <c r="P486" t="str">
        <f t="shared" ca="1" si="109"/>
        <v/>
      </c>
      <c r="Q486" t="str">
        <f t="shared" ca="1" si="110"/>
        <v/>
      </c>
      <c r="R486" t="str">
        <f t="shared" ca="1" si="111"/>
        <v/>
      </c>
    </row>
    <row r="487" spans="1:18" hidden="1" x14ac:dyDescent="0.2">
      <c r="A487" s="361"/>
      <c r="B487" s="322">
        <v>38</v>
      </c>
      <c r="C487" s="322" t="str">
        <f t="shared" ca="1" si="98"/>
        <v>4.13</v>
      </c>
      <c r="D487" s="322" t="str">
        <f t="shared" ca="1" si="99"/>
        <v>c</v>
      </c>
      <c r="E487" s="322" t="s">
        <v>38</v>
      </c>
      <c r="F487" s="322" t="str">
        <f t="shared" ca="1" si="100"/>
        <v>https://museemaritime.larochelle.fr/un-avant-gout/les-collections/france-1</v>
      </c>
      <c r="G487" s="322" t="str">
        <f t="shared" ca="1" si="101"/>
        <v>A</v>
      </c>
      <c r="H487" s="322">
        <f t="shared" ca="1" si="102"/>
        <v>0</v>
      </c>
      <c r="I487" s="322">
        <f t="shared" ca="1" si="103"/>
        <v>0</v>
      </c>
      <c r="J487" s="322" t="str">
        <f t="shared" ca="1" si="104"/>
        <v/>
      </c>
      <c r="K487" s="322" t="str">
        <f t="shared" ca="1" si="105"/>
        <v/>
      </c>
      <c r="L487" s="322" t="str">
        <f t="shared" ca="1" si="106"/>
        <v/>
      </c>
      <c r="N487" s="322">
        <f t="shared" ca="1" si="107"/>
        <v>0</v>
      </c>
      <c r="O487" t="str">
        <f t="shared" ca="1" si="108"/>
        <v/>
      </c>
      <c r="P487" t="str">
        <f t="shared" ca="1" si="109"/>
        <v/>
      </c>
      <c r="Q487" t="str">
        <f t="shared" ca="1" si="110"/>
        <v/>
      </c>
      <c r="R487" t="str">
        <f t="shared" ca="1" si="111"/>
        <v/>
      </c>
    </row>
    <row r="488" spans="1:18" hidden="1" x14ac:dyDescent="0.2">
      <c r="A488" s="361"/>
      <c r="B488" s="322">
        <v>38</v>
      </c>
      <c r="C488" s="322" t="str">
        <f t="shared" ca="1" si="98"/>
        <v>4.13</v>
      </c>
      <c r="D488" s="322" t="str">
        <f t="shared" ca="1" si="99"/>
        <v>na</v>
      </c>
      <c r="E488" s="322" t="s">
        <v>39</v>
      </c>
      <c r="F488" s="322" t="str">
        <f t="shared" ca="1" si="100"/>
        <v>https://museemaritime.larochelle.fr/un-avant-gout/les-incontournables/joshua-1</v>
      </c>
      <c r="G488" s="322" t="str">
        <f t="shared" ca="1" si="101"/>
        <v>A</v>
      </c>
      <c r="H488" s="322">
        <f t="shared" ca="1" si="102"/>
        <v>0</v>
      </c>
      <c r="I488" s="322">
        <f t="shared" ca="1" si="103"/>
        <v>0</v>
      </c>
      <c r="J488" s="322" t="str">
        <f t="shared" ca="1" si="104"/>
        <v/>
      </c>
      <c r="K488" s="322" t="str">
        <f t="shared" ca="1" si="105"/>
        <v/>
      </c>
      <c r="L488" s="322" t="str">
        <f t="shared" ca="1" si="106"/>
        <v/>
      </c>
      <c r="N488" s="322">
        <f t="shared" ca="1" si="107"/>
        <v>0</v>
      </c>
      <c r="O488" t="str">
        <f t="shared" ca="1" si="108"/>
        <v/>
      </c>
      <c r="P488" t="str">
        <f t="shared" ca="1" si="109"/>
        <v/>
      </c>
      <c r="Q488" t="str">
        <f t="shared" ca="1" si="110"/>
        <v/>
      </c>
      <c r="R488" t="str">
        <f t="shared" ca="1" si="111"/>
        <v/>
      </c>
    </row>
    <row r="489" spans="1:18" hidden="1" x14ac:dyDescent="0.2">
      <c r="A489" s="361"/>
      <c r="B489" s="322">
        <v>38</v>
      </c>
      <c r="C489" s="322" t="str">
        <f t="shared" ca="1" si="98"/>
        <v>4.13</v>
      </c>
      <c r="D489" s="322" t="str">
        <f t="shared" ca="1" si="99"/>
        <v>na</v>
      </c>
      <c r="E489" s="322" t="s">
        <v>40</v>
      </c>
      <c r="F489" s="322" t="str">
        <f t="shared" ca="1" si="100"/>
        <v>https://museemaritime.larochelle.fr/preparer-la-visite/acces-tarifs-et-horaires</v>
      </c>
      <c r="G489" s="322" t="str">
        <f t="shared" ca="1" si="101"/>
        <v>A</v>
      </c>
      <c r="H489" s="322">
        <f t="shared" ca="1" si="102"/>
        <v>0</v>
      </c>
      <c r="I489" s="322">
        <f t="shared" ca="1" si="103"/>
        <v>0</v>
      </c>
      <c r="J489" s="322" t="str">
        <f t="shared" ca="1" si="104"/>
        <v/>
      </c>
      <c r="K489" s="322" t="str">
        <f t="shared" ca="1" si="105"/>
        <v/>
      </c>
      <c r="L489" s="322" t="str">
        <f t="shared" ca="1" si="106"/>
        <v/>
      </c>
      <c r="N489" s="322">
        <f t="shared" ca="1" si="107"/>
        <v>0</v>
      </c>
      <c r="O489" t="str">
        <f t="shared" ca="1" si="108"/>
        <v/>
      </c>
      <c r="P489" t="str">
        <f t="shared" ca="1" si="109"/>
        <v/>
      </c>
      <c r="Q489" t="str">
        <f t="shared" ca="1" si="110"/>
        <v/>
      </c>
      <c r="R489" t="str">
        <f t="shared" ca="1" si="111"/>
        <v/>
      </c>
    </row>
    <row r="490" spans="1:18" hidden="1" x14ac:dyDescent="0.2">
      <c r="A490" s="361"/>
      <c r="B490" s="322">
        <v>38</v>
      </c>
      <c r="C490" s="322" t="str">
        <f t="shared" ca="1" si="98"/>
        <v>4.13</v>
      </c>
      <c r="D490" s="322" t="str">
        <f t="shared" ca="1" si="99"/>
        <v>na</v>
      </c>
      <c r="E490" s="322" t="s">
        <v>41</v>
      </c>
      <c r="F490" s="322" t="str">
        <f t="shared" ca="1" si="100"/>
        <v>https://museemaritime.larochelle.fr/preparer-la-visite/je-suis/enseignant-ou-animateur</v>
      </c>
      <c r="G490" s="322" t="str">
        <f t="shared" ca="1" si="101"/>
        <v>A</v>
      </c>
      <c r="H490" s="322">
        <f t="shared" ca="1" si="102"/>
        <v>0</v>
      </c>
      <c r="I490" s="322">
        <f t="shared" ca="1" si="103"/>
        <v>0</v>
      </c>
      <c r="J490" s="322" t="str">
        <f t="shared" ca="1" si="104"/>
        <v/>
      </c>
      <c r="K490" s="322" t="str">
        <f t="shared" ca="1" si="105"/>
        <v/>
      </c>
      <c r="L490" s="322" t="str">
        <f t="shared" ca="1" si="106"/>
        <v/>
      </c>
      <c r="N490" s="322">
        <f t="shared" ca="1" si="107"/>
        <v>0</v>
      </c>
      <c r="O490" t="str">
        <f t="shared" ca="1" si="108"/>
        <v/>
      </c>
      <c r="P490" t="str">
        <f t="shared" ca="1" si="109"/>
        <v/>
      </c>
      <c r="Q490" t="str">
        <f t="shared" ca="1" si="110"/>
        <v/>
      </c>
      <c r="R490" t="str">
        <f t="shared" ca="1" si="111"/>
        <v/>
      </c>
    </row>
    <row r="491" spans="1:18" hidden="1" x14ac:dyDescent="0.2">
      <c r="A491" s="361"/>
      <c r="B491" s="322">
        <v>38</v>
      </c>
      <c r="C491" s="322" t="str">
        <f t="shared" ca="1" si="98"/>
        <v>4.13</v>
      </c>
      <c r="D491" s="322" t="str">
        <f t="shared" ca="1" si="99"/>
        <v>na</v>
      </c>
      <c r="E491" s="322" t="s">
        <v>42</v>
      </c>
      <c r="F491" s="322" t="str">
        <f t="shared" ca="1" si="100"/>
        <v>https://museemaritime.larochelle.fr/au-dela-de-la-visite/autour-des-expositions</v>
      </c>
      <c r="G491" s="322" t="str">
        <f t="shared" ca="1" si="101"/>
        <v>A</v>
      </c>
      <c r="H491" s="322">
        <f t="shared" ca="1" si="102"/>
        <v>0</v>
      </c>
      <c r="I491" s="322">
        <f t="shared" ca="1" si="103"/>
        <v>0</v>
      </c>
      <c r="J491" s="322" t="str">
        <f t="shared" ca="1" si="104"/>
        <v/>
      </c>
      <c r="K491" s="322" t="str">
        <f t="shared" ca="1" si="105"/>
        <v/>
      </c>
      <c r="L491" s="322" t="str">
        <f t="shared" ca="1" si="106"/>
        <v/>
      </c>
      <c r="N491" s="322">
        <f t="shared" ca="1" si="107"/>
        <v>0</v>
      </c>
      <c r="O491" t="str">
        <f t="shared" ca="1" si="108"/>
        <v/>
      </c>
      <c r="P491" t="str">
        <f t="shared" ca="1" si="109"/>
        <v/>
      </c>
      <c r="Q491" t="str">
        <f t="shared" ca="1" si="110"/>
        <v/>
      </c>
      <c r="R491" t="str">
        <f t="shared" ca="1" si="111"/>
        <v/>
      </c>
    </row>
    <row r="492" spans="1:18" hidden="1" x14ac:dyDescent="0.2">
      <c r="A492" s="361"/>
      <c r="B492" s="322">
        <v>38</v>
      </c>
      <c r="C492" s="322" t="str">
        <f t="shared" ca="1" si="98"/>
        <v>4.13</v>
      </c>
      <c r="D492" s="322" t="str">
        <f t="shared" ca="1" si="99"/>
        <v>na</v>
      </c>
      <c r="E492" s="322" t="s">
        <v>43</v>
      </c>
      <c r="F492" s="322" t="str">
        <f t="shared" ca="1" si="100"/>
        <v>https://museemaritime.larochelle.fr/au-dela-de-la-visite/lieux-culturels-et-monuments</v>
      </c>
      <c r="G492" s="322" t="str">
        <f t="shared" ca="1" si="101"/>
        <v>A</v>
      </c>
      <c r="H492" s="322">
        <f t="shared" ca="1" si="102"/>
        <v>0</v>
      </c>
      <c r="I492" s="322">
        <f t="shared" ca="1" si="103"/>
        <v>0</v>
      </c>
      <c r="J492" s="322" t="str">
        <f t="shared" ca="1" si="104"/>
        <v/>
      </c>
      <c r="K492" s="322" t="str">
        <f t="shared" ca="1" si="105"/>
        <v/>
      </c>
      <c r="L492" s="322" t="str">
        <f t="shared" ca="1" si="106"/>
        <v/>
      </c>
      <c r="N492" s="322">
        <f t="shared" ca="1" si="107"/>
        <v>0</v>
      </c>
      <c r="O492" t="str">
        <f t="shared" ca="1" si="108"/>
        <v/>
      </c>
      <c r="P492" t="str">
        <f t="shared" ca="1" si="109"/>
        <v/>
      </c>
      <c r="Q492" t="str">
        <f t="shared" ca="1" si="110"/>
        <v/>
      </c>
      <c r="R492" t="str">
        <f t="shared" ca="1" si="111"/>
        <v/>
      </c>
    </row>
    <row r="493" spans="1:18" hidden="1" x14ac:dyDescent="0.2">
      <c r="A493" s="361"/>
      <c r="B493" s="322">
        <v>38</v>
      </c>
      <c r="C493" s="322" t="str">
        <f t="shared" ca="1" si="98"/>
        <v>4.13</v>
      </c>
      <c r="D493" s="322" t="str">
        <f t="shared" ca="1" si="99"/>
        <v>na</v>
      </c>
      <c r="E493" s="322" t="s">
        <v>44</v>
      </c>
      <c r="F493" s="322" t="str">
        <f t="shared" ca="1" si="100"/>
        <v>https://museemaritime.larochelle.fr/au-dela-de-la-visite/a-decouvrir-a-proximite/yatchs-classiques</v>
      </c>
      <c r="G493" s="322" t="str">
        <f t="shared" ca="1" si="101"/>
        <v>A</v>
      </c>
      <c r="H493" s="322">
        <f t="shared" ca="1" si="102"/>
        <v>0</v>
      </c>
      <c r="I493" s="322">
        <f t="shared" ca="1" si="103"/>
        <v>0</v>
      </c>
      <c r="J493" s="322" t="str">
        <f t="shared" ca="1" si="104"/>
        <v/>
      </c>
      <c r="K493" s="322" t="str">
        <f t="shared" ca="1" si="105"/>
        <v/>
      </c>
      <c r="L493" s="322" t="str">
        <f t="shared" ca="1" si="106"/>
        <v/>
      </c>
      <c r="N493" s="322">
        <f t="shared" ca="1" si="107"/>
        <v>0</v>
      </c>
      <c r="O493" t="str">
        <f t="shared" ca="1" si="108"/>
        <v/>
      </c>
      <c r="P493" t="str">
        <f t="shared" ca="1" si="109"/>
        <v/>
      </c>
      <c r="Q493" t="str">
        <f t="shared" ca="1" si="110"/>
        <v/>
      </c>
      <c r="R493" t="str">
        <f t="shared" ca="1" si="111"/>
        <v/>
      </c>
    </row>
    <row r="494" spans="1:18" hidden="1" x14ac:dyDescent="0.2">
      <c r="A494" s="361" t="s">
        <v>413</v>
      </c>
      <c r="B494" s="322">
        <v>39</v>
      </c>
      <c r="C494" s="322" t="str">
        <f t="shared" ca="1" si="98"/>
        <v>5.1</v>
      </c>
      <c r="D494" s="322" t="str">
        <f t="shared" ca="1" si="99"/>
        <v>na</v>
      </c>
      <c r="E494" s="322" t="s">
        <v>27</v>
      </c>
      <c r="F494" s="322" t="str">
        <f t="shared" ca="1" si="100"/>
        <v>https://museemaritime.larochelle.fr/</v>
      </c>
      <c r="G494" s="322" t="str">
        <f t="shared" ca="1" si="101"/>
        <v>A</v>
      </c>
      <c r="H494" s="322">
        <f t="shared" ca="1" si="102"/>
        <v>0</v>
      </c>
      <c r="I494" s="322">
        <f t="shared" ca="1" si="103"/>
        <v>0</v>
      </c>
      <c r="J494" s="322" t="str">
        <f t="shared" ca="1" si="104"/>
        <v/>
      </c>
      <c r="K494" s="322" t="str">
        <f t="shared" ca="1" si="105"/>
        <v/>
      </c>
      <c r="L494" s="322" t="str">
        <f t="shared" ca="1" si="106"/>
        <v/>
      </c>
      <c r="N494" s="322">
        <f t="shared" ca="1" si="107"/>
        <v>0</v>
      </c>
      <c r="O494" t="str">
        <f t="shared" ca="1" si="108"/>
        <v/>
      </c>
      <c r="P494" t="str">
        <f t="shared" ca="1" si="109"/>
        <v/>
      </c>
      <c r="Q494" t="str">
        <f t="shared" ca="1" si="110"/>
        <v/>
      </c>
      <c r="R494" t="str">
        <f t="shared" ca="1" si="111"/>
        <v/>
      </c>
    </row>
    <row r="495" spans="1:18" hidden="1" x14ac:dyDescent="0.2">
      <c r="A495" s="361"/>
      <c r="B495" s="322">
        <v>39</v>
      </c>
      <c r="C495" s="322" t="str">
        <f t="shared" ca="1" si="98"/>
        <v>5.1</v>
      </c>
      <c r="D495" s="322" t="str">
        <f t="shared" ca="1" si="99"/>
        <v>na</v>
      </c>
      <c r="E495" s="322" t="s">
        <v>28</v>
      </c>
      <c r="F495" s="322" t="str">
        <f t="shared" ca="1" si="100"/>
        <v>https://museemaritime.larochelle.fr/contact</v>
      </c>
      <c r="G495" s="322" t="str">
        <f t="shared" ca="1" si="101"/>
        <v>A</v>
      </c>
      <c r="H495" s="322">
        <f t="shared" ca="1" si="102"/>
        <v>0</v>
      </c>
      <c r="I495" s="322">
        <f t="shared" ca="1" si="103"/>
        <v>0</v>
      </c>
      <c r="J495" s="322" t="str">
        <f t="shared" ca="1" si="104"/>
        <v/>
      </c>
      <c r="K495" s="322" t="str">
        <f t="shared" ca="1" si="105"/>
        <v/>
      </c>
      <c r="L495" s="322" t="str">
        <f t="shared" ca="1" si="106"/>
        <v/>
      </c>
      <c r="N495" s="322">
        <f t="shared" ca="1" si="107"/>
        <v>0</v>
      </c>
      <c r="O495" t="str">
        <f t="shared" ca="1" si="108"/>
        <v/>
      </c>
      <c r="P495" t="str">
        <f t="shared" ca="1" si="109"/>
        <v/>
      </c>
      <c r="Q495" t="str">
        <f t="shared" ca="1" si="110"/>
        <v/>
      </c>
      <c r="R495" t="str">
        <f t="shared" ca="1" si="111"/>
        <v/>
      </c>
    </row>
    <row r="496" spans="1:18" hidden="1" x14ac:dyDescent="0.2">
      <c r="A496" s="361"/>
      <c r="B496" s="322">
        <v>39</v>
      </c>
      <c r="C496" s="322" t="str">
        <f t="shared" ca="1" si="98"/>
        <v>5.1</v>
      </c>
      <c r="D496" s="322" t="str">
        <f t="shared" ca="1" si="99"/>
        <v>na</v>
      </c>
      <c r="E496" s="322" t="s">
        <v>29</v>
      </c>
      <c r="F496" s="322" t="str">
        <f t="shared" ca="1" si="100"/>
        <v>https://museemaritime.larochelle.fr/mentions-legales</v>
      </c>
      <c r="G496" s="322" t="str">
        <f t="shared" ca="1" si="101"/>
        <v>A</v>
      </c>
      <c r="H496" s="322">
        <f t="shared" ca="1" si="102"/>
        <v>0</v>
      </c>
      <c r="I496" s="322">
        <f t="shared" ca="1" si="103"/>
        <v>0</v>
      </c>
      <c r="J496" s="322" t="str">
        <f t="shared" ca="1" si="104"/>
        <v/>
      </c>
      <c r="K496" s="322" t="str">
        <f t="shared" ca="1" si="105"/>
        <v/>
      </c>
      <c r="L496" s="322" t="str">
        <f t="shared" ca="1" si="106"/>
        <v/>
      </c>
      <c r="N496" s="322">
        <f t="shared" ca="1" si="107"/>
        <v>0</v>
      </c>
      <c r="O496" t="str">
        <f t="shared" ca="1" si="108"/>
        <v/>
      </c>
      <c r="P496" t="str">
        <f t="shared" ca="1" si="109"/>
        <v/>
      </c>
      <c r="Q496" t="str">
        <f t="shared" ca="1" si="110"/>
        <v/>
      </c>
      <c r="R496" t="str">
        <f t="shared" ca="1" si="111"/>
        <v/>
      </c>
    </row>
    <row r="497" spans="1:18" hidden="1" x14ac:dyDescent="0.2">
      <c r="A497" s="361"/>
      <c r="B497" s="322">
        <v>39</v>
      </c>
      <c r="C497" s="322" t="str">
        <f t="shared" ca="1" si="98"/>
        <v>5.1</v>
      </c>
      <c r="D497" s="322" t="str">
        <f t="shared" ca="1" si="99"/>
        <v>na</v>
      </c>
      <c r="E497" s="322" t="s">
        <v>30</v>
      </c>
      <c r="F497" s="322" t="str">
        <f t="shared" ca="1" si="100"/>
        <v>https://museemaritime.larochelle.fr/plan-du-site</v>
      </c>
      <c r="G497" s="322" t="str">
        <f t="shared" ca="1" si="101"/>
        <v>A</v>
      </c>
      <c r="H497" s="322">
        <f t="shared" ca="1" si="102"/>
        <v>0</v>
      </c>
      <c r="I497" s="322">
        <f t="shared" ca="1" si="103"/>
        <v>0</v>
      </c>
      <c r="J497" s="322" t="str">
        <f t="shared" ca="1" si="104"/>
        <v/>
      </c>
      <c r="K497" s="322" t="str">
        <f t="shared" ca="1" si="105"/>
        <v/>
      </c>
      <c r="L497" s="322" t="str">
        <f t="shared" ca="1" si="106"/>
        <v/>
      </c>
      <c r="N497" s="322">
        <f t="shared" ca="1" si="107"/>
        <v>0</v>
      </c>
      <c r="O497" t="str">
        <f t="shared" ca="1" si="108"/>
        <v/>
      </c>
      <c r="P497" t="str">
        <f t="shared" ca="1" si="109"/>
        <v/>
      </c>
      <c r="Q497" t="str">
        <f t="shared" ca="1" si="110"/>
        <v/>
      </c>
      <c r="R497" t="str">
        <f t="shared" ca="1" si="111"/>
        <v/>
      </c>
    </row>
    <row r="498" spans="1:18" hidden="1" x14ac:dyDescent="0.2">
      <c r="A498" s="361"/>
      <c r="B498" s="322">
        <v>39</v>
      </c>
      <c r="C498" s="322" t="str">
        <f t="shared" ca="1" si="98"/>
        <v>5.1</v>
      </c>
      <c r="D498" s="322" t="str">
        <f t="shared" ca="1" si="99"/>
        <v>na</v>
      </c>
      <c r="E498" s="322" t="s">
        <v>31</v>
      </c>
      <c r="F498" s="322" t="str">
        <f t="shared" ca="1" si="100"/>
        <v>https://museemaritime.larochelle.fr/un-avant-gout/en-ce-moment</v>
      </c>
      <c r="G498" s="322" t="str">
        <f t="shared" ca="1" si="101"/>
        <v>A</v>
      </c>
      <c r="H498" s="322">
        <f t="shared" ca="1" si="102"/>
        <v>0</v>
      </c>
      <c r="I498" s="322">
        <f t="shared" ca="1" si="103"/>
        <v>0</v>
      </c>
      <c r="J498" s="322" t="str">
        <f t="shared" ca="1" si="104"/>
        <v/>
      </c>
      <c r="K498" s="322" t="str">
        <f t="shared" ca="1" si="105"/>
        <v/>
      </c>
      <c r="L498" s="322" t="str">
        <f t="shared" ca="1" si="106"/>
        <v/>
      </c>
      <c r="N498" s="322">
        <f t="shared" ca="1" si="107"/>
        <v>0</v>
      </c>
      <c r="O498" t="str">
        <f t="shared" ca="1" si="108"/>
        <v/>
      </c>
      <c r="P498" t="str">
        <f t="shared" ca="1" si="109"/>
        <v/>
      </c>
      <c r="Q498" t="str">
        <f t="shared" ca="1" si="110"/>
        <v>Les tableaux date-picker sont traités au 7,1</v>
      </c>
      <c r="R498" t="str">
        <f t="shared" ca="1" si="111"/>
        <v/>
      </c>
    </row>
    <row r="499" spans="1:18" hidden="1" x14ac:dyDescent="0.2">
      <c r="A499" s="361"/>
      <c r="B499" s="322">
        <v>39</v>
      </c>
      <c r="C499" s="322" t="str">
        <f t="shared" ca="1" si="98"/>
        <v>5.1</v>
      </c>
      <c r="D499" s="322" t="str">
        <f t="shared" ca="1" si="99"/>
        <v>na</v>
      </c>
      <c r="E499" s="322" t="s">
        <v>32</v>
      </c>
      <c r="F499" s="322" t="str">
        <f t="shared" ca="1" si="100"/>
        <v>https://museemaritime.larochelle.fr/un-avant-gout/en-ce-moment</v>
      </c>
      <c r="G499" s="322" t="str">
        <f t="shared" ca="1" si="101"/>
        <v>A</v>
      </c>
      <c r="H499" s="322">
        <f t="shared" ca="1" si="102"/>
        <v>0</v>
      </c>
      <c r="I499" s="322">
        <f t="shared" ca="1" si="103"/>
        <v>0</v>
      </c>
      <c r="J499" s="322" t="str">
        <f t="shared" ca="1" si="104"/>
        <v/>
      </c>
      <c r="K499" s="322" t="str">
        <f t="shared" ca="1" si="105"/>
        <v/>
      </c>
      <c r="L499" s="322" t="str">
        <f t="shared" ca="1" si="106"/>
        <v/>
      </c>
      <c r="N499" s="322">
        <f t="shared" ca="1" si="107"/>
        <v>0</v>
      </c>
      <c r="O499" t="str">
        <f t="shared" ca="1" si="108"/>
        <v/>
      </c>
      <c r="P499" t="str">
        <f t="shared" ca="1" si="109"/>
        <v/>
      </c>
      <c r="Q499" t="str">
        <f t="shared" ca="1" si="110"/>
        <v/>
      </c>
      <c r="R499" t="str">
        <f t="shared" ca="1" si="111"/>
        <v/>
      </c>
    </row>
    <row r="500" spans="1:18" hidden="1" x14ac:dyDescent="0.2">
      <c r="A500" s="361"/>
      <c r="B500" s="322">
        <v>39</v>
      </c>
      <c r="C500" s="322" t="str">
        <f t="shared" ca="1" si="98"/>
        <v>5.1</v>
      </c>
      <c r="D500" s="322" t="str">
        <f t="shared" ca="1" si="99"/>
        <v>na</v>
      </c>
      <c r="E500" s="322" t="s">
        <v>33</v>
      </c>
      <c r="F500" s="322" t="str">
        <f t="shared" ca="1" si="100"/>
        <v>https://museemaritime.larochelle.fr/un-avant-gout/en-ce-moment/evenement/generationsthalassa-5662</v>
      </c>
      <c r="G500" s="322" t="str">
        <f t="shared" ca="1" si="101"/>
        <v>A</v>
      </c>
      <c r="H500" s="322">
        <f t="shared" ca="1" si="102"/>
        <v>0</v>
      </c>
      <c r="I500" s="322">
        <f t="shared" ca="1" si="103"/>
        <v>0</v>
      </c>
      <c r="J500" s="322" t="str">
        <f t="shared" ca="1" si="104"/>
        <v/>
      </c>
      <c r="K500" s="322" t="str">
        <f t="shared" ca="1" si="105"/>
        <v/>
      </c>
      <c r="L500" s="322" t="str">
        <f t="shared" ca="1" si="106"/>
        <v/>
      </c>
      <c r="N500" s="322">
        <f t="shared" ca="1" si="107"/>
        <v>0</v>
      </c>
      <c r="O500" t="str">
        <f t="shared" ca="1" si="108"/>
        <v/>
      </c>
      <c r="P500" t="str">
        <f t="shared" ca="1" si="109"/>
        <v/>
      </c>
      <c r="Q500" t="str">
        <f t="shared" ca="1" si="110"/>
        <v/>
      </c>
      <c r="R500" t="str">
        <f t="shared" ca="1" si="111"/>
        <v/>
      </c>
    </row>
    <row r="501" spans="1:18" hidden="1" x14ac:dyDescent="0.2">
      <c r="A501" s="361"/>
      <c r="B501" s="322">
        <v>39</v>
      </c>
      <c r="C501" s="322" t="str">
        <f t="shared" ca="1" si="98"/>
        <v>5.1</v>
      </c>
      <c r="D501" s="322" t="str">
        <f t="shared" ca="1" si="99"/>
        <v>na</v>
      </c>
      <c r="E501" s="322" t="s">
        <v>34</v>
      </c>
      <c r="F501" s="322" t="str">
        <f t="shared" ca="1" si="100"/>
        <v>https://museemaritime.larochelle.fr/recherche?q=bateau&amp;tx_indexedsearch%5Bsubmit_button%5D=OK </v>
      </c>
      <c r="G501" s="322" t="str">
        <f t="shared" ca="1" si="101"/>
        <v>A</v>
      </c>
      <c r="H501" s="322">
        <f t="shared" ca="1" si="102"/>
        <v>0</v>
      </c>
      <c r="I501" s="322">
        <f t="shared" ca="1" si="103"/>
        <v>0</v>
      </c>
      <c r="J501" s="322" t="str">
        <f t="shared" ca="1" si="104"/>
        <v/>
      </c>
      <c r="K501" s="322" t="str">
        <f t="shared" ca="1" si="105"/>
        <v/>
      </c>
      <c r="L501" s="322" t="str">
        <f t="shared" ca="1" si="106"/>
        <v/>
      </c>
      <c r="N501" s="322">
        <f t="shared" ca="1" si="107"/>
        <v>0</v>
      </c>
      <c r="O501" t="str">
        <f t="shared" ca="1" si="108"/>
        <v/>
      </c>
      <c r="P501" t="str">
        <f t="shared" ca="1" si="109"/>
        <v/>
      </c>
      <c r="Q501" t="str">
        <f t="shared" ca="1" si="110"/>
        <v/>
      </c>
      <c r="R501" t="str">
        <f t="shared" ca="1" si="111"/>
        <v/>
      </c>
    </row>
    <row r="502" spans="1:18" hidden="1" x14ac:dyDescent="0.2">
      <c r="A502" s="361"/>
      <c r="B502" s="322">
        <v>39</v>
      </c>
      <c r="C502" s="322" t="str">
        <f t="shared" ca="1" si="98"/>
        <v>5.1</v>
      </c>
      <c r="D502" s="322" t="str">
        <f t="shared" ca="1" si="99"/>
        <v>na</v>
      </c>
      <c r="E502" s="322" t="s">
        <v>35</v>
      </c>
      <c r="F502" s="322" t="str">
        <f t="shared" ca="1" si="100"/>
        <v>https://museemaritime.larochelle.fr/un-avant-gout/presentation-du-musee</v>
      </c>
      <c r="G502" s="322" t="str">
        <f t="shared" ca="1" si="101"/>
        <v>A</v>
      </c>
      <c r="H502" s="322">
        <f t="shared" ca="1" si="102"/>
        <v>0</v>
      </c>
      <c r="I502" s="322">
        <f t="shared" ca="1" si="103"/>
        <v>0</v>
      </c>
      <c r="J502" s="322" t="str">
        <f t="shared" ca="1" si="104"/>
        <v/>
      </c>
      <c r="K502" s="322" t="str">
        <f t="shared" ca="1" si="105"/>
        <v/>
      </c>
      <c r="L502" s="322" t="str">
        <f t="shared" ca="1" si="106"/>
        <v/>
      </c>
      <c r="N502" s="322">
        <f t="shared" ca="1" si="107"/>
        <v>0</v>
      </c>
      <c r="O502" t="str">
        <f t="shared" ca="1" si="108"/>
        <v/>
      </c>
      <c r="P502" t="str">
        <f t="shared" ca="1" si="109"/>
        <v/>
      </c>
      <c r="Q502" t="str">
        <f t="shared" ca="1" si="110"/>
        <v/>
      </c>
      <c r="R502" t="str">
        <f t="shared" ca="1" si="111"/>
        <v/>
      </c>
    </row>
    <row r="503" spans="1:18" hidden="1" x14ac:dyDescent="0.2">
      <c r="A503" s="361"/>
      <c r="B503" s="322">
        <v>39</v>
      </c>
      <c r="C503" s="322" t="str">
        <f t="shared" ca="1" si="98"/>
        <v>5.1</v>
      </c>
      <c r="D503" s="322" t="str">
        <f t="shared" ca="1" si="99"/>
        <v>na</v>
      </c>
      <c r="E503" s="322" t="s">
        <v>36</v>
      </c>
      <c r="F503" s="322" t="str">
        <f t="shared" ca="1" si="100"/>
        <v>https://museemaritime.larochelle.fr/un-avant-gout/histoire-du-musee</v>
      </c>
      <c r="G503" s="322" t="str">
        <f t="shared" ca="1" si="101"/>
        <v>A</v>
      </c>
      <c r="H503" s="322">
        <f t="shared" ca="1" si="102"/>
        <v>0</v>
      </c>
      <c r="I503" s="322">
        <f t="shared" ca="1" si="103"/>
        <v>0</v>
      </c>
      <c r="J503" s="322" t="str">
        <f t="shared" ca="1" si="104"/>
        <v/>
      </c>
      <c r="K503" s="322" t="str">
        <f t="shared" ca="1" si="105"/>
        <v/>
      </c>
      <c r="L503" s="322" t="str">
        <f t="shared" ca="1" si="106"/>
        <v/>
      </c>
      <c r="N503" s="322">
        <f t="shared" ca="1" si="107"/>
        <v>0</v>
      </c>
      <c r="O503" t="str">
        <f t="shared" ca="1" si="108"/>
        <v/>
      </c>
      <c r="P503" t="str">
        <f t="shared" ca="1" si="109"/>
        <v/>
      </c>
      <c r="Q503" t="str">
        <f t="shared" ca="1" si="110"/>
        <v/>
      </c>
      <c r="R503" t="str">
        <f t="shared" ca="1" si="111"/>
        <v/>
      </c>
    </row>
    <row r="504" spans="1:18" hidden="1" x14ac:dyDescent="0.2">
      <c r="A504" s="361"/>
      <c r="B504" s="322">
        <v>39</v>
      </c>
      <c r="C504" s="322" t="str">
        <f t="shared" ca="1" si="98"/>
        <v>5.1</v>
      </c>
      <c r="D504" s="322" t="str">
        <f t="shared" ca="1" si="99"/>
        <v>na</v>
      </c>
      <c r="E504" s="322" t="s">
        <v>37</v>
      </c>
      <c r="F504" s="322" t="str">
        <f t="shared" ca="1" si="100"/>
        <v>https://museemaritime.larochelle.fr/un-avant-gout/les-collections/flotte-patrimoniale</v>
      </c>
      <c r="G504" s="322" t="str">
        <f t="shared" ca="1" si="101"/>
        <v>A</v>
      </c>
      <c r="H504" s="322">
        <f t="shared" ca="1" si="102"/>
        <v>0</v>
      </c>
      <c r="I504" s="322">
        <f t="shared" ca="1" si="103"/>
        <v>0</v>
      </c>
      <c r="J504" s="322" t="str">
        <f t="shared" ca="1" si="104"/>
        <v/>
      </c>
      <c r="K504" s="322" t="str">
        <f t="shared" ca="1" si="105"/>
        <v/>
      </c>
      <c r="L504" s="322" t="str">
        <f t="shared" ca="1" si="106"/>
        <v/>
      </c>
      <c r="N504" s="322">
        <f t="shared" ca="1" si="107"/>
        <v>0</v>
      </c>
      <c r="O504" t="str">
        <f t="shared" ca="1" si="108"/>
        <v/>
      </c>
      <c r="P504" t="str">
        <f t="shared" ca="1" si="109"/>
        <v/>
      </c>
      <c r="Q504" t="str">
        <f t="shared" ca="1" si="110"/>
        <v/>
      </c>
      <c r="R504" t="str">
        <f t="shared" ca="1" si="111"/>
        <v/>
      </c>
    </row>
    <row r="505" spans="1:18" hidden="1" x14ac:dyDescent="0.2">
      <c r="A505" s="361"/>
      <c r="B505" s="322">
        <v>39</v>
      </c>
      <c r="C505" s="322" t="str">
        <f t="shared" ca="1" si="98"/>
        <v>5.1</v>
      </c>
      <c r="D505" s="322" t="str">
        <f t="shared" ca="1" si="99"/>
        <v>na</v>
      </c>
      <c r="E505" s="322" t="s">
        <v>38</v>
      </c>
      <c r="F505" s="322" t="str">
        <f t="shared" ca="1" si="100"/>
        <v>https://museemaritime.larochelle.fr/un-avant-gout/les-collections/france-1</v>
      </c>
      <c r="G505" s="322" t="str">
        <f t="shared" ca="1" si="101"/>
        <v>A</v>
      </c>
      <c r="H505" s="322">
        <f t="shared" ca="1" si="102"/>
        <v>0</v>
      </c>
      <c r="I505" s="322">
        <f t="shared" ca="1" si="103"/>
        <v>0</v>
      </c>
      <c r="J505" s="322" t="str">
        <f t="shared" ca="1" si="104"/>
        <v/>
      </c>
      <c r="K505" s="322" t="str">
        <f t="shared" ca="1" si="105"/>
        <v/>
      </c>
      <c r="L505" s="322" t="str">
        <f t="shared" ca="1" si="106"/>
        <v/>
      </c>
      <c r="N505" s="322">
        <f t="shared" ca="1" si="107"/>
        <v>0</v>
      </c>
      <c r="O505" t="str">
        <f t="shared" ca="1" si="108"/>
        <v/>
      </c>
      <c r="P505" t="str">
        <f t="shared" ca="1" si="109"/>
        <v/>
      </c>
      <c r="Q505" t="str">
        <f t="shared" ca="1" si="110"/>
        <v/>
      </c>
      <c r="R505" t="str">
        <f t="shared" ca="1" si="111"/>
        <v/>
      </c>
    </row>
    <row r="506" spans="1:18" hidden="1" x14ac:dyDescent="0.2">
      <c r="A506" s="361"/>
      <c r="B506" s="322">
        <v>39</v>
      </c>
      <c r="C506" s="322" t="str">
        <f t="shared" ca="1" si="98"/>
        <v>5.1</v>
      </c>
      <c r="D506" s="322" t="str">
        <f t="shared" ca="1" si="99"/>
        <v>na</v>
      </c>
      <c r="E506" s="322" t="s">
        <v>39</v>
      </c>
      <c r="F506" s="322" t="str">
        <f t="shared" ca="1" si="100"/>
        <v>https://museemaritime.larochelle.fr/un-avant-gout/les-incontournables/joshua-1</v>
      </c>
      <c r="G506" s="322" t="str">
        <f t="shared" ca="1" si="101"/>
        <v>A</v>
      </c>
      <c r="H506" s="322">
        <f t="shared" ca="1" si="102"/>
        <v>0</v>
      </c>
      <c r="I506" s="322">
        <f t="shared" ca="1" si="103"/>
        <v>0</v>
      </c>
      <c r="J506" s="322" t="str">
        <f t="shared" ca="1" si="104"/>
        <v/>
      </c>
      <c r="K506" s="322" t="str">
        <f t="shared" ca="1" si="105"/>
        <v/>
      </c>
      <c r="L506" s="322" t="str">
        <f t="shared" ca="1" si="106"/>
        <v/>
      </c>
      <c r="N506" s="322">
        <f t="shared" ca="1" si="107"/>
        <v>0</v>
      </c>
      <c r="O506" t="str">
        <f t="shared" ca="1" si="108"/>
        <v/>
      </c>
      <c r="P506" t="str">
        <f t="shared" ca="1" si="109"/>
        <v/>
      </c>
      <c r="Q506" t="str">
        <f t="shared" ca="1" si="110"/>
        <v/>
      </c>
      <c r="R506" t="str">
        <f t="shared" ca="1" si="111"/>
        <v/>
      </c>
    </row>
    <row r="507" spans="1:18" hidden="1" x14ac:dyDescent="0.2">
      <c r="A507" s="361"/>
      <c r="B507" s="322">
        <v>39</v>
      </c>
      <c r="C507" s="322" t="str">
        <f t="shared" ca="1" si="98"/>
        <v>5.1</v>
      </c>
      <c r="D507" s="322" t="str">
        <f t="shared" ca="1" si="99"/>
        <v>na</v>
      </c>
      <c r="E507" s="322" t="s">
        <v>40</v>
      </c>
      <c r="F507" s="322" t="str">
        <f t="shared" ca="1" si="100"/>
        <v>https://museemaritime.larochelle.fr/preparer-la-visite/acces-tarifs-et-horaires</v>
      </c>
      <c r="G507" s="322" t="str">
        <f t="shared" ca="1" si="101"/>
        <v>A</v>
      </c>
      <c r="H507" s="322">
        <f t="shared" ca="1" si="102"/>
        <v>0</v>
      </c>
      <c r="I507" s="322">
        <f t="shared" ca="1" si="103"/>
        <v>0</v>
      </c>
      <c r="J507" s="322" t="str">
        <f t="shared" ca="1" si="104"/>
        <v/>
      </c>
      <c r="K507" s="322" t="str">
        <f t="shared" ca="1" si="105"/>
        <v/>
      </c>
      <c r="L507" s="322" t="str">
        <f t="shared" ca="1" si="106"/>
        <v/>
      </c>
      <c r="N507" s="322">
        <f t="shared" ca="1" si="107"/>
        <v>0</v>
      </c>
      <c r="O507" t="str">
        <f t="shared" ca="1" si="108"/>
        <v/>
      </c>
      <c r="P507" t="str">
        <f t="shared" ca="1" si="109"/>
        <v/>
      </c>
      <c r="Q507" t="str">
        <f t="shared" ca="1" si="110"/>
        <v/>
      </c>
      <c r="R507" t="str">
        <f t="shared" ca="1" si="111"/>
        <v/>
      </c>
    </row>
    <row r="508" spans="1:18" hidden="1" x14ac:dyDescent="0.2">
      <c r="A508" s="361"/>
      <c r="B508" s="322">
        <v>39</v>
      </c>
      <c r="C508" s="322" t="str">
        <f t="shared" ca="1" si="98"/>
        <v>5.1</v>
      </c>
      <c r="D508" s="322" t="str">
        <f t="shared" ca="1" si="99"/>
        <v>na</v>
      </c>
      <c r="E508" s="322" t="s">
        <v>41</v>
      </c>
      <c r="F508" s="322" t="str">
        <f t="shared" ca="1" si="100"/>
        <v>https://museemaritime.larochelle.fr/preparer-la-visite/je-suis/enseignant-ou-animateur</v>
      </c>
      <c r="G508" s="322" t="str">
        <f t="shared" ca="1" si="101"/>
        <v>A</v>
      </c>
      <c r="H508" s="322">
        <f t="shared" ca="1" si="102"/>
        <v>0</v>
      </c>
      <c r="I508" s="322">
        <f t="shared" ca="1" si="103"/>
        <v>0</v>
      </c>
      <c r="J508" s="322" t="str">
        <f t="shared" ca="1" si="104"/>
        <v/>
      </c>
      <c r="K508" s="322" t="str">
        <f t="shared" ca="1" si="105"/>
        <v/>
      </c>
      <c r="L508" s="322" t="str">
        <f t="shared" ca="1" si="106"/>
        <v/>
      </c>
      <c r="N508" s="322">
        <f t="shared" ca="1" si="107"/>
        <v>0</v>
      </c>
      <c r="O508" t="str">
        <f t="shared" ca="1" si="108"/>
        <v/>
      </c>
      <c r="P508" t="str">
        <f t="shared" ca="1" si="109"/>
        <v/>
      </c>
      <c r="Q508" t="str">
        <f t="shared" ca="1" si="110"/>
        <v/>
      </c>
      <c r="R508" t="str">
        <f t="shared" ca="1" si="111"/>
        <v/>
      </c>
    </row>
    <row r="509" spans="1:18" hidden="1" x14ac:dyDescent="0.2">
      <c r="A509" s="361"/>
      <c r="B509" s="322">
        <v>39</v>
      </c>
      <c r="C509" s="322" t="str">
        <f t="shared" ca="1" si="98"/>
        <v>5.1</v>
      </c>
      <c r="D509" s="322" t="str">
        <f t="shared" ca="1" si="99"/>
        <v>na</v>
      </c>
      <c r="E509" s="322" t="s">
        <v>42</v>
      </c>
      <c r="F509" s="322" t="str">
        <f t="shared" ca="1" si="100"/>
        <v>https://museemaritime.larochelle.fr/au-dela-de-la-visite/autour-des-expositions</v>
      </c>
      <c r="G509" s="322" t="str">
        <f t="shared" ca="1" si="101"/>
        <v>A</v>
      </c>
      <c r="H509" s="322">
        <f t="shared" ca="1" si="102"/>
        <v>0</v>
      </c>
      <c r="I509" s="322">
        <f t="shared" ca="1" si="103"/>
        <v>0</v>
      </c>
      <c r="J509" s="322" t="str">
        <f t="shared" ca="1" si="104"/>
        <v/>
      </c>
      <c r="K509" s="322" t="str">
        <f t="shared" ca="1" si="105"/>
        <v/>
      </c>
      <c r="L509" s="322" t="str">
        <f t="shared" ca="1" si="106"/>
        <v/>
      </c>
      <c r="N509" s="322">
        <f t="shared" ca="1" si="107"/>
        <v>0</v>
      </c>
      <c r="O509" t="str">
        <f t="shared" ca="1" si="108"/>
        <v/>
      </c>
      <c r="P509" t="str">
        <f t="shared" ca="1" si="109"/>
        <v/>
      </c>
      <c r="Q509" t="str">
        <f t="shared" ca="1" si="110"/>
        <v/>
      </c>
      <c r="R509" t="str">
        <f t="shared" ca="1" si="111"/>
        <v/>
      </c>
    </row>
    <row r="510" spans="1:18" hidden="1" x14ac:dyDescent="0.2">
      <c r="A510" s="361"/>
      <c r="B510" s="322">
        <v>39</v>
      </c>
      <c r="C510" s="322" t="str">
        <f t="shared" ca="1" si="98"/>
        <v>5.1</v>
      </c>
      <c r="D510" s="322" t="str">
        <f t="shared" ca="1" si="99"/>
        <v>na</v>
      </c>
      <c r="E510" s="322" t="s">
        <v>43</v>
      </c>
      <c r="F510" s="322" t="str">
        <f t="shared" ca="1" si="100"/>
        <v>https://museemaritime.larochelle.fr/au-dela-de-la-visite/lieux-culturels-et-monuments</v>
      </c>
      <c r="G510" s="322" t="str">
        <f t="shared" ca="1" si="101"/>
        <v>A</v>
      </c>
      <c r="H510" s="322">
        <f t="shared" ca="1" si="102"/>
        <v>0</v>
      </c>
      <c r="I510" s="322">
        <f t="shared" ca="1" si="103"/>
        <v>0</v>
      </c>
      <c r="J510" s="322" t="str">
        <f t="shared" ca="1" si="104"/>
        <v/>
      </c>
      <c r="K510" s="322" t="str">
        <f t="shared" ca="1" si="105"/>
        <v/>
      </c>
      <c r="L510" s="322" t="str">
        <f t="shared" ca="1" si="106"/>
        <v/>
      </c>
      <c r="N510" s="322">
        <f t="shared" ca="1" si="107"/>
        <v>0</v>
      </c>
      <c r="O510" t="str">
        <f t="shared" ca="1" si="108"/>
        <v/>
      </c>
      <c r="P510" t="str">
        <f t="shared" ca="1" si="109"/>
        <v/>
      </c>
      <c r="Q510" t="str">
        <f t="shared" ca="1" si="110"/>
        <v/>
      </c>
      <c r="R510" t="str">
        <f t="shared" ca="1" si="111"/>
        <v/>
      </c>
    </row>
    <row r="511" spans="1:18" hidden="1" x14ac:dyDescent="0.2">
      <c r="A511" s="361"/>
      <c r="B511" s="322">
        <v>39</v>
      </c>
      <c r="C511" s="322" t="str">
        <f t="shared" ca="1" si="98"/>
        <v>5.1</v>
      </c>
      <c r="D511" s="322" t="str">
        <f t="shared" ca="1" si="99"/>
        <v>na</v>
      </c>
      <c r="E511" s="322" t="s">
        <v>44</v>
      </c>
      <c r="F511" s="322" t="str">
        <f t="shared" ca="1" si="100"/>
        <v>https://museemaritime.larochelle.fr/au-dela-de-la-visite/a-decouvrir-a-proximite/yatchs-classiques</v>
      </c>
      <c r="G511" s="322" t="str">
        <f t="shared" ca="1" si="101"/>
        <v>A</v>
      </c>
      <c r="H511" s="322">
        <f t="shared" ca="1" si="102"/>
        <v>0</v>
      </c>
      <c r="I511" s="322">
        <f t="shared" ca="1" si="103"/>
        <v>0</v>
      </c>
      <c r="J511" s="322" t="str">
        <f t="shared" ca="1" si="104"/>
        <v/>
      </c>
      <c r="K511" s="322" t="str">
        <f t="shared" ca="1" si="105"/>
        <v/>
      </c>
      <c r="L511" s="322" t="str">
        <f t="shared" ca="1" si="106"/>
        <v/>
      </c>
      <c r="N511" s="322">
        <f t="shared" ca="1" si="107"/>
        <v>0</v>
      </c>
      <c r="O511" t="str">
        <f t="shared" ca="1" si="108"/>
        <v/>
      </c>
      <c r="P511" t="str">
        <f t="shared" ca="1" si="109"/>
        <v/>
      </c>
      <c r="Q511" t="str">
        <f t="shared" ca="1" si="110"/>
        <v/>
      </c>
      <c r="R511" t="str">
        <f t="shared" ca="1" si="111"/>
        <v/>
      </c>
    </row>
    <row r="512" spans="1:18" hidden="1" x14ac:dyDescent="0.2">
      <c r="A512" s="361"/>
      <c r="B512" s="322">
        <v>40</v>
      </c>
      <c r="C512" s="322" t="str">
        <f t="shared" ca="1" si="98"/>
        <v>5.2</v>
      </c>
      <c r="D512" s="322" t="str">
        <f t="shared" ca="1" si="99"/>
        <v>na</v>
      </c>
      <c r="E512" s="322" t="s">
        <v>27</v>
      </c>
      <c r="F512" s="322" t="str">
        <f t="shared" ca="1" si="100"/>
        <v>https://museemaritime.larochelle.fr/</v>
      </c>
      <c r="G512" s="322" t="str">
        <f t="shared" ca="1" si="101"/>
        <v>A</v>
      </c>
      <c r="H512" s="322">
        <f t="shared" ca="1" si="102"/>
        <v>0</v>
      </c>
      <c r="I512" s="322">
        <f t="shared" ca="1" si="103"/>
        <v>0</v>
      </c>
      <c r="J512" s="322" t="str">
        <f t="shared" ca="1" si="104"/>
        <v/>
      </c>
      <c r="K512" s="322" t="str">
        <f t="shared" ca="1" si="105"/>
        <v/>
      </c>
      <c r="L512" s="322" t="str">
        <f t="shared" ca="1" si="106"/>
        <v/>
      </c>
      <c r="N512" s="322">
        <f t="shared" ca="1" si="107"/>
        <v>0</v>
      </c>
      <c r="O512" t="str">
        <f t="shared" ca="1" si="108"/>
        <v/>
      </c>
      <c r="P512" t="str">
        <f t="shared" ca="1" si="109"/>
        <v/>
      </c>
      <c r="Q512" t="str">
        <f t="shared" ca="1" si="110"/>
        <v/>
      </c>
      <c r="R512" t="str">
        <f t="shared" ca="1" si="111"/>
        <v/>
      </c>
    </row>
    <row r="513" spans="1:18" hidden="1" x14ac:dyDescent="0.2">
      <c r="A513" s="361"/>
      <c r="B513" s="322">
        <v>40</v>
      </c>
      <c r="C513" s="322" t="str">
        <f t="shared" ca="1" si="98"/>
        <v>5.2</v>
      </c>
      <c r="D513" s="322" t="str">
        <f t="shared" ca="1" si="99"/>
        <v>na</v>
      </c>
      <c r="E513" s="322" t="s">
        <v>28</v>
      </c>
      <c r="F513" s="322" t="str">
        <f t="shared" ca="1" si="100"/>
        <v>https://museemaritime.larochelle.fr/contact</v>
      </c>
      <c r="G513" s="322" t="str">
        <f t="shared" ca="1" si="101"/>
        <v>A</v>
      </c>
      <c r="H513" s="322">
        <f t="shared" ca="1" si="102"/>
        <v>0</v>
      </c>
      <c r="I513" s="322">
        <f t="shared" ca="1" si="103"/>
        <v>0</v>
      </c>
      <c r="J513" s="322" t="str">
        <f t="shared" ca="1" si="104"/>
        <v/>
      </c>
      <c r="K513" s="322" t="str">
        <f t="shared" ca="1" si="105"/>
        <v/>
      </c>
      <c r="L513" s="322" t="str">
        <f t="shared" ca="1" si="106"/>
        <v/>
      </c>
      <c r="N513" s="322">
        <f t="shared" ca="1" si="107"/>
        <v>0</v>
      </c>
      <c r="O513" t="str">
        <f t="shared" ca="1" si="108"/>
        <v/>
      </c>
      <c r="P513" t="str">
        <f t="shared" ca="1" si="109"/>
        <v/>
      </c>
      <c r="Q513" t="str">
        <f t="shared" ca="1" si="110"/>
        <v/>
      </c>
      <c r="R513" t="str">
        <f t="shared" ca="1" si="111"/>
        <v/>
      </c>
    </row>
    <row r="514" spans="1:18" hidden="1" x14ac:dyDescent="0.2">
      <c r="A514" s="361"/>
      <c r="B514" s="322">
        <v>40</v>
      </c>
      <c r="C514" s="322" t="str">
        <f t="shared" ca="1" si="98"/>
        <v>5.2</v>
      </c>
      <c r="D514" s="322" t="str">
        <f t="shared" ca="1" si="99"/>
        <v>na</v>
      </c>
      <c r="E514" s="322" t="s">
        <v>29</v>
      </c>
      <c r="F514" s="322" t="str">
        <f t="shared" ca="1" si="100"/>
        <v>https://museemaritime.larochelle.fr/mentions-legales</v>
      </c>
      <c r="G514" s="322" t="str">
        <f t="shared" ca="1" si="101"/>
        <v>A</v>
      </c>
      <c r="H514" s="322">
        <f t="shared" ca="1" si="102"/>
        <v>0</v>
      </c>
      <c r="I514" s="322">
        <f t="shared" ca="1" si="103"/>
        <v>0</v>
      </c>
      <c r="J514" s="322" t="str">
        <f t="shared" ca="1" si="104"/>
        <v/>
      </c>
      <c r="K514" s="322" t="str">
        <f t="shared" ca="1" si="105"/>
        <v/>
      </c>
      <c r="L514" s="322" t="str">
        <f t="shared" ca="1" si="106"/>
        <v/>
      </c>
      <c r="N514" s="322">
        <f t="shared" ca="1" si="107"/>
        <v>0</v>
      </c>
      <c r="O514" t="str">
        <f t="shared" ca="1" si="108"/>
        <v/>
      </c>
      <c r="P514" t="str">
        <f t="shared" ca="1" si="109"/>
        <v/>
      </c>
      <c r="Q514" t="str">
        <f t="shared" ca="1" si="110"/>
        <v/>
      </c>
      <c r="R514" t="str">
        <f t="shared" ca="1" si="111"/>
        <v/>
      </c>
    </row>
    <row r="515" spans="1:18" hidden="1" x14ac:dyDescent="0.2">
      <c r="A515" s="361"/>
      <c r="B515" s="322">
        <v>40</v>
      </c>
      <c r="C515" s="322" t="str">
        <f t="shared" ca="1" si="98"/>
        <v>5.2</v>
      </c>
      <c r="D515" s="322" t="str">
        <f t="shared" ca="1" si="99"/>
        <v>na</v>
      </c>
      <c r="E515" s="322" t="s">
        <v>30</v>
      </c>
      <c r="F515" s="322" t="str">
        <f t="shared" ca="1" si="100"/>
        <v>https://museemaritime.larochelle.fr/plan-du-site</v>
      </c>
      <c r="G515" s="322" t="str">
        <f t="shared" ca="1" si="101"/>
        <v>A</v>
      </c>
      <c r="H515" s="322">
        <f t="shared" ca="1" si="102"/>
        <v>0</v>
      </c>
      <c r="I515" s="322">
        <f t="shared" ca="1" si="103"/>
        <v>0</v>
      </c>
      <c r="J515" s="322" t="str">
        <f t="shared" ca="1" si="104"/>
        <v/>
      </c>
      <c r="K515" s="322" t="str">
        <f t="shared" ca="1" si="105"/>
        <v/>
      </c>
      <c r="L515" s="322" t="str">
        <f t="shared" ca="1" si="106"/>
        <v/>
      </c>
      <c r="N515" s="322">
        <f t="shared" ca="1" si="107"/>
        <v>0</v>
      </c>
      <c r="O515" t="str">
        <f t="shared" ca="1" si="108"/>
        <v/>
      </c>
      <c r="P515" t="str">
        <f t="shared" ca="1" si="109"/>
        <v/>
      </c>
      <c r="Q515" t="str">
        <f t="shared" ca="1" si="110"/>
        <v/>
      </c>
      <c r="R515" t="str">
        <f t="shared" ca="1" si="111"/>
        <v/>
      </c>
    </row>
    <row r="516" spans="1:18" hidden="1" x14ac:dyDescent="0.2">
      <c r="A516" s="361"/>
      <c r="B516" s="322">
        <v>40</v>
      </c>
      <c r="C516" s="322" t="str">
        <f t="shared" ca="1" si="98"/>
        <v>5.2</v>
      </c>
      <c r="D516" s="322" t="str">
        <f t="shared" ca="1" si="99"/>
        <v>na</v>
      </c>
      <c r="E516" s="322" t="s">
        <v>31</v>
      </c>
      <c r="F516" s="322" t="str">
        <f t="shared" ca="1" si="100"/>
        <v>https://museemaritime.larochelle.fr/un-avant-gout/en-ce-moment</v>
      </c>
      <c r="G516" s="322" t="str">
        <f t="shared" ca="1" si="101"/>
        <v>A</v>
      </c>
      <c r="H516" s="322">
        <f t="shared" ca="1" si="102"/>
        <v>0</v>
      </c>
      <c r="I516" s="322">
        <f t="shared" ca="1" si="103"/>
        <v>0</v>
      </c>
      <c r="J516" s="322" t="str">
        <f t="shared" ca="1" si="104"/>
        <v/>
      </c>
      <c r="K516" s="322" t="str">
        <f t="shared" ca="1" si="105"/>
        <v/>
      </c>
      <c r="L516" s="322" t="str">
        <f t="shared" ca="1" si="106"/>
        <v/>
      </c>
      <c r="N516" s="322">
        <f t="shared" ca="1" si="107"/>
        <v>0</v>
      </c>
      <c r="O516" t="str">
        <f t="shared" ca="1" si="108"/>
        <v/>
      </c>
      <c r="P516" t="str">
        <f t="shared" ca="1" si="109"/>
        <v/>
      </c>
      <c r="Q516" t="str">
        <f t="shared" ca="1" si="110"/>
        <v/>
      </c>
      <c r="R516" t="str">
        <f t="shared" ca="1" si="111"/>
        <v/>
      </c>
    </row>
    <row r="517" spans="1:18" hidden="1" x14ac:dyDescent="0.2">
      <c r="A517" s="361"/>
      <c r="B517" s="322">
        <v>40</v>
      </c>
      <c r="C517" s="322" t="str">
        <f t="shared" ca="1" si="98"/>
        <v>5.2</v>
      </c>
      <c r="D517" s="322" t="str">
        <f t="shared" ca="1" si="99"/>
        <v>na</v>
      </c>
      <c r="E517" s="322" t="s">
        <v>32</v>
      </c>
      <c r="F517" s="322" t="str">
        <f t="shared" ca="1" si="100"/>
        <v>https://museemaritime.larochelle.fr/un-avant-gout/en-ce-moment</v>
      </c>
      <c r="G517" s="322" t="str">
        <f t="shared" ca="1" si="101"/>
        <v>A</v>
      </c>
      <c r="H517" s="322">
        <f t="shared" ca="1" si="102"/>
        <v>0</v>
      </c>
      <c r="I517" s="322">
        <f t="shared" ca="1" si="103"/>
        <v>0</v>
      </c>
      <c r="J517" s="322" t="str">
        <f t="shared" ca="1" si="104"/>
        <v/>
      </c>
      <c r="K517" s="322" t="str">
        <f t="shared" ca="1" si="105"/>
        <v/>
      </c>
      <c r="L517" s="322" t="str">
        <f t="shared" ca="1" si="106"/>
        <v/>
      </c>
      <c r="N517" s="322">
        <f t="shared" ca="1" si="107"/>
        <v>0</v>
      </c>
      <c r="O517" t="str">
        <f t="shared" ca="1" si="108"/>
        <v/>
      </c>
      <c r="P517" t="str">
        <f t="shared" ca="1" si="109"/>
        <v/>
      </c>
      <c r="Q517" t="str">
        <f t="shared" ca="1" si="110"/>
        <v/>
      </c>
      <c r="R517" t="str">
        <f t="shared" ca="1" si="111"/>
        <v/>
      </c>
    </row>
    <row r="518" spans="1:18" hidden="1" x14ac:dyDescent="0.2">
      <c r="A518" s="361"/>
      <c r="B518" s="322">
        <v>40</v>
      </c>
      <c r="C518" s="322" t="str">
        <f t="shared" ca="1" si="98"/>
        <v>5.2</v>
      </c>
      <c r="D518" s="322" t="str">
        <f t="shared" ca="1" si="99"/>
        <v>na</v>
      </c>
      <c r="E518" s="322" t="s">
        <v>33</v>
      </c>
      <c r="F518" s="322" t="str">
        <f t="shared" ca="1" si="100"/>
        <v>https://museemaritime.larochelle.fr/un-avant-gout/en-ce-moment/evenement/generationsthalassa-5662</v>
      </c>
      <c r="G518" s="322" t="str">
        <f t="shared" ca="1" si="101"/>
        <v>A</v>
      </c>
      <c r="H518" s="322">
        <f t="shared" ca="1" si="102"/>
        <v>0</v>
      </c>
      <c r="I518" s="322">
        <f t="shared" ca="1" si="103"/>
        <v>0</v>
      </c>
      <c r="J518" s="322" t="str">
        <f t="shared" ca="1" si="104"/>
        <v/>
      </c>
      <c r="K518" s="322" t="str">
        <f t="shared" ca="1" si="105"/>
        <v/>
      </c>
      <c r="L518" s="322" t="str">
        <f t="shared" ca="1" si="106"/>
        <v/>
      </c>
      <c r="N518" s="322">
        <f t="shared" ca="1" si="107"/>
        <v>0</v>
      </c>
      <c r="O518" t="str">
        <f t="shared" ca="1" si="108"/>
        <v/>
      </c>
      <c r="P518" t="str">
        <f t="shared" ca="1" si="109"/>
        <v/>
      </c>
      <c r="Q518" t="str">
        <f t="shared" ca="1" si="110"/>
        <v/>
      </c>
      <c r="R518" t="str">
        <f t="shared" ca="1" si="111"/>
        <v/>
      </c>
    </row>
    <row r="519" spans="1:18" hidden="1" x14ac:dyDescent="0.2">
      <c r="A519" s="361"/>
      <c r="B519" s="322">
        <v>40</v>
      </c>
      <c r="C519" s="322" t="str">
        <f t="shared" ca="1" si="98"/>
        <v>5.2</v>
      </c>
      <c r="D519" s="322" t="str">
        <f t="shared" ca="1" si="99"/>
        <v>na</v>
      </c>
      <c r="E519" s="322" t="s">
        <v>34</v>
      </c>
      <c r="F519" s="322" t="str">
        <f t="shared" ca="1" si="100"/>
        <v>https://museemaritime.larochelle.fr/recherche?q=bateau&amp;tx_indexedsearch%5Bsubmit_button%5D=OK </v>
      </c>
      <c r="G519" s="322" t="str">
        <f t="shared" ca="1" si="101"/>
        <v>A</v>
      </c>
      <c r="H519" s="322">
        <f t="shared" ca="1" si="102"/>
        <v>0</v>
      </c>
      <c r="I519" s="322">
        <f t="shared" ca="1" si="103"/>
        <v>0</v>
      </c>
      <c r="J519" s="322" t="str">
        <f t="shared" ca="1" si="104"/>
        <v/>
      </c>
      <c r="K519" s="322" t="str">
        <f t="shared" ca="1" si="105"/>
        <v/>
      </c>
      <c r="L519" s="322" t="str">
        <f t="shared" ca="1" si="106"/>
        <v/>
      </c>
      <c r="N519" s="322">
        <f t="shared" ca="1" si="107"/>
        <v>0</v>
      </c>
      <c r="O519" t="str">
        <f t="shared" ca="1" si="108"/>
        <v/>
      </c>
      <c r="P519" t="str">
        <f t="shared" ca="1" si="109"/>
        <v/>
      </c>
      <c r="Q519" t="str">
        <f t="shared" ca="1" si="110"/>
        <v/>
      </c>
      <c r="R519" t="str">
        <f t="shared" ca="1" si="111"/>
        <v/>
      </c>
    </row>
    <row r="520" spans="1:18" hidden="1" x14ac:dyDescent="0.2">
      <c r="A520" s="361"/>
      <c r="B520" s="322">
        <v>40</v>
      </c>
      <c r="C520" s="322" t="str">
        <f t="shared" ref="C520:C583" ca="1" si="112">IFERROR(IF(INDIRECT($E520 &amp; "!B" &amp; $B520)="","",INDIRECT($E520 &amp; "!B" &amp; $B520)),"")</f>
        <v>5.2</v>
      </c>
      <c r="D520" s="322" t="str">
        <f t="shared" ref="D520:D583" ca="1" si="113">IFERROR(IF(INDIRECT($E520 &amp; "!G" &amp; $B520)="","",INDIRECT($E520 &amp; "!G" &amp; $B520)),"")</f>
        <v>na</v>
      </c>
      <c r="E520" s="322" t="s">
        <v>35</v>
      </c>
      <c r="F520" s="322" t="str">
        <f t="shared" ref="F520:F583" ca="1" si="114">IFERROR(HYPERLINK(INDIRECT($E520 &amp; "!C3")), "")</f>
        <v>https://museemaritime.larochelle.fr/un-avant-gout/presentation-du-musee</v>
      </c>
      <c r="G520" s="322" t="str">
        <f t="shared" ref="G520:G583" ca="1" si="115">IFERROR(IF(INDIRECT($E520 &amp; "!C" &amp; $B520)="","",INDIRECT($E520 &amp; "!C" &amp; $B520)),"")</f>
        <v>A</v>
      </c>
      <c r="H520" s="322">
        <f t="shared" ref="H520:H583" ca="1" si="116">IFERROR(IF(INDIRECT($E520 &amp; "!D" &amp; $B520)="","",INDIRECT($E520 &amp; "!D" &amp; $B520)),"")</f>
        <v>0</v>
      </c>
      <c r="I520" s="322">
        <f t="shared" ref="I520:I583" ca="1" si="117">IFERROR(IF(INDIRECT($E520 &amp; "!E" &amp; $B520)="","",INDIRECT($E520 &amp; "!E" &amp; $B520)),"")</f>
        <v>0</v>
      </c>
      <c r="J520" s="322" t="str">
        <f t="shared" ref="J520:J583" ca="1" si="118">IFERROR(IF(INDIRECT($E520 &amp; "!I" &amp; $B520)="","",INDIRECT($E520 &amp; "!I" &amp; $B520)),"")</f>
        <v/>
      </c>
      <c r="K520" s="322" t="str">
        <f t="shared" ref="K520:K583" ca="1" si="119">IFERROR(IF(INDIRECT($E520 &amp; "!J" &amp; $B520)="","",INDIRECT($E520 &amp; "!J" &amp; $B520)),"")</f>
        <v/>
      </c>
      <c r="L520" s="322" t="str">
        <f t="shared" ref="L520:L583" ca="1" si="120">IFERROR(VLOOKUP($K520,$Z$1:$AD$4,MATCH($J520,$AA$5:$AD$5,0)+1,FALSE),"")</f>
        <v/>
      </c>
      <c r="N520" s="322">
        <f t="shared" ref="N520:N583" ca="1" si="121">COUNTIFS($C$7:$C$1915,$C520,$D$7:$D$1915,"nc")</f>
        <v>0</v>
      </c>
      <c r="O520" t="str">
        <f t="shared" ref="O520:O583" ca="1" si="122">IFERROR(IF(INDIRECT($E520 &amp; "!K" &amp; $B520)="","",INDIRECT($E520 &amp; "!K" &amp; $B520)),"")</f>
        <v/>
      </c>
      <c r="P520" t="str">
        <f t="shared" ref="P520:P583" ca="1" si="123">IFERROR(IF(INDIRECT($E520 &amp; "!L" &amp; $B520)="","",INDIRECT($E520 &amp; "!L" &amp; $B520)),"")</f>
        <v/>
      </c>
      <c r="Q520" t="str">
        <f t="shared" ref="Q520:Q583" ca="1" si="124">IFERROR(IF(INDIRECT($E520 &amp; "!M" &amp; $B520)="","",INDIRECT($E520 &amp; "!M" &amp; $B520)),"")</f>
        <v/>
      </c>
      <c r="R520" t="str">
        <f t="shared" ref="R520:R583" ca="1" si="125">IFERROR(IF(INDIRECT($E520 &amp; "!N" &amp; $B520)="","",INDIRECT($E520 &amp; "!N" &amp; $B520)),"")</f>
        <v/>
      </c>
    </row>
    <row r="521" spans="1:18" hidden="1" x14ac:dyDescent="0.2">
      <c r="A521" s="361"/>
      <c r="B521" s="322">
        <v>40</v>
      </c>
      <c r="C521" s="322" t="str">
        <f t="shared" ca="1" si="112"/>
        <v>5.2</v>
      </c>
      <c r="D521" s="322" t="str">
        <f t="shared" ca="1" si="113"/>
        <v>na</v>
      </c>
      <c r="E521" s="322" t="s">
        <v>36</v>
      </c>
      <c r="F521" s="322" t="str">
        <f t="shared" ca="1" si="114"/>
        <v>https://museemaritime.larochelle.fr/un-avant-gout/histoire-du-musee</v>
      </c>
      <c r="G521" s="322" t="str">
        <f t="shared" ca="1" si="115"/>
        <v>A</v>
      </c>
      <c r="H521" s="322">
        <f t="shared" ca="1" si="116"/>
        <v>0</v>
      </c>
      <c r="I521" s="322">
        <f t="shared" ca="1" si="117"/>
        <v>0</v>
      </c>
      <c r="J521" s="322" t="str">
        <f t="shared" ca="1" si="118"/>
        <v/>
      </c>
      <c r="K521" s="322" t="str">
        <f t="shared" ca="1" si="119"/>
        <v/>
      </c>
      <c r="L521" s="322" t="str">
        <f t="shared" ca="1" si="120"/>
        <v/>
      </c>
      <c r="N521" s="322">
        <f t="shared" ca="1" si="121"/>
        <v>0</v>
      </c>
      <c r="O521" t="str">
        <f t="shared" ca="1" si="122"/>
        <v/>
      </c>
      <c r="P521" t="str">
        <f t="shared" ca="1" si="123"/>
        <v/>
      </c>
      <c r="Q521" t="str">
        <f t="shared" ca="1" si="124"/>
        <v/>
      </c>
      <c r="R521" t="str">
        <f t="shared" ca="1" si="125"/>
        <v/>
      </c>
    </row>
    <row r="522" spans="1:18" hidden="1" x14ac:dyDescent="0.2">
      <c r="A522" s="361"/>
      <c r="B522" s="322">
        <v>40</v>
      </c>
      <c r="C522" s="322" t="str">
        <f t="shared" ca="1" si="112"/>
        <v>5.2</v>
      </c>
      <c r="D522" s="322" t="str">
        <f t="shared" ca="1" si="113"/>
        <v>na</v>
      </c>
      <c r="E522" s="322" t="s">
        <v>37</v>
      </c>
      <c r="F522" s="322" t="str">
        <f t="shared" ca="1" si="114"/>
        <v>https://museemaritime.larochelle.fr/un-avant-gout/les-collections/flotte-patrimoniale</v>
      </c>
      <c r="G522" s="322" t="str">
        <f t="shared" ca="1" si="115"/>
        <v>A</v>
      </c>
      <c r="H522" s="322">
        <f t="shared" ca="1" si="116"/>
        <v>0</v>
      </c>
      <c r="I522" s="322">
        <f t="shared" ca="1" si="117"/>
        <v>0</v>
      </c>
      <c r="J522" s="322" t="str">
        <f t="shared" ca="1" si="118"/>
        <v/>
      </c>
      <c r="K522" s="322" t="str">
        <f t="shared" ca="1" si="119"/>
        <v/>
      </c>
      <c r="L522" s="322" t="str">
        <f t="shared" ca="1" si="120"/>
        <v/>
      </c>
      <c r="N522" s="322">
        <f t="shared" ca="1" si="121"/>
        <v>0</v>
      </c>
      <c r="O522" t="str">
        <f t="shared" ca="1" si="122"/>
        <v/>
      </c>
      <c r="P522" t="str">
        <f t="shared" ca="1" si="123"/>
        <v/>
      </c>
      <c r="Q522" t="str">
        <f t="shared" ca="1" si="124"/>
        <v/>
      </c>
      <c r="R522" t="str">
        <f t="shared" ca="1" si="125"/>
        <v/>
      </c>
    </row>
    <row r="523" spans="1:18" hidden="1" x14ac:dyDescent="0.2">
      <c r="A523" s="361"/>
      <c r="B523" s="322">
        <v>40</v>
      </c>
      <c r="C523" s="322" t="str">
        <f t="shared" ca="1" si="112"/>
        <v>5.2</v>
      </c>
      <c r="D523" s="322" t="str">
        <f t="shared" ca="1" si="113"/>
        <v>na</v>
      </c>
      <c r="E523" s="322" t="s">
        <v>38</v>
      </c>
      <c r="F523" s="322" t="str">
        <f t="shared" ca="1" si="114"/>
        <v>https://museemaritime.larochelle.fr/un-avant-gout/les-collections/france-1</v>
      </c>
      <c r="G523" s="322" t="str">
        <f t="shared" ca="1" si="115"/>
        <v>A</v>
      </c>
      <c r="H523" s="322">
        <f t="shared" ca="1" si="116"/>
        <v>0</v>
      </c>
      <c r="I523" s="322">
        <f t="shared" ca="1" si="117"/>
        <v>0</v>
      </c>
      <c r="J523" s="322" t="str">
        <f t="shared" ca="1" si="118"/>
        <v/>
      </c>
      <c r="K523" s="322" t="str">
        <f t="shared" ca="1" si="119"/>
        <v/>
      </c>
      <c r="L523" s="322" t="str">
        <f t="shared" ca="1" si="120"/>
        <v/>
      </c>
      <c r="N523" s="322">
        <f t="shared" ca="1" si="121"/>
        <v>0</v>
      </c>
      <c r="O523" t="str">
        <f t="shared" ca="1" si="122"/>
        <v/>
      </c>
      <c r="P523" t="str">
        <f t="shared" ca="1" si="123"/>
        <v/>
      </c>
      <c r="Q523" t="str">
        <f t="shared" ca="1" si="124"/>
        <v/>
      </c>
      <c r="R523" t="str">
        <f t="shared" ca="1" si="125"/>
        <v/>
      </c>
    </row>
    <row r="524" spans="1:18" hidden="1" x14ac:dyDescent="0.2">
      <c r="A524" s="361"/>
      <c r="B524" s="322">
        <v>40</v>
      </c>
      <c r="C524" s="322" t="str">
        <f t="shared" ca="1" si="112"/>
        <v>5.2</v>
      </c>
      <c r="D524" s="322" t="str">
        <f t="shared" ca="1" si="113"/>
        <v>na</v>
      </c>
      <c r="E524" s="322" t="s">
        <v>39</v>
      </c>
      <c r="F524" s="322" t="str">
        <f t="shared" ca="1" si="114"/>
        <v>https://museemaritime.larochelle.fr/un-avant-gout/les-incontournables/joshua-1</v>
      </c>
      <c r="G524" s="322" t="str">
        <f t="shared" ca="1" si="115"/>
        <v>A</v>
      </c>
      <c r="H524" s="322">
        <f t="shared" ca="1" si="116"/>
        <v>0</v>
      </c>
      <c r="I524" s="322">
        <f t="shared" ca="1" si="117"/>
        <v>0</v>
      </c>
      <c r="J524" s="322" t="str">
        <f t="shared" ca="1" si="118"/>
        <v/>
      </c>
      <c r="K524" s="322" t="str">
        <f t="shared" ca="1" si="119"/>
        <v/>
      </c>
      <c r="L524" s="322" t="str">
        <f t="shared" ca="1" si="120"/>
        <v/>
      </c>
      <c r="N524" s="322">
        <f t="shared" ca="1" si="121"/>
        <v>0</v>
      </c>
      <c r="O524" t="str">
        <f t="shared" ca="1" si="122"/>
        <v/>
      </c>
      <c r="P524" t="str">
        <f t="shared" ca="1" si="123"/>
        <v/>
      </c>
      <c r="Q524" t="str">
        <f t="shared" ca="1" si="124"/>
        <v/>
      </c>
      <c r="R524" t="str">
        <f t="shared" ca="1" si="125"/>
        <v/>
      </c>
    </row>
    <row r="525" spans="1:18" hidden="1" x14ac:dyDescent="0.2">
      <c r="A525" s="361"/>
      <c r="B525" s="322">
        <v>40</v>
      </c>
      <c r="C525" s="322" t="str">
        <f t="shared" ca="1" si="112"/>
        <v>5.2</v>
      </c>
      <c r="D525" s="322" t="str">
        <f t="shared" ca="1" si="113"/>
        <v>na</v>
      </c>
      <c r="E525" s="322" t="s">
        <v>40</v>
      </c>
      <c r="F525" s="322" t="str">
        <f t="shared" ca="1" si="114"/>
        <v>https://museemaritime.larochelle.fr/preparer-la-visite/acces-tarifs-et-horaires</v>
      </c>
      <c r="G525" s="322" t="str">
        <f t="shared" ca="1" si="115"/>
        <v>A</v>
      </c>
      <c r="H525" s="322">
        <f t="shared" ca="1" si="116"/>
        <v>0</v>
      </c>
      <c r="I525" s="322">
        <f t="shared" ca="1" si="117"/>
        <v>0</v>
      </c>
      <c r="J525" s="322" t="str">
        <f t="shared" ca="1" si="118"/>
        <v/>
      </c>
      <c r="K525" s="322" t="str">
        <f t="shared" ca="1" si="119"/>
        <v/>
      </c>
      <c r="L525" s="322" t="str">
        <f t="shared" ca="1" si="120"/>
        <v/>
      </c>
      <c r="N525" s="322">
        <f t="shared" ca="1" si="121"/>
        <v>0</v>
      </c>
      <c r="O525" t="str">
        <f t="shared" ca="1" si="122"/>
        <v/>
      </c>
      <c r="P525" t="str">
        <f t="shared" ca="1" si="123"/>
        <v/>
      </c>
      <c r="Q525" t="str">
        <f t="shared" ca="1" si="124"/>
        <v/>
      </c>
      <c r="R525" t="str">
        <f t="shared" ca="1" si="125"/>
        <v/>
      </c>
    </row>
    <row r="526" spans="1:18" hidden="1" x14ac:dyDescent="0.2">
      <c r="A526" s="361"/>
      <c r="B526" s="322">
        <v>40</v>
      </c>
      <c r="C526" s="322" t="str">
        <f t="shared" ca="1" si="112"/>
        <v>5.2</v>
      </c>
      <c r="D526" s="322" t="str">
        <f t="shared" ca="1" si="113"/>
        <v>na</v>
      </c>
      <c r="E526" s="322" t="s">
        <v>41</v>
      </c>
      <c r="F526" s="322" t="str">
        <f t="shared" ca="1" si="114"/>
        <v>https://museemaritime.larochelle.fr/preparer-la-visite/je-suis/enseignant-ou-animateur</v>
      </c>
      <c r="G526" s="322" t="str">
        <f t="shared" ca="1" si="115"/>
        <v>A</v>
      </c>
      <c r="H526" s="322">
        <f t="shared" ca="1" si="116"/>
        <v>0</v>
      </c>
      <c r="I526" s="322">
        <f t="shared" ca="1" si="117"/>
        <v>0</v>
      </c>
      <c r="J526" s="322" t="str">
        <f t="shared" ca="1" si="118"/>
        <v/>
      </c>
      <c r="K526" s="322" t="str">
        <f t="shared" ca="1" si="119"/>
        <v/>
      </c>
      <c r="L526" s="322" t="str">
        <f t="shared" ca="1" si="120"/>
        <v/>
      </c>
      <c r="N526" s="322">
        <f t="shared" ca="1" si="121"/>
        <v>0</v>
      </c>
      <c r="O526" t="str">
        <f t="shared" ca="1" si="122"/>
        <v/>
      </c>
      <c r="P526" t="str">
        <f t="shared" ca="1" si="123"/>
        <v/>
      </c>
      <c r="Q526" t="str">
        <f t="shared" ca="1" si="124"/>
        <v/>
      </c>
      <c r="R526" t="str">
        <f t="shared" ca="1" si="125"/>
        <v/>
      </c>
    </row>
    <row r="527" spans="1:18" hidden="1" x14ac:dyDescent="0.2">
      <c r="A527" s="361"/>
      <c r="B527" s="322">
        <v>40</v>
      </c>
      <c r="C527" s="322" t="str">
        <f t="shared" ca="1" si="112"/>
        <v>5.2</v>
      </c>
      <c r="D527" s="322" t="str">
        <f t="shared" ca="1" si="113"/>
        <v>na</v>
      </c>
      <c r="E527" s="322" t="s">
        <v>42</v>
      </c>
      <c r="F527" s="322" t="str">
        <f t="shared" ca="1" si="114"/>
        <v>https://museemaritime.larochelle.fr/au-dela-de-la-visite/autour-des-expositions</v>
      </c>
      <c r="G527" s="322" t="str">
        <f t="shared" ca="1" si="115"/>
        <v>A</v>
      </c>
      <c r="H527" s="322">
        <f t="shared" ca="1" si="116"/>
        <v>0</v>
      </c>
      <c r="I527" s="322">
        <f t="shared" ca="1" si="117"/>
        <v>0</v>
      </c>
      <c r="J527" s="322" t="str">
        <f t="shared" ca="1" si="118"/>
        <v/>
      </c>
      <c r="K527" s="322" t="str">
        <f t="shared" ca="1" si="119"/>
        <v/>
      </c>
      <c r="L527" s="322" t="str">
        <f t="shared" ca="1" si="120"/>
        <v/>
      </c>
      <c r="N527" s="322">
        <f t="shared" ca="1" si="121"/>
        <v>0</v>
      </c>
      <c r="O527" t="str">
        <f t="shared" ca="1" si="122"/>
        <v/>
      </c>
      <c r="P527" t="str">
        <f t="shared" ca="1" si="123"/>
        <v/>
      </c>
      <c r="Q527" t="str">
        <f t="shared" ca="1" si="124"/>
        <v/>
      </c>
      <c r="R527" t="str">
        <f t="shared" ca="1" si="125"/>
        <v/>
      </c>
    </row>
    <row r="528" spans="1:18" hidden="1" x14ac:dyDescent="0.2">
      <c r="A528" s="361"/>
      <c r="B528" s="322">
        <v>40</v>
      </c>
      <c r="C528" s="322" t="str">
        <f t="shared" ca="1" si="112"/>
        <v>5.2</v>
      </c>
      <c r="D528" s="322" t="str">
        <f t="shared" ca="1" si="113"/>
        <v>na</v>
      </c>
      <c r="E528" s="322" t="s">
        <v>43</v>
      </c>
      <c r="F528" s="322" t="str">
        <f t="shared" ca="1" si="114"/>
        <v>https://museemaritime.larochelle.fr/au-dela-de-la-visite/lieux-culturels-et-monuments</v>
      </c>
      <c r="G528" s="322" t="str">
        <f t="shared" ca="1" si="115"/>
        <v>A</v>
      </c>
      <c r="H528" s="322">
        <f t="shared" ca="1" si="116"/>
        <v>0</v>
      </c>
      <c r="I528" s="322">
        <f t="shared" ca="1" si="117"/>
        <v>0</v>
      </c>
      <c r="J528" s="322" t="str">
        <f t="shared" ca="1" si="118"/>
        <v/>
      </c>
      <c r="K528" s="322" t="str">
        <f t="shared" ca="1" si="119"/>
        <v/>
      </c>
      <c r="L528" s="322" t="str">
        <f t="shared" ca="1" si="120"/>
        <v/>
      </c>
      <c r="N528" s="322">
        <f t="shared" ca="1" si="121"/>
        <v>0</v>
      </c>
      <c r="O528" t="str">
        <f t="shared" ca="1" si="122"/>
        <v/>
      </c>
      <c r="P528" t="str">
        <f t="shared" ca="1" si="123"/>
        <v/>
      </c>
      <c r="Q528" t="str">
        <f t="shared" ca="1" si="124"/>
        <v/>
      </c>
      <c r="R528" t="str">
        <f t="shared" ca="1" si="125"/>
        <v/>
      </c>
    </row>
    <row r="529" spans="1:18" hidden="1" x14ac:dyDescent="0.2">
      <c r="A529" s="361"/>
      <c r="B529" s="322">
        <v>40</v>
      </c>
      <c r="C529" s="322" t="str">
        <f t="shared" ca="1" si="112"/>
        <v>5.2</v>
      </c>
      <c r="D529" s="322" t="str">
        <f t="shared" ca="1" si="113"/>
        <v>na</v>
      </c>
      <c r="E529" s="322" t="s">
        <v>44</v>
      </c>
      <c r="F529" s="322" t="str">
        <f t="shared" ca="1" si="114"/>
        <v>https://museemaritime.larochelle.fr/au-dela-de-la-visite/a-decouvrir-a-proximite/yatchs-classiques</v>
      </c>
      <c r="G529" s="322" t="str">
        <f t="shared" ca="1" si="115"/>
        <v>A</v>
      </c>
      <c r="H529" s="322">
        <f t="shared" ca="1" si="116"/>
        <v>0</v>
      </c>
      <c r="I529" s="322">
        <f t="shared" ca="1" si="117"/>
        <v>0</v>
      </c>
      <c r="J529" s="322" t="str">
        <f t="shared" ca="1" si="118"/>
        <v/>
      </c>
      <c r="K529" s="322" t="str">
        <f t="shared" ca="1" si="119"/>
        <v/>
      </c>
      <c r="L529" s="322" t="str">
        <f t="shared" ca="1" si="120"/>
        <v/>
      </c>
      <c r="N529" s="322">
        <f t="shared" ca="1" si="121"/>
        <v>0</v>
      </c>
      <c r="O529" t="str">
        <f t="shared" ca="1" si="122"/>
        <v/>
      </c>
      <c r="P529" t="str">
        <f t="shared" ca="1" si="123"/>
        <v/>
      </c>
      <c r="Q529" t="str">
        <f t="shared" ca="1" si="124"/>
        <v/>
      </c>
      <c r="R529" t="str">
        <f t="shared" ca="1" si="125"/>
        <v/>
      </c>
    </row>
    <row r="530" spans="1:18" hidden="1" x14ac:dyDescent="0.2">
      <c r="A530" s="361"/>
      <c r="B530" s="322">
        <v>41</v>
      </c>
      <c r="C530" s="322" t="str">
        <f t="shared" ca="1" si="112"/>
        <v>5.3</v>
      </c>
      <c r="D530" s="322" t="str">
        <f t="shared" ca="1" si="113"/>
        <v>na</v>
      </c>
      <c r="E530" s="322" t="s">
        <v>27</v>
      </c>
      <c r="F530" s="322" t="str">
        <f t="shared" ca="1" si="114"/>
        <v>https://museemaritime.larochelle.fr/</v>
      </c>
      <c r="G530" s="322" t="str">
        <f t="shared" ca="1" si="115"/>
        <v>A</v>
      </c>
      <c r="H530" s="322" t="str">
        <f t="shared" ca="1" si="116"/>
        <v>x</v>
      </c>
      <c r="I530" s="322">
        <f t="shared" ca="1" si="117"/>
        <v>0</v>
      </c>
      <c r="J530" s="322" t="str">
        <f t="shared" ca="1" si="118"/>
        <v/>
      </c>
      <c r="K530" s="322" t="str">
        <f t="shared" ca="1" si="119"/>
        <v/>
      </c>
      <c r="L530" s="322" t="str">
        <f t="shared" ca="1" si="120"/>
        <v/>
      </c>
      <c r="N530" s="322">
        <f t="shared" ca="1" si="121"/>
        <v>0</v>
      </c>
      <c r="O530" t="str">
        <f t="shared" ca="1" si="122"/>
        <v/>
      </c>
      <c r="P530" t="str">
        <f t="shared" ca="1" si="123"/>
        <v/>
      </c>
      <c r="Q530" t="str">
        <f t="shared" ca="1" si="124"/>
        <v/>
      </c>
      <c r="R530" t="str">
        <f t="shared" ca="1" si="125"/>
        <v/>
      </c>
    </row>
    <row r="531" spans="1:18" hidden="1" x14ac:dyDescent="0.2">
      <c r="A531" s="361"/>
      <c r="B531" s="322">
        <v>41</v>
      </c>
      <c r="C531" s="322" t="str">
        <f t="shared" ca="1" si="112"/>
        <v>5.3</v>
      </c>
      <c r="D531" s="322" t="str">
        <f t="shared" ca="1" si="113"/>
        <v>na</v>
      </c>
      <c r="E531" s="322" t="s">
        <v>28</v>
      </c>
      <c r="F531" s="322" t="str">
        <f t="shared" ca="1" si="114"/>
        <v>https://museemaritime.larochelle.fr/contact</v>
      </c>
      <c r="G531" s="322" t="str">
        <f t="shared" ca="1" si="115"/>
        <v>A</v>
      </c>
      <c r="H531" s="322" t="str">
        <f t="shared" ca="1" si="116"/>
        <v>x</v>
      </c>
      <c r="I531" s="322">
        <f t="shared" ca="1" si="117"/>
        <v>0</v>
      </c>
      <c r="J531" s="322" t="str">
        <f t="shared" ca="1" si="118"/>
        <v/>
      </c>
      <c r="K531" s="322" t="str">
        <f t="shared" ca="1" si="119"/>
        <v/>
      </c>
      <c r="L531" s="322" t="str">
        <f t="shared" ca="1" si="120"/>
        <v/>
      </c>
      <c r="N531" s="322">
        <f t="shared" ca="1" si="121"/>
        <v>0</v>
      </c>
      <c r="O531" t="str">
        <f t="shared" ca="1" si="122"/>
        <v/>
      </c>
      <c r="P531" t="str">
        <f t="shared" ca="1" si="123"/>
        <v/>
      </c>
      <c r="Q531" t="str">
        <f t="shared" ca="1" si="124"/>
        <v/>
      </c>
      <c r="R531" t="str">
        <f t="shared" ca="1" si="125"/>
        <v/>
      </c>
    </row>
    <row r="532" spans="1:18" hidden="1" x14ac:dyDescent="0.2">
      <c r="A532" s="361"/>
      <c r="B532" s="322">
        <v>41</v>
      </c>
      <c r="C532" s="322" t="str">
        <f t="shared" ca="1" si="112"/>
        <v>5.3</v>
      </c>
      <c r="D532" s="322" t="str">
        <f t="shared" ca="1" si="113"/>
        <v>na</v>
      </c>
      <c r="E532" s="322" t="s">
        <v>29</v>
      </c>
      <c r="F532" s="322" t="str">
        <f t="shared" ca="1" si="114"/>
        <v>https://museemaritime.larochelle.fr/mentions-legales</v>
      </c>
      <c r="G532" s="322" t="str">
        <f t="shared" ca="1" si="115"/>
        <v>A</v>
      </c>
      <c r="H532" s="322" t="str">
        <f t="shared" ca="1" si="116"/>
        <v>x</v>
      </c>
      <c r="I532" s="322">
        <f t="shared" ca="1" si="117"/>
        <v>0</v>
      </c>
      <c r="J532" s="322" t="str">
        <f t="shared" ca="1" si="118"/>
        <v/>
      </c>
      <c r="K532" s="322" t="str">
        <f t="shared" ca="1" si="119"/>
        <v/>
      </c>
      <c r="L532" s="322" t="str">
        <f t="shared" ca="1" si="120"/>
        <v/>
      </c>
      <c r="N532" s="322">
        <f t="shared" ca="1" si="121"/>
        <v>0</v>
      </c>
      <c r="O532" t="str">
        <f t="shared" ca="1" si="122"/>
        <v/>
      </c>
      <c r="P532" t="str">
        <f t="shared" ca="1" si="123"/>
        <v/>
      </c>
      <c r="Q532" t="str">
        <f t="shared" ca="1" si="124"/>
        <v/>
      </c>
      <c r="R532" t="str">
        <f t="shared" ca="1" si="125"/>
        <v/>
      </c>
    </row>
    <row r="533" spans="1:18" hidden="1" x14ac:dyDescent="0.2">
      <c r="A533" s="361"/>
      <c r="B533" s="322">
        <v>41</v>
      </c>
      <c r="C533" s="322" t="str">
        <f t="shared" ca="1" si="112"/>
        <v>5.3</v>
      </c>
      <c r="D533" s="322" t="str">
        <f t="shared" ca="1" si="113"/>
        <v>na</v>
      </c>
      <c r="E533" s="322" t="s">
        <v>30</v>
      </c>
      <c r="F533" s="322" t="str">
        <f t="shared" ca="1" si="114"/>
        <v>https://museemaritime.larochelle.fr/plan-du-site</v>
      </c>
      <c r="G533" s="322" t="str">
        <f t="shared" ca="1" si="115"/>
        <v>A</v>
      </c>
      <c r="H533" s="322" t="str">
        <f t="shared" ca="1" si="116"/>
        <v>x</v>
      </c>
      <c r="I533" s="322">
        <f t="shared" ca="1" si="117"/>
        <v>0</v>
      </c>
      <c r="J533" s="322" t="str">
        <f t="shared" ca="1" si="118"/>
        <v/>
      </c>
      <c r="K533" s="322" t="str">
        <f t="shared" ca="1" si="119"/>
        <v/>
      </c>
      <c r="L533" s="322" t="str">
        <f t="shared" ca="1" si="120"/>
        <v/>
      </c>
      <c r="N533" s="322">
        <f t="shared" ca="1" si="121"/>
        <v>0</v>
      </c>
      <c r="O533" t="str">
        <f t="shared" ca="1" si="122"/>
        <v/>
      </c>
      <c r="P533" t="str">
        <f t="shared" ca="1" si="123"/>
        <v/>
      </c>
      <c r="Q533" t="str">
        <f t="shared" ca="1" si="124"/>
        <v/>
      </c>
      <c r="R533" t="str">
        <f t="shared" ca="1" si="125"/>
        <v/>
      </c>
    </row>
    <row r="534" spans="1:18" hidden="1" x14ac:dyDescent="0.2">
      <c r="A534" s="361"/>
      <c r="B534" s="322">
        <v>41</v>
      </c>
      <c r="C534" s="322" t="str">
        <f t="shared" ca="1" si="112"/>
        <v>5.3</v>
      </c>
      <c r="D534" s="322" t="str">
        <f t="shared" ca="1" si="113"/>
        <v>na</v>
      </c>
      <c r="E534" s="322" t="s">
        <v>31</v>
      </c>
      <c r="F534" s="322" t="str">
        <f t="shared" ca="1" si="114"/>
        <v>https://museemaritime.larochelle.fr/un-avant-gout/en-ce-moment</v>
      </c>
      <c r="G534" s="322" t="str">
        <f t="shared" ca="1" si="115"/>
        <v>A</v>
      </c>
      <c r="H534" s="322" t="str">
        <f t="shared" ca="1" si="116"/>
        <v>x</v>
      </c>
      <c r="I534" s="322">
        <f t="shared" ca="1" si="117"/>
        <v>0</v>
      </c>
      <c r="J534" s="322" t="str">
        <f t="shared" ca="1" si="118"/>
        <v/>
      </c>
      <c r="K534" s="322" t="str">
        <f t="shared" ca="1" si="119"/>
        <v/>
      </c>
      <c r="L534" s="322" t="str">
        <f t="shared" ca="1" si="120"/>
        <v/>
      </c>
      <c r="N534" s="322">
        <f t="shared" ca="1" si="121"/>
        <v>0</v>
      </c>
      <c r="O534" t="str">
        <f t="shared" ca="1" si="122"/>
        <v/>
      </c>
      <c r="P534" t="str">
        <f t="shared" ca="1" si="123"/>
        <v/>
      </c>
      <c r="Q534" t="str">
        <f t="shared" ca="1" si="124"/>
        <v/>
      </c>
      <c r="R534" t="str">
        <f t="shared" ca="1" si="125"/>
        <v/>
      </c>
    </row>
    <row r="535" spans="1:18" hidden="1" x14ac:dyDescent="0.2">
      <c r="A535" s="361"/>
      <c r="B535" s="322">
        <v>41</v>
      </c>
      <c r="C535" s="322" t="str">
        <f t="shared" ca="1" si="112"/>
        <v>5.3</v>
      </c>
      <c r="D535" s="322" t="str">
        <f t="shared" ca="1" si="113"/>
        <v>na</v>
      </c>
      <c r="E535" s="322" t="s">
        <v>32</v>
      </c>
      <c r="F535" s="322" t="str">
        <f t="shared" ca="1" si="114"/>
        <v>https://museemaritime.larochelle.fr/un-avant-gout/en-ce-moment</v>
      </c>
      <c r="G535" s="322" t="str">
        <f t="shared" ca="1" si="115"/>
        <v>A</v>
      </c>
      <c r="H535" s="322" t="str">
        <f t="shared" ca="1" si="116"/>
        <v>x</v>
      </c>
      <c r="I535" s="322">
        <f t="shared" ca="1" si="117"/>
        <v>0</v>
      </c>
      <c r="J535" s="322" t="str">
        <f t="shared" ca="1" si="118"/>
        <v/>
      </c>
      <c r="K535" s="322" t="str">
        <f t="shared" ca="1" si="119"/>
        <v/>
      </c>
      <c r="L535" s="322" t="str">
        <f t="shared" ca="1" si="120"/>
        <v/>
      </c>
      <c r="N535" s="322">
        <f t="shared" ca="1" si="121"/>
        <v>0</v>
      </c>
      <c r="O535" t="str">
        <f t="shared" ca="1" si="122"/>
        <v/>
      </c>
      <c r="P535" t="str">
        <f t="shared" ca="1" si="123"/>
        <v/>
      </c>
      <c r="Q535" t="str">
        <f t="shared" ca="1" si="124"/>
        <v/>
      </c>
      <c r="R535" t="str">
        <f t="shared" ca="1" si="125"/>
        <v/>
      </c>
    </row>
    <row r="536" spans="1:18" hidden="1" x14ac:dyDescent="0.2">
      <c r="A536" s="361"/>
      <c r="B536" s="322">
        <v>41</v>
      </c>
      <c r="C536" s="322" t="str">
        <f t="shared" ca="1" si="112"/>
        <v>5.3</v>
      </c>
      <c r="D536" s="322" t="str">
        <f t="shared" ca="1" si="113"/>
        <v>na</v>
      </c>
      <c r="E536" s="322" t="s">
        <v>33</v>
      </c>
      <c r="F536" s="322" t="str">
        <f t="shared" ca="1" si="114"/>
        <v>https://museemaritime.larochelle.fr/un-avant-gout/en-ce-moment/evenement/generationsthalassa-5662</v>
      </c>
      <c r="G536" s="322" t="str">
        <f t="shared" ca="1" si="115"/>
        <v>A</v>
      </c>
      <c r="H536" s="322" t="str">
        <f t="shared" ca="1" si="116"/>
        <v>x</v>
      </c>
      <c r="I536" s="322">
        <f t="shared" ca="1" si="117"/>
        <v>0</v>
      </c>
      <c r="J536" s="322" t="str">
        <f t="shared" ca="1" si="118"/>
        <v/>
      </c>
      <c r="K536" s="322" t="str">
        <f t="shared" ca="1" si="119"/>
        <v/>
      </c>
      <c r="L536" s="322" t="str">
        <f t="shared" ca="1" si="120"/>
        <v/>
      </c>
      <c r="N536" s="322">
        <f t="shared" ca="1" si="121"/>
        <v>0</v>
      </c>
      <c r="O536" t="str">
        <f t="shared" ca="1" si="122"/>
        <v/>
      </c>
      <c r="P536" t="str">
        <f t="shared" ca="1" si="123"/>
        <v/>
      </c>
      <c r="Q536" t="str">
        <f t="shared" ca="1" si="124"/>
        <v/>
      </c>
      <c r="R536" t="str">
        <f t="shared" ca="1" si="125"/>
        <v/>
      </c>
    </row>
    <row r="537" spans="1:18" hidden="1" x14ac:dyDescent="0.2">
      <c r="A537" s="361"/>
      <c r="B537" s="322">
        <v>41</v>
      </c>
      <c r="C537" s="322" t="str">
        <f t="shared" ca="1" si="112"/>
        <v>5.3</v>
      </c>
      <c r="D537" s="322" t="str">
        <f t="shared" ca="1" si="113"/>
        <v>na</v>
      </c>
      <c r="E537" s="322" t="s">
        <v>34</v>
      </c>
      <c r="F537" s="322" t="str">
        <f t="shared" ca="1" si="114"/>
        <v>https://museemaritime.larochelle.fr/recherche?q=bateau&amp;tx_indexedsearch%5Bsubmit_button%5D=OK </v>
      </c>
      <c r="G537" s="322" t="str">
        <f t="shared" ca="1" si="115"/>
        <v>A</v>
      </c>
      <c r="H537" s="322" t="str">
        <f t="shared" ca="1" si="116"/>
        <v>x</v>
      </c>
      <c r="I537" s="322">
        <f t="shared" ca="1" si="117"/>
        <v>0</v>
      </c>
      <c r="J537" s="322" t="str">
        <f t="shared" ca="1" si="118"/>
        <v/>
      </c>
      <c r="K537" s="322" t="str">
        <f t="shared" ca="1" si="119"/>
        <v/>
      </c>
      <c r="L537" s="322" t="str">
        <f t="shared" ca="1" si="120"/>
        <v/>
      </c>
      <c r="N537" s="322">
        <f t="shared" ca="1" si="121"/>
        <v>0</v>
      </c>
      <c r="O537" t="str">
        <f t="shared" ca="1" si="122"/>
        <v/>
      </c>
      <c r="P537" t="str">
        <f t="shared" ca="1" si="123"/>
        <v/>
      </c>
      <c r="Q537" t="str">
        <f t="shared" ca="1" si="124"/>
        <v/>
      </c>
      <c r="R537" t="str">
        <f t="shared" ca="1" si="125"/>
        <v/>
      </c>
    </row>
    <row r="538" spans="1:18" hidden="1" x14ac:dyDescent="0.2">
      <c r="A538" s="361"/>
      <c r="B538" s="322">
        <v>41</v>
      </c>
      <c r="C538" s="322" t="str">
        <f t="shared" ca="1" si="112"/>
        <v>5.3</v>
      </c>
      <c r="D538" s="322" t="str">
        <f t="shared" ca="1" si="113"/>
        <v>na</v>
      </c>
      <c r="E538" s="322" t="s">
        <v>35</v>
      </c>
      <c r="F538" s="322" t="str">
        <f t="shared" ca="1" si="114"/>
        <v>https://museemaritime.larochelle.fr/un-avant-gout/presentation-du-musee</v>
      </c>
      <c r="G538" s="322" t="str">
        <f t="shared" ca="1" si="115"/>
        <v>A</v>
      </c>
      <c r="H538" s="322" t="str">
        <f t="shared" ca="1" si="116"/>
        <v>x</v>
      </c>
      <c r="I538" s="322">
        <f t="shared" ca="1" si="117"/>
        <v>0</v>
      </c>
      <c r="J538" s="322" t="str">
        <f t="shared" ca="1" si="118"/>
        <v/>
      </c>
      <c r="K538" s="322" t="str">
        <f t="shared" ca="1" si="119"/>
        <v/>
      </c>
      <c r="L538" s="322" t="str">
        <f t="shared" ca="1" si="120"/>
        <v/>
      </c>
      <c r="N538" s="322">
        <f t="shared" ca="1" si="121"/>
        <v>0</v>
      </c>
      <c r="O538" t="str">
        <f t="shared" ca="1" si="122"/>
        <v/>
      </c>
      <c r="P538" t="str">
        <f t="shared" ca="1" si="123"/>
        <v/>
      </c>
      <c r="Q538" t="str">
        <f t="shared" ca="1" si="124"/>
        <v/>
      </c>
      <c r="R538" t="str">
        <f t="shared" ca="1" si="125"/>
        <v/>
      </c>
    </row>
    <row r="539" spans="1:18" hidden="1" x14ac:dyDescent="0.2">
      <c r="A539" s="361"/>
      <c r="B539" s="322">
        <v>41</v>
      </c>
      <c r="C539" s="322" t="str">
        <f t="shared" ca="1" si="112"/>
        <v>5.3</v>
      </c>
      <c r="D539" s="322" t="str">
        <f t="shared" ca="1" si="113"/>
        <v>na</v>
      </c>
      <c r="E539" s="322" t="s">
        <v>36</v>
      </c>
      <c r="F539" s="322" t="str">
        <f t="shared" ca="1" si="114"/>
        <v>https://museemaritime.larochelle.fr/un-avant-gout/histoire-du-musee</v>
      </c>
      <c r="G539" s="322" t="str">
        <f t="shared" ca="1" si="115"/>
        <v>A</v>
      </c>
      <c r="H539" s="322" t="str">
        <f t="shared" ca="1" si="116"/>
        <v>x</v>
      </c>
      <c r="I539" s="322">
        <f t="shared" ca="1" si="117"/>
        <v>0</v>
      </c>
      <c r="J539" s="322" t="str">
        <f t="shared" ca="1" si="118"/>
        <v/>
      </c>
      <c r="K539" s="322" t="str">
        <f t="shared" ca="1" si="119"/>
        <v/>
      </c>
      <c r="L539" s="322" t="str">
        <f t="shared" ca="1" si="120"/>
        <v/>
      </c>
      <c r="N539" s="322">
        <f t="shared" ca="1" si="121"/>
        <v>0</v>
      </c>
      <c r="O539" t="str">
        <f t="shared" ca="1" si="122"/>
        <v/>
      </c>
      <c r="P539" t="str">
        <f t="shared" ca="1" si="123"/>
        <v/>
      </c>
      <c r="Q539" t="str">
        <f t="shared" ca="1" si="124"/>
        <v/>
      </c>
      <c r="R539" t="str">
        <f t="shared" ca="1" si="125"/>
        <v/>
      </c>
    </row>
    <row r="540" spans="1:18" hidden="1" x14ac:dyDescent="0.2">
      <c r="A540" s="361"/>
      <c r="B540" s="322">
        <v>41</v>
      </c>
      <c r="C540" s="322" t="str">
        <f t="shared" ca="1" si="112"/>
        <v>5.3</v>
      </c>
      <c r="D540" s="322" t="str">
        <f t="shared" ca="1" si="113"/>
        <v>na</v>
      </c>
      <c r="E540" s="322" t="s">
        <v>37</v>
      </c>
      <c r="F540" s="322" t="str">
        <f t="shared" ca="1" si="114"/>
        <v>https://museemaritime.larochelle.fr/un-avant-gout/les-collections/flotte-patrimoniale</v>
      </c>
      <c r="G540" s="322" t="str">
        <f t="shared" ca="1" si="115"/>
        <v>A</v>
      </c>
      <c r="H540" s="322" t="str">
        <f t="shared" ca="1" si="116"/>
        <v>x</v>
      </c>
      <c r="I540" s="322">
        <f t="shared" ca="1" si="117"/>
        <v>0</v>
      </c>
      <c r="J540" s="322" t="str">
        <f t="shared" ca="1" si="118"/>
        <v/>
      </c>
      <c r="K540" s="322" t="str">
        <f t="shared" ca="1" si="119"/>
        <v/>
      </c>
      <c r="L540" s="322" t="str">
        <f t="shared" ca="1" si="120"/>
        <v/>
      </c>
      <c r="N540" s="322">
        <f t="shared" ca="1" si="121"/>
        <v>0</v>
      </c>
      <c r="O540" t="str">
        <f t="shared" ca="1" si="122"/>
        <v/>
      </c>
      <c r="P540" t="str">
        <f t="shared" ca="1" si="123"/>
        <v/>
      </c>
      <c r="Q540" t="str">
        <f t="shared" ca="1" si="124"/>
        <v/>
      </c>
      <c r="R540" t="str">
        <f t="shared" ca="1" si="125"/>
        <v/>
      </c>
    </row>
    <row r="541" spans="1:18" hidden="1" x14ac:dyDescent="0.2">
      <c r="A541" s="361"/>
      <c r="B541" s="322">
        <v>41</v>
      </c>
      <c r="C541" s="322" t="str">
        <f t="shared" ca="1" si="112"/>
        <v>5.3</v>
      </c>
      <c r="D541" s="322" t="str">
        <f t="shared" ca="1" si="113"/>
        <v>na</v>
      </c>
      <c r="E541" s="322" t="s">
        <v>38</v>
      </c>
      <c r="F541" s="322" t="str">
        <f t="shared" ca="1" si="114"/>
        <v>https://museemaritime.larochelle.fr/un-avant-gout/les-collections/france-1</v>
      </c>
      <c r="G541" s="322" t="str">
        <f t="shared" ca="1" si="115"/>
        <v>A</v>
      </c>
      <c r="H541" s="322" t="str">
        <f t="shared" ca="1" si="116"/>
        <v>x</v>
      </c>
      <c r="I541" s="322">
        <f t="shared" ca="1" si="117"/>
        <v>0</v>
      </c>
      <c r="J541" s="322" t="str">
        <f t="shared" ca="1" si="118"/>
        <v/>
      </c>
      <c r="K541" s="322" t="str">
        <f t="shared" ca="1" si="119"/>
        <v/>
      </c>
      <c r="L541" s="322" t="str">
        <f t="shared" ca="1" si="120"/>
        <v/>
      </c>
      <c r="N541" s="322">
        <f t="shared" ca="1" si="121"/>
        <v>0</v>
      </c>
      <c r="O541" t="str">
        <f t="shared" ca="1" si="122"/>
        <v/>
      </c>
      <c r="P541" t="str">
        <f t="shared" ca="1" si="123"/>
        <v/>
      </c>
      <c r="Q541" t="str">
        <f t="shared" ca="1" si="124"/>
        <v/>
      </c>
      <c r="R541" t="str">
        <f t="shared" ca="1" si="125"/>
        <v/>
      </c>
    </row>
    <row r="542" spans="1:18" hidden="1" x14ac:dyDescent="0.2">
      <c r="A542" s="361"/>
      <c r="B542" s="322">
        <v>41</v>
      </c>
      <c r="C542" s="322" t="str">
        <f t="shared" ca="1" si="112"/>
        <v>5.3</v>
      </c>
      <c r="D542" s="322" t="str">
        <f t="shared" ca="1" si="113"/>
        <v>na</v>
      </c>
      <c r="E542" s="322" t="s">
        <v>39</v>
      </c>
      <c r="F542" s="322" t="str">
        <f t="shared" ca="1" si="114"/>
        <v>https://museemaritime.larochelle.fr/un-avant-gout/les-incontournables/joshua-1</v>
      </c>
      <c r="G542" s="322" t="str">
        <f t="shared" ca="1" si="115"/>
        <v>A</v>
      </c>
      <c r="H542" s="322" t="str">
        <f t="shared" ca="1" si="116"/>
        <v>x</v>
      </c>
      <c r="I542" s="322">
        <f t="shared" ca="1" si="117"/>
        <v>0</v>
      </c>
      <c r="J542" s="322" t="str">
        <f t="shared" ca="1" si="118"/>
        <v/>
      </c>
      <c r="K542" s="322" t="str">
        <f t="shared" ca="1" si="119"/>
        <v/>
      </c>
      <c r="L542" s="322" t="str">
        <f t="shared" ca="1" si="120"/>
        <v/>
      </c>
      <c r="N542" s="322">
        <f t="shared" ca="1" si="121"/>
        <v>0</v>
      </c>
      <c r="O542" t="str">
        <f t="shared" ca="1" si="122"/>
        <v/>
      </c>
      <c r="P542" t="str">
        <f t="shared" ca="1" si="123"/>
        <v/>
      </c>
      <c r="Q542" t="str">
        <f t="shared" ca="1" si="124"/>
        <v/>
      </c>
      <c r="R542" t="str">
        <f t="shared" ca="1" si="125"/>
        <v/>
      </c>
    </row>
    <row r="543" spans="1:18" hidden="1" x14ac:dyDescent="0.2">
      <c r="A543" s="361"/>
      <c r="B543" s="322">
        <v>41</v>
      </c>
      <c r="C543" s="322" t="str">
        <f t="shared" ca="1" si="112"/>
        <v>5.3</v>
      </c>
      <c r="D543" s="322" t="str">
        <f t="shared" ca="1" si="113"/>
        <v>na</v>
      </c>
      <c r="E543" s="322" t="s">
        <v>40</v>
      </c>
      <c r="F543" s="322" t="str">
        <f t="shared" ca="1" si="114"/>
        <v>https://museemaritime.larochelle.fr/preparer-la-visite/acces-tarifs-et-horaires</v>
      </c>
      <c r="G543" s="322" t="str">
        <f t="shared" ca="1" si="115"/>
        <v>A</v>
      </c>
      <c r="H543" s="322" t="str">
        <f t="shared" ca="1" si="116"/>
        <v>x</v>
      </c>
      <c r="I543" s="322">
        <f t="shared" ca="1" si="117"/>
        <v>0</v>
      </c>
      <c r="J543" s="322" t="str">
        <f t="shared" ca="1" si="118"/>
        <v/>
      </c>
      <c r="K543" s="322" t="str">
        <f t="shared" ca="1" si="119"/>
        <v/>
      </c>
      <c r="L543" s="322" t="str">
        <f t="shared" ca="1" si="120"/>
        <v/>
      </c>
      <c r="N543" s="322">
        <f t="shared" ca="1" si="121"/>
        <v>0</v>
      </c>
      <c r="O543" t="str">
        <f t="shared" ca="1" si="122"/>
        <v/>
      </c>
      <c r="P543" t="str">
        <f t="shared" ca="1" si="123"/>
        <v/>
      </c>
      <c r="Q543" t="str">
        <f t="shared" ca="1" si="124"/>
        <v/>
      </c>
      <c r="R543" t="str">
        <f t="shared" ca="1" si="125"/>
        <v/>
      </c>
    </row>
    <row r="544" spans="1:18" hidden="1" x14ac:dyDescent="0.2">
      <c r="A544" s="361"/>
      <c r="B544" s="322">
        <v>41</v>
      </c>
      <c r="C544" s="322" t="str">
        <f t="shared" ca="1" si="112"/>
        <v>5.3</v>
      </c>
      <c r="D544" s="322" t="str">
        <f t="shared" ca="1" si="113"/>
        <v>na</v>
      </c>
      <c r="E544" s="322" t="s">
        <v>41</v>
      </c>
      <c r="F544" s="322" t="str">
        <f t="shared" ca="1" si="114"/>
        <v>https://museemaritime.larochelle.fr/preparer-la-visite/je-suis/enseignant-ou-animateur</v>
      </c>
      <c r="G544" s="322" t="str">
        <f t="shared" ca="1" si="115"/>
        <v>A</v>
      </c>
      <c r="H544" s="322" t="str">
        <f t="shared" ca="1" si="116"/>
        <v>x</v>
      </c>
      <c r="I544" s="322">
        <f t="shared" ca="1" si="117"/>
        <v>0</v>
      </c>
      <c r="J544" s="322" t="str">
        <f t="shared" ca="1" si="118"/>
        <v/>
      </c>
      <c r="K544" s="322" t="str">
        <f t="shared" ca="1" si="119"/>
        <v/>
      </c>
      <c r="L544" s="322" t="str">
        <f t="shared" ca="1" si="120"/>
        <v/>
      </c>
      <c r="N544" s="322">
        <f t="shared" ca="1" si="121"/>
        <v>0</v>
      </c>
      <c r="O544" t="str">
        <f t="shared" ca="1" si="122"/>
        <v/>
      </c>
      <c r="P544" t="str">
        <f t="shared" ca="1" si="123"/>
        <v/>
      </c>
      <c r="Q544" t="str">
        <f t="shared" ca="1" si="124"/>
        <v/>
      </c>
      <c r="R544" t="str">
        <f t="shared" ca="1" si="125"/>
        <v/>
      </c>
    </row>
    <row r="545" spans="1:18" hidden="1" x14ac:dyDescent="0.2">
      <c r="A545" s="361"/>
      <c r="B545" s="322">
        <v>41</v>
      </c>
      <c r="C545" s="322" t="str">
        <f t="shared" ca="1" si="112"/>
        <v>5.3</v>
      </c>
      <c r="D545" s="322" t="str">
        <f t="shared" ca="1" si="113"/>
        <v>na</v>
      </c>
      <c r="E545" s="322" t="s">
        <v>42</v>
      </c>
      <c r="F545" s="322" t="str">
        <f t="shared" ca="1" si="114"/>
        <v>https://museemaritime.larochelle.fr/au-dela-de-la-visite/autour-des-expositions</v>
      </c>
      <c r="G545" s="322" t="str">
        <f t="shared" ca="1" si="115"/>
        <v>A</v>
      </c>
      <c r="H545" s="322" t="str">
        <f t="shared" ca="1" si="116"/>
        <v>x</v>
      </c>
      <c r="I545" s="322">
        <f t="shared" ca="1" si="117"/>
        <v>0</v>
      </c>
      <c r="J545" s="322" t="str">
        <f t="shared" ca="1" si="118"/>
        <v/>
      </c>
      <c r="K545" s="322" t="str">
        <f t="shared" ca="1" si="119"/>
        <v/>
      </c>
      <c r="L545" s="322" t="str">
        <f t="shared" ca="1" si="120"/>
        <v/>
      </c>
      <c r="N545" s="322">
        <f t="shared" ca="1" si="121"/>
        <v>0</v>
      </c>
      <c r="O545" t="str">
        <f t="shared" ca="1" si="122"/>
        <v/>
      </c>
      <c r="P545" t="str">
        <f t="shared" ca="1" si="123"/>
        <v/>
      </c>
      <c r="Q545" t="str">
        <f t="shared" ca="1" si="124"/>
        <v/>
      </c>
      <c r="R545" t="str">
        <f t="shared" ca="1" si="125"/>
        <v/>
      </c>
    </row>
    <row r="546" spans="1:18" hidden="1" x14ac:dyDescent="0.2">
      <c r="A546" s="361"/>
      <c r="B546" s="322">
        <v>41</v>
      </c>
      <c r="C546" s="322" t="str">
        <f t="shared" ca="1" si="112"/>
        <v>5.3</v>
      </c>
      <c r="D546" s="322" t="str">
        <f t="shared" ca="1" si="113"/>
        <v>na</v>
      </c>
      <c r="E546" s="322" t="s">
        <v>43</v>
      </c>
      <c r="F546" s="322" t="str">
        <f t="shared" ca="1" si="114"/>
        <v>https://museemaritime.larochelle.fr/au-dela-de-la-visite/lieux-culturels-et-monuments</v>
      </c>
      <c r="G546" s="322" t="str">
        <f t="shared" ca="1" si="115"/>
        <v>A</v>
      </c>
      <c r="H546" s="322" t="str">
        <f t="shared" ca="1" si="116"/>
        <v>x</v>
      </c>
      <c r="I546" s="322">
        <f t="shared" ca="1" si="117"/>
        <v>0</v>
      </c>
      <c r="J546" s="322" t="str">
        <f t="shared" ca="1" si="118"/>
        <v/>
      </c>
      <c r="K546" s="322" t="str">
        <f t="shared" ca="1" si="119"/>
        <v/>
      </c>
      <c r="L546" s="322" t="str">
        <f t="shared" ca="1" si="120"/>
        <v/>
      </c>
      <c r="N546" s="322">
        <f t="shared" ca="1" si="121"/>
        <v>0</v>
      </c>
      <c r="O546" t="str">
        <f t="shared" ca="1" si="122"/>
        <v/>
      </c>
      <c r="P546" t="str">
        <f t="shared" ca="1" si="123"/>
        <v/>
      </c>
      <c r="Q546" t="str">
        <f t="shared" ca="1" si="124"/>
        <v/>
      </c>
      <c r="R546" t="str">
        <f t="shared" ca="1" si="125"/>
        <v/>
      </c>
    </row>
    <row r="547" spans="1:18" hidden="1" x14ac:dyDescent="0.2">
      <c r="A547" s="361"/>
      <c r="B547" s="322">
        <v>41</v>
      </c>
      <c r="C547" s="322" t="str">
        <f t="shared" ca="1" si="112"/>
        <v>5.3</v>
      </c>
      <c r="D547" s="322" t="str">
        <f t="shared" ca="1" si="113"/>
        <v>na</v>
      </c>
      <c r="E547" s="322" t="s">
        <v>44</v>
      </c>
      <c r="F547" s="322" t="str">
        <f t="shared" ca="1" si="114"/>
        <v>https://museemaritime.larochelle.fr/au-dela-de-la-visite/a-decouvrir-a-proximite/yatchs-classiques</v>
      </c>
      <c r="G547" s="322" t="str">
        <f t="shared" ca="1" si="115"/>
        <v>A</v>
      </c>
      <c r="H547" s="322" t="str">
        <f t="shared" ca="1" si="116"/>
        <v>x</v>
      </c>
      <c r="I547" s="322">
        <f t="shared" ca="1" si="117"/>
        <v>0</v>
      </c>
      <c r="J547" s="322" t="str">
        <f t="shared" ca="1" si="118"/>
        <v/>
      </c>
      <c r="K547" s="322" t="str">
        <f t="shared" ca="1" si="119"/>
        <v/>
      </c>
      <c r="L547" s="322" t="str">
        <f t="shared" ca="1" si="120"/>
        <v/>
      </c>
      <c r="N547" s="322">
        <f t="shared" ca="1" si="121"/>
        <v>0</v>
      </c>
      <c r="O547" t="str">
        <f t="shared" ca="1" si="122"/>
        <v/>
      </c>
      <c r="P547" t="str">
        <f t="shared" ca="1" si="123"/>
        <v/>
      </c>
      <c r="Q547" t="str">
        <f t="shared" ca="1" si="124"/>
        <v/>
      </c>
      <c r="R547" t="str">
        <f t="shared" ca="1" si="125"/>
        <v/>
      </c>
    </row>
    <row r="548" spans="1:18" hidden="1" x14ac:dyDescent="0.2">
      <c r="A548" s="361"/>
      <c r="B548" s="322">
        <v>42</v>
      </c>
      <c r="C548" s="322" t="str">
        <f t="shared" ca="1" si="112"/>
        <v>5.4</v>
      </c>
      <c r="D548" s="322" t="str">
        <f t="shared" ca="1" si="113"/>
        <v>na</v>
      </c>
      <c r="E548" s="322" t="s">
        <v>27</v>
      </c>
      <c r="F548" s="322" t="str">
        <f t="shared" ca="1" si="114"/>
        <v>https://museemaritime.larochelle.fr/</v>
      </c>
      <c r="G548" s="322" t="str">
        <f t="shared" ca="1" si="115"/>
        <v>A</v>
      </c>
      <c r="H548" s="322">
        <f t="shared" ca="1" si="116"/>
        <v>0</v>
      </c>
      <c r="I548" s="322">
        <f t="shared" ca="1" si="117"/>
        <v>0</v>
      </c>
      <c r="J548" s="322" t="str">
        <f t="shared" ca="1" si="118"/>
        <v/>
      </c>
      <c r="K548" s="322" t="str">
        <f t="shared" ca="1" si="119"/>
        <v/>
      </c>
      <c r="L548" s="322" t="str">
        <f t="shared" ca="1" si="120"/>
        <v/>
      </c>
      <c r="N548" s="322">
        <f t="shared" ca="1" si="121"/>
        <v>1</v>
      </c>
      <c r="O548" t="str">
        <f t="shared" ca="1" si="122"/>
        <v/>
      </c>
      <c r="P548" t="str">
        <f t="shared" ca="1" si="123"/>
        <v/>
      </c>
      <c r="Q548" t="str">
        <f t="shared" ca="1" si="124"/>
        <v/>
      </c>
      <c r="R548" t="str">
        <f t="shared" ca="1" si="125"/>
        <v/>
      </c>
    </row>
    <row r="549" spans="1:18" hidden="1" x14ac:dyDescent="0.2">
      <c r="A549" s="361"/>
      <c r="B549" s="322">
        <v>42</v>
      </c>
      <c r="C549" s="322" t="str">
        <f t="shared" ca="1" si="112"/>
        <v>5.4</v>
      </c>
      <c r="D549" s="322" t="str">
        <f t="shared" ca="1" si="113"/>
        <v>na</v>
      </c>
      <c r="E549" s="322" t="s">
        <v>28</v>
      </c>
      <c r="F549" s="322" t="str">
        <f t="shared" ca="1" si="114"/>
        <v>https://museemaritime.larochelle.fr/contact</v>
      </c>
      <c r="G549" s="322" t="str">
        <f t="shared" ca="1" si="115"/>
        <v>A</v>
      </c>
      <c r="H549" s="322">
        <f t="shared" ca="1" si="116"/>
        <v>0</v>
      </c>
      <c r="I549" s="322">
        <f t="shared" ca="1" si="117"/>
        <v>0</v>
      </c>
      <c r="J549" s="322" t="str">
        <f t="shared" ca="1" si="118"/>
        <v/>
      </c>
      <c r="K549" s="322" t="str">
        <f t="shared" ca="1" si="119"/>
        <v/>
      </c>
      <c r="L549" s="322" t="str">
        <f t="shared" ca="1" si="120"/>
        <v/>
      </c>
      <c r="N549" s="322">
        <f t="shared" ca="1" si="121"/>
        <v>1</v>
      </c>
      <c r="O549" t="str">
        <f t="shared" ca="1" si="122"/>
        <v/>
      </c>
      <c r="P549" t="str">
        <f t="shared" ca="1" si="123"/>
        <v/>
      </c>
      <c r="Q549" t="str">
        <f t="shared" ca="1" si="124"/>
        <v/>
      </c>
      <c r="R549" t="str">
        <f t="shared" ca="1" si="125"/>
        <v/>
      </c>
    </row>
    <row r="550" spans="1:18" hidden="1" x14ac:dyDescent="0.2">
      <c r="A550" s="361"/>
      <c r="B550" s="322">
        <v>42</v>
      </c>
      <c r="C550" s="322" t="str">
        <f t="shared" ca="1" si="112"/>
        <v>5.4</v>
      </c>
      <c r="D550" s="322" t="str">
        <f t="shared" ca="1" si="113"/>
        <v>na</v>
      </c>
      <c r="E550" s="322" t="s">
        <v>29</v>
      </c>
      <c r="F550" s="322" t="str">
        <f t="shared" ca="1" si="114"/>
        <v>https://museemaritime.larochelle.fr/mentions-legales</v>
      </c>
      <c r="G550" s="322" t="str">
        <f t="shared" ca="1" si="115"/>
        <v>A</v>
      </c>
      <c r="H550" s="322">
        <f t="shared" ca="1" si="116"/>
        <v>0</v>
      </c>
      <c r="I550" s="322">
        <f t="shared" ca="1" si="117"/>
        <v>0</v>
      </c>
      <c r="J550" s="322" t="str">
        <f t="shared" ca="1" si="118"/>
        <v/>
      </c>
      <c r="K550" s="322" t="str">
        <f t="shared" ca="1" si="119"/>
        <v/>
      </c>
      <c r="L550" s="322" t="str">
        <f t="shared" ca="1" si="120"/>
        <v/>
      </c>
      <c r="N550" s="322">
        <f t="shared" ca="1" si="121"/>
        <v>1</v>
      </c>
      <c r="O550" t="str">
        <f t="shared" ca="1" si="122"/>
        <v/>
      </c>
      <c r="P550" t="str">
        <f t="shared" ca="1" si="123"/>
        <v/>
      </c>
      <c r="Q550" t="str">
        <f t="shared" ca="1" si="124"/>
        <v/>
      </c>
      <c r="R550" t="str">
        <f t="shared" ca="1" si="125"/>
        <v/>
      </c>
    </row>
    <row r="551" spans="1:18" hidden="1" x14ac:dyDescent="0.2">
      <c r="A551" s="361"/>
      <c r="B551" s="322">
        <v>42</v>
      </c>
      <c r="C551" s="322" t="str">
        <f t="shared" ca="1" si="112"/>
        <v>5.4</v>
      </c>
      <c r="D551" s="322" t="str">
        <f t="shared" ca="1" si="113"/>
        <v>na</v>
      </c>
      <c r="E551" s="322" t="s">
        <v>30</v>
      </c>
      <c r="F551" s="322" t="str">
        <f t="shared" ca="1" si="114"/>
        <v>https://museemaritime.larochelle.fr/plan-du-site</v>
      </c>
      <c r="G551" s="322" t="str">
        <f t="shared" ca="1" si="115"/>
        <v>A</v>
      </c>
      <c r="H551" s="322">
        <f t="shared" ca="1" si="116"/>
        <v>0</v>
      </c>
      <c r="I551" s="322">
        <f t="shared" ca="1" si="117"/>
        <v>0</v>
      </c>
      <c r="J551" s="322" t="str">
        <f t="shared" ca="1" si="118"/>
        <v/>
      </c>
      <c r="K551" s="322" t="str">
        <f t="shared" ca="1" si="119"/>
        <v/>
      </c>
      <c r="L551" s="322" t="str">
        <f t="shared" ca="1" si="120"/>
        <v/>
      </c>
      <c r="N551" s="322">
        <f t="shared" ca="1" si="121"/>
        <v>1</v>
      </c>
      <c r="O551" t="str">
        <f t="shared" ca="1" si="122"/>
        <v/>
      </c>
      <c r="P551" t="str">
        <f t="shared" ca="1" si="123"/>
        <v/>
      </c>
      <c r="Q551" t="str">
        <f t="shared" ca="1" si="124"/>
        <v/>
      </c>
      <c r="R551" t="str">
        <f t="shared" ca="1" si="125"/>
        <v/>
      </c>
    </row>
    <row r="552" spans="1:18" hidden="1" x14ac:dyDescent="0.2">
      <c r="A552" s="361"/>
      <c r="B552" s="322">
        <v>42</v>
      </c>
      <c r="C552" s="322" t="str">
        <f t="shared" ca="1" si="112"/>
        <v>5.4</v>
      </c>
      <c r="D552" s="322" t="str">
        <f t="shared" ca="1" si="113"/>
        <v>na</v>
      </c>
      <c r="E552" s="322" t="s">
        <v>31</v>
      </c>
      <c r="F552" s="322" t="str">
        <f t="shared" ca="1" si="114"/>
        <v>https://museemaritime.larochelle.fr/un-avant-gout/en-ce-moment</v>
      </c>
      <c r="G552" s="322" t="str">
        <f t="shared" ca="1" si="115"/>
        <v>A</v>
      </c>
      <c r="H552" s="322">
        <f t="shared" ca="1" si="116"/>
        <v>0</v>
      </c>
      <c r="I552" s="322">
        <f t="shared" ca="1" si="117"/>
        <v>0</v>
      </c>
      <c r="J552" s="322" t="str">
        <f t="shared" ca="1" si="118"/>
        <v/>
      </c>
      <c r="K552" s="322" t="str">
        <f t="shared" ca="1" si="119"/>
        <v/>
      </c>
      <c r="L552" s="322" t="str">
        <f t="shared" ca="1" si="120"/>
        <v/>
      </c>
      <c r="N552" s="322">
        <f t="shared" ca="1" si="121"/>
        <v>1</v>
      </c>
      <c r="O552" t="str">
        <f t="shared" ca="1" si="122"/>
        <v/>
      </c>
      <c r="P552" t="str">
        <f t="shared" ca="1" si="123"/>
        <v/>
      </c>
      <c r="Q552" t="str">
        <f t="shared" ca="1" si="124"/>
        <v/>
      </c>
      <c r="R552" t="str">
        <f t="shared" ca="1" si="125"/>
        <v/>
      </c>
    </row>
    <row r="553" spans="1:18" hidden="1" x14ac:dyDescent="0.2">
      <c r="A553" s="361"/>
      <c r="B553" s="322">
        <v>42</v>
      </c>
      <c r="C553" s="322" t="str">
        <f t="shared" ca="1" si="112"/>
        <v>5.4</v>
      </c>
      <c r="D553" s="322" t="str">
        <f t="shared" ca="1" si="113"/>
        <v>na</v>
      </c>
      <c r="E553" s="322" t="s">
        <v>32</v>
      </c>
      <c r="F553" s="322" t="str">
        <f t="shared" ca="1" si="114"/>
        <v>https://museemaritime.larochelle.fr/un-avant-gout/en-ce-moment</v>
      </c>
      <c r="G553" s="322" t="str">
        <f t="shared" ca="1" si="115"/>
        <v>A</v>
      </c>
      <c r="H553" s="322">
        <f t="shared" ca="1" si="116"/>
        <v>0</v>
      </c>
      <c r="I553" s="322">
        <f t="shared" ca="1" si="117"/>
        <v>0</v>
      </c>
      <c r="J553" s="322" t="str">
        <f t="shared" ca="1" si="118"/>
        <v/>
      </c>
      <c r="K553" s="322" t="str">
        <f t="shared" ca="1" si="119"/>
        <v/>
      </c>
      <c r="L553" s="322" t="str">
        <f t="shared" ca="1" si="120"/>
        <v/>
      </c>
      <c r="N553" s="322">
        <f t="shared" ca="1" si="121"/>
        <v>1</v>
      </c>
      <c r="O553" t="str">
        <f t="shared" ca="1" si="122"/>
        <v/>
      </c>
      <c r="P553" t="str">
        <f t="shared" ca="1" si="123"/>
        <v/>
      </c>
      <c r="Q553" t="str">
        <f t="shared" ca="1" si="124"/>
        <v/>
      </c>
      <c r="R553" t="str">
        <f t="shared" ca="1" si="125"/>
        <v/>
      </c>
    </row>
    <row r="554" spans="1:18" hidden="1" x14ac:dyDescent="0.2">
      <c r="A554" s="361"/>
      <c r="B554" s="322">
        <v>42</v>
      </c>
      <c r="C554" s="322" t="str">
        <f t="shared" ca="1" si="112"/>
        <v>5.4</v>
      </c>
      <c r="D554" s="322" t="str">
        <f t="shared" ca="1" si="113"/>
        <v>na</v>
      </c>
      <c r="E554" s="322" t="s">
        <v>33</v>
      </c>
      <c r="F554" s="322" t="str">
        <f t="shared" ca="1" si="114"/>
        <v>https://museemaritime.larochelle.fr/un-avant-gout/en-ce-moment/evenement/generationsthalassa-5662</v>
      </c>
      <c r="G554" s="322" t="str">
        <f t="shared" ca="1" si="115"/>
        <v>A</v>
      </c>
      <c r="H554" s="322">
        <f t="shared" ca="1" si="116"/>
        <v>0</v>
      </c>
      <c r="I554" s="322">
        <f t="shared" ca="1" si="117"/>
        <v>0</v>
      </c>
      <c r="J554" s="322" t="str">
        <f t="shared" ca="1" si="118"/>
        <v/>
      </c>
      <c r="K554" s="322" t="str">
        <f t="shared" ca="1" si="119"/>
        <v/>
      </c>
      <c r="L554" s="322" t="str">
        <f t="shared" ca="1" si="120"/>
        <v/>
      </c>
      <c r="N554" s="322">
        <f t="shared" ca="1" si="121"/>
        <v>1</v>
      </c>
      <c r="O554" t="str">
        <f t="shared" ca="1" si="122"/>
        <v/>
      </c>
      <c r="P554" t="str">
        <f t="shared" ca="1" si="123"/>
        <v/>
      </c>
      <c r="Q554" t="str">
        <f t="shared" ca="1" si="124"/>
        <v/>
      </c>
      <c r="R554" t="str">
        <f t="shared" ca="1" si="125"/>
        <v/>
      </c>
    </row>
    <row r="555" spans="1:18" hidden="1" x14ac:dyDescent="0.2">
      <c r="A555" s="361"/>
      <c r="B555" s="322">
        <v>42</v>
      </c>
      <c r="C555" s="322" t="str">
        <f t="shared" ca="1" si="112"/>
        <v>5.4</v>
      </c>
      <c r="D555" s="322" t="str">
        <f t="shared" ca="1" si="113"/>
        <v>na</v>
      </c>
      <c r="E555" s="322" t="s">
        <v>34</v>
      </c>
      <c r="F555" s="322" t="str">
        <f t="shared" ca="1" si="114"/>
        <v>https://museemaritime.larochelle.fr/recherche?q=bateau&amp;tx_indexedsearch%5Bsubmit_button%5D=OK </v>
      </c>
      <c r="G555" s="322" t="str">
        <f t="shared" ca="1" si="115"/>
        <v>A</v>
      </c>
      <c r="H555" s="322">
        <f t="shared" ca="1" si="116"/>
        <v>0</v>
      </c>
      <c r="I555" s="322">
        <f t="shared" ca="1" si="117"/>
        <v>0</v>
      </c>
      <c r="J555" s="322" t="str">
        <f t="shared" ca="1" si="118"/>
        <v/>
      </c>
      <c r="K555" s="322" t="str">
        <f t="shared" ca="1" si="119"/>
        <v/>
      </c>
      <c r="L555" s="322" t="str">
        <f t="shared" ca="1" si="120"/>
        <v/>
      </c>
      <c r="N555" s="322">
        <f t="shared" ca="1" si="121"/>
        <v>1</v>
      </c>
      <c r="O555" t="str">
        <f t="shared" ca="1" si="122"/>
        <v/>
      </c>
      <c r="P555" t="str">
        <f t="shared" ca="1" si="123"/>
        <v/>
      </c>
      <c r="Q555" t="str">
        <f t="shared" ca="1" si="124"/>
        <v/>
      </c>
      <c r="R555" t="str">
        <f t="shared" ca="1" si="125"/>
        <v/>
      </c>
    </row>
    <row r="556" spans="1:18" hidden="1" x14ac:dyDescent="0.2">
      <c r="A556" s="361"/>
      <c r="B556" s="322">
        <v>42</v>
      </c>
      <c r="C556" s="322" t="str">
        <f t="shared" ca="1" si="112"/>
        <v>5.4</v>
      </c>
      <c r="D556" s="322" t="str">
        <f t="shared" ca="1" si="113"/>
        <v>na</v>
      </c>
      <c r="E556" s="322" t="s">
        <v>35</v>
      </c>
      <c r="F556" s="322" t="str">
        <f t="shared" ca="1" si="114"/>
        <v>https://museemaritime.larochelle.fr/un-avant-gout/presentation-du-musee</v>
      </c>
      <c r="G556" s="322" t="str">
        <f t="shared" ca="1" si="115"/>
        <v>A</v>
      </c>
      <c r="H556" s="322">
        <f t="shared" ca="1" si="116"/>
        <v>0</v>
      </c>
      <c r="I556" s="322">
        <f t="shared" ca="1" si="117"/>
        <v>0</v>
      </c>
      <c r="J556" s="322" t="str">
        <f t="shared" ca="1" si="118"/>
        <v/>
      </c>
      <c r="K556" s="322" t="str">
        <f t="shared" ca="1" si="119"/>
        <v/>
      </c>
      <c r="L556" s="322" t="str">
        <f t="shared" ca="1" si="120"/>
        <v/>
      </c>
      <c r="N556" s="322">
        <f t="shared" ca="1" si="121"/>
        <v>1</v>
      </c>
      <c r="O556" t="str">
        <f t="shared" ca="1" si="122"/>
        <v/>
      </c>
      <c r="P556" t="str">
        <f t="shared" ca="1" si="123"/>
        <v/>
      </c>
      <c r="Q556" t="str">
        <f t="shared" ca="1" si="124"/>
        <v/>
      </c>
      <c r="R556" t="str">
        <f t="shared" ca="1" si="125"/>
        <v/>
      </c>
    </row>
    <row r="557" spans="1:18" hidden="1" x14ac:dyDescent="0.2">
      <c r="A557" s="361"/>
      <c r="B557" s="322">
        <v>42</v>
      </c>
      <c r="C557" s="322" t="str">
        <f t="shared" ca="1" si="112"/>
        <v>5.4</v>
      </c>
      <c r="D557" s="322" t="str">
        <f t="shared" ca="1" si="113"/>
        <v>na</v>
      </c>
      <c r="E557" s="322" t="s">
        <v>36</v>
      </c>
      <c r="F557" s="322" t="str">
        <f t="shared" ca="1" si="114"/>
        <v>https://museemaritime.larochelle.fr/un-avant-gout/histoire-du-musee</v>
      </c>
      <c r="G557" s="322" t="str">
        <f t="shared" ca="1" si="115"/>
        <v>A</v>
      </c>
      <c r="H557" s="322">
        <f t="shared" ca="1" si="116"/>
        <v>0</v>
      </c>
      <c r="I557" s="322">
        <f t="shared" ca="1" si="117"/>
        <v>0</v>
      </c>
      <c r="J557" s="322" t="str">
        <f t="shared" ca="1" si="118"/>
        <v/>
      </c>
      <c r="K557" s="322" t="str">
        <f t="shared" ca="1" si="119"/>
        <v/>
      </c>
      <c r="L557" s="322" t="str">
        <f t="shared" ca="1" si="120"/>
        <v/>
      </c>
      <c r="N557" s="322">
        <f t="shared" ca="1" si="121"/>
        <v>1</v>
      </c>
      <c r="O557" t="str">
        <f t="shared" ca="1" si="122"/>
        <v/>
      </c>
      <c r="P557" t="str">
        <f t="shared" ca="1" si="123"/>
        <v/>
      </c>
      <c r="Q557" t="str">
        <f t="shared" ca="1" si="124"/>
        <v/>
      </c>
      <c r="R557" t="str">
        <f t="shared" ca="1" si="125"/>
        <v/>
      </c>
    </row>
    <row r="558" spans="1:18" hidden="1" x14ac:dyDescent="0.2">
      <c r="A558" s="361"/>
      <c r="B558" s="322">
        <v>42</v>
      </c>
      <c r="C558" s="322" t="str">
        <f t="shared" ca="1" si="112"/>
        <v>5.4</v>
      </c>
      <c r="D558" s="322" t="str">
        <f t="shared" ca="1" si="113"/>
        <v>na</v>
      </c>
      <c r="E558" s="322" t="s">
        <v>37</v>
      </c>
      <c r="F558" s="322" t="str">
        <f t="shared" ca="1" si="114"/>
        <v>https://museemaritime.larochelle.fr/un-avant-gout/les-collections/flotte-patrimoniale</v>
      </c>
      <c r="G558" s="322" t="str">
        <f t="shared" ca="1" si="115"/>
        <v>A</v>
      </c>
      <c r="H558" s="322">
        <f t="shared" ca="1" si="116"/>
        <v>0</v>
      </c>
      <c r="I558" s="322">
        <f t="shared" ca="1" si="117"/>
        <v>0</v>
      </c>
      <c r="J558" s="322" t="str">
        <f t="shared" ca="1" si="118"/>
        <v/>
      </c>
      <c r="K558" s="322" t="str">
        <f t="shared" ca="1" si="119"/>
        <v/>
      </c>
      <c r="L558" s="322" t="str">
        <f t="shared" ca="1" si="120"/>
        <v/>
      </c>
      <c r="N558" s="322">
        <f t="shared" ca="1" si="121"/>
        <v>1</v>
      </c>
      <c r="O558" t="str">
        <f t="shared" ca="1" si="122"/>
        <v/>
      </c>
      <c r="P558" t="str">
        <f t="shared" ca="1" si="123"/>
        <v/>
      </c>
      <c r="Q558" t="str">
        <f t="shared" ca="1" si="124"/>
        <v/>
      </c>
      <c r="R558" t="str">
        <f t="shared" ca="1" si="125"/>
        <v/>
      </c>
    </row>
    <row r="559" spans="1:18" x14ac:dyDescent="0.2">
      <c r="A559" s="361"/>
      <c r="B559" s="322">
        <v>42</v>
      </c>
      <c r="C559" s="322" t="str">
        <f t="shared" ca="1" si="112"/>
        <v>5.4</v>
      </c>
      <c r="D559" s="322" t="str">
        <f t="shared" ca="1" si="113"/>
        <v>nc</v>
      </c>
      <c r="E559" s="322" t="s">
        <v>38</v>
      </c>
      <c r="F559" s="322" t="str">
        <f t="shared" ca="1" si="114"/>
        <v>https://museemaritime.larochelle.fr/un-avant-gout/les-collections/france-1</v>
      </c>
      <c r="G559" s="322" t="str">
        <f t="shared" ca="1" si="115"/>
        <v>A</v>
      </c>
      <c r="H559" s="322">
        <f t="shared" ca="1" si="116"/>
        <v>0</v>
      </c>
      <c r="I559" s="322">
        <f t="shared" ca="1" si="117"/>
        <v>0</v>
      </c>
      <c r="J559" s="322" t="str">
        <f t="shared" ca="1" si="118"/>
        <v>Moyenne</v>
      </c>
      <c r="K559" s="322" t="str">
        <f t="shared" ca="1" si="119"/>
        <v>Plusieurs fois sur cette page uniquement</v>
      </c>
      <c r="L559" s="322">
        <f t="shared" ca="1" si="120"/>
        <v>3</v>
      </c>
      <c r="N559" s="322">
        <f t="shared" ca="1" si="121"/>
        <v>1</v>
      </c>
      <c r="O559" t="str">
        <f t="shared" ca="1" si="122"/>
        <v>"Fiche technique" et "suite fiche technique" font office de titre pour les tableaux</v>
      </c>
      <c r="P559" t="str">
        <f t="shared" ca="1" si="123"/>
        <v>Utiliser &lt;caption&gt;</v>
      </c>
      <c r="Q559" t="str">
        <f t="shared" ca="1" si="124"/>
        <v/>
      </c>
      <c r="R559" t="str">
        <f t="shared" ca="1" si="125"/>
        <v>C:\Users\Yves-Pol Cabon\Pictures\Screenshots\Capture d'écran 2026-03-26 114015.png</v>
      </c>
    </row>
    <row r="560" spans="1:18" hidden="1" x14ac:dyDescent="0.2">
      <c r="A560" s="361"/>
      <c r="B560" s="322">
        <v>42</v>
      </c>
      <c r="C560" s="322" t="str">
        <f t="shared" ca="1" si="112"/>
        <v>5.4</v>
      </c>
      <c r="D560" s="322" t="str">
        <f t="shared" ca="1" si="113"/>
        <v>na</v>
      </c>
      <c r="E560" s="322" t="s">
        <v>39</v>
      </c>
      <c r="F560" s="322" t="str">
        <f t="shared" ca="1" si="114"/>
        <v>https://museemaritime.larochelle.fr/un-avant-gout/les-incontournables/joshua-1</v>
      </c>
      <c r="G560" s="322" t="str">
        <f t="shared" ca="1" si="115"/>
        <v>A</v>
      </c>
      <c r="H560" s="322">
        <f t="shared" ca="1" si="116"/>
        <v>0</v>
      </c>
      <c r="I560" s="322">
        <f t="shared" ca="1" si="117"/>
        <v>0</v>
      </c>
      <c r="J560" s="322" t="str">
        <f t="shared" ca="1" si="118"/>
        <v/>
      </c>
      <c r="K560" s="322" t="str">
        <f t="shared" ca="1" si="119"/>
        <v/>
      </c>
      <c r="L560" s="322" t="str">
        <f t="shared" ca="1" si="120"/>
        <v/>
      </c>
      <c r="N560" s="322">
        <f t="shared" ca="1" si="121"/>
        <v>1</v>
      </c>
      <c r="O560" t="str">
        <f t="shared" ca="1" si="122"/>
        <v/>
      </c>
      <c r="P560" t="str">
        <f t="shared" ca="1" si="123"/>
        <v/>
      </c>
      <c r="Q560" t="str">
        <f t="shared" ca="1" si="124"/>
        <v>ref P12</v>
      </c>
      <c r="R560" t="str">
        <f t="shared" ca="1" si="125"/>
        <v/>
      </c>
    </row>
    <row r="561" spans="1:18" hidden="1" x14ac:dyDescent="0.2">
      <c r="A561" s="361"/>
      <c r="B561" s="322">
        <v>42</v>
      </c>
      <c r="C561" s="322" t="str">
        <f t="shared" ca="1" si="112"/>
        <v>5.4</v>
      </c>
      <c r="D561" s="322" t="str">
        <f t="shared" ca="1" si="113"/>
        <v>na</v>
      </c>
      <c r="E561" s="322" t="s">
        <v>40</v>
      </c>
      <c r="F561" s="322" t="str">
        <f t="shared" ca="1" si="114"/>
        <v>https://museemaritime.larochelle.fr/preparer-la-visite/acces-tarifs-et-horaires</v>
      </c>
      <c r="G561" s="322" t="str">
        <f t="shared" ca="1" si="115"/>
        <v>A</v>
      </c>
      <c r="H561" s="322">
        <f t="shared" ca="1" si="116"/>
        <v>0</v>
      </c>
      <c r="I561" s="322">
        <f t="shared" ca="1" si="117"/>
        <v>0</v>
      </c>
      <c r="J561" s="322" t="str">
        <f t="shared" ca="1" si="118"/>
        <v/>
      </c>
      <c r="K561" s="322" t="str">
        <f t="shared" ca="1" si="119"/>
        <v/>
      </c>
      <c r="L561" s="322" t="str">
        <f t="shared" ca="1" si="120"/>
        <v/>
      </c>
      <c r="N561" s="322">
        <f t="shared" ca="1" si="121"/>
        <v>1</v>
      </c>
      <c r="O561" t="str">
        <f t="shared" ca="1" si="122"/>
        <v/>
      </c>
      <c r="P561" t="str">
        <f t="shared" ca="1" si="123"/>
        <v/>
      </c>
      <c r="Q561" t="str">
        <f t="shared" ca="1" si="124"/>
        <v/>
      </c>
      <c r="R561" t="str">
        <f t="shared" ca="1" si="125"/>
        <v/>
      </c>
    </row>
    <row r="562" spans="1:18" hidden="1" x14ac:dyDescent="0.2">
      <c r="A562" s="361"/>
      <c r="B562" s="322">
        <v>42</v>
      </c>
      <c r="C562" s="322" t="str">
        <f t="shared" ca="1" si="112"/>
        <v>5.4</v>
      </c>
      <c r="D562" s="322" t="str">
        <f t="shared" ca="1" si="113"/>
        <v>na</v>
      </c>
      <c r="E562" s="322" t="s">
        <v>41</v>
      </c>
      <c r="F562" s="322" t="str">
        <f t="shared" ca="1" si="114"/>
        <v>https://museemaritime.larochelle.fr/preparer-la-visite/je-suis/enseignant-ou-animateur</v>
      </c>
      <c r="G562" s="322" t="str">
        <f t="shared" ca="1" si="115"/>
        <v>A</v>
      </c>
      <c r="H562" s="322">
        <f t="shared" ca="1" si="116"/>
        <v>0</v>
      </c>
      <c r="I562" s="322">
        <f t="shared" ca="1" si="117"/>
        <v>0</v>
      </c>
      <c r="J562" s="322" t="str">
        <f t="shared" ca="1" si="118"/>
        <v/>
      </c>
      <c r="K562" s="322" t="str">
        <f t="shared" ca="1" si="119"/>
        <v/>
      </c>
      <c r="L562" s="322" t="str">
        <f t="shared" ca="1" si="120"/>
        <v/>
      </c>
      <c r="N562" s="322">
        <f t="shared" ca="1" si="121"/>
        <v>1</v>
      </c>
      <c r="O562" t="str">
        <f t="shared" ca="1" si="122"/>
        <v/>
      </c>
      <c r="P562" t="str">
        <f t="shared" ca="1" si="123"/>
        <v/>
      </c>
      <c r="Q562" t="str">
        <f t="shared" ca="1" si="124"/>
        <v/>
      </c>
      <c r="R562" t="str">
        <f t="shared" ca="1" si="125"/>
        <v/>
      </c>
    </row>
    <row r="563" spans="1:18" hidden="1" x14ac:dyDescent="0.2">
      <c r="A563" s="361"/>
      <c r="B563" s="322">
        <v>42</v>
      </c>
      <c r="C563" s="322" t="str">
        <f t="shared" ca="1" si="112"/>
        <v>5.4</v>
      </c>
      <c r="D563" s="322" t="str">
        <f t="shared" ca="1" si="113"/>
        <v>na</v>
      </c>
      <c r="E563" s="322" t="s">
        <v>42</v>
      </c>
      <c r="F563" s="322" t="str">
        <f t="shared" ca="1" si="114"/>
        <v>https://museemaritime.larochelle.fr/au-dela-de-la-visite/autour-des-expositions</v>
      </c>
      <c r="G563" s="322" t="str">
        <f t="shared" ca="1" si="115"/>
        <v>A</v>
      </c>
      <c r="H563" s="322">
        <f t="shared" ca="1" si="116"/>
        <v>0</v>
      </c>
      <c r="I563" s="322">
        <f t="shared" ca="1" si="117"/>
        <v>0</v>
      </c>
      <c r="J563" s="322" t="str">
        <f t="shared" ca="1" si="118"/>
        <v/>
      </c>
      <c r="K563" s="322" t="str">
        <f t="shared" ca="1" si="119"/>
        <v/>
      </c>
      <c r="L563" s="322" t="str">
        <f t="shared" ca="1" si="120"/>
        <v/>
      </c>
      <c r="N563" s="322">
        <f t="shared" ca="1" si="121"/>
        <v>1</v>
      </c>
      <c r="O563" t="str">
        <f t="shared" ca="1" si="122"/>
        <v/>
      </c>
      <c r="P563" t="str">
        <f t="shared" ca="1" si="123"/>
        <v/>
      </c>
      <c r="Q563" t="str">
        <f t="shared" ca="1" si="124"/>
        <v/>
      </c>
      <c r="R563" t="str">
        <f t="shared" ca="1" si="125"/>
        <v/>
      </c>
    </row>
    <row r="564" spans="1:18" hidden="1" x14ac:dyDescent="0.2">
      <c r="A564" s="361"/>
      <c r="B564" s="322">
        <v>42</v>
      </c>
      <c r="C564" s="322" t="str">
        <f t="shared" ca="1" si="112"/>
        <v>5.4</v>
      </c>
      <c r="D564" s="322" t="str">
        <f t="shared" ca="1" si="113"/>
        <v>na</v>
      </c>
      <c r="E564" s="322" t="s">
        <v>43</v>
      </c>
      <c r="F564" s="322" t="str">
        <f t="shared" ca="1" si="114"/>
        <v>https://museemaritime.larochelle.fr/au-dela-de-la-visite/lieux-culturels-et-monuments</v>
      </c>
      <c r="G564" s="322" t="str">
        <f t="shared" ca="1" si="115"/>
        <v>A</v>
      </c>
      <c r="H564" s="322">
        <f t="shared" ca="1" si="116"/>
        <v>0</v>
      </c>
      <c r="I564" s="322">
        <f t="shared" ca="1" si="117"/>
        <v>0</v>
      </c>
      <c r="J564" s="322" t="str">
        <f t="shared" ca="1" si="118"/>
        <v/>
      </c>
      <c r="K564" s="322" t="str">
        <f t="shared" ca="1" si="119"/>
        <v/>
      </c>
      <c r="L564" s="322" t="str">
        <f t="shared" ca="1" si="120"/>
        <v/>
      </c>
      <c r="N564" s="322">
        <f t="shared" ca="1" si="121"/>
        <v>1</v>
      </c>
      <c r="O564" t="str">
        <f t="shared" ca="1" si="122"/>
        <v/>
      </c>
      <c r="P564" t="str">
        <f t="shared" ca="1" si="123"/>
        <v/>
      </c>
      <c r="Q564" t="str">
        <f t="shared" ca="1" si="124"/>
        <v/>
      </c>
      <c r="R564" t="str">
        <f t="shared" ca="1" si="125"/>
        <v/>
      </c>
    </row>
    <row r="565" spans="1:18" hidden="1" x14ac:dyDescent="0.2">
      <c r="A565" s="361"/>
      <c r="B565" s="322">
        <v>42</v>
      </c>
      <c r="C565" s="322" t="str">
        <f t="shared" ca="1" si="112"/>
        <v>5.4</v>
      </c>
      <c r="D565" s="322" t="str">
        <f t="shared" ca="1" si="113"/>
        <v>na</v>
      </c>
      <c r="E565" s="322" t="s">
        <v>44</v>
      </c>
      <c r="F565" s="322" t="str">
        <f t="shared" ca="1" si="114"/>
        <v>https://museemaritime.larochelle.fr/au-dela-de-la-visite/a-decouvrir-a-proximite/yatchs-classiques</v>
      </c>
      <c r="G565" s="322" t="str">
        <f t="shared" ca="1" si="115"/>
        <v>A</v>
      </c>
      <c r="H565" s="322">
        <f t="shared" ca="1" si="116"/>
        <v>0</v>
      </c>
      <c r="I565" s="322">
        <f t="shared" ca="1" si="117"/>
        <v>0</v>
      </c>
      <c r="J565" s="322" t="str">
        <f t="shared" ca="1" si="118"/>
        <v/>
      </c>
      <c r="K565" s="322" t="str">
        <f t="shared" ca="1" si="119"/>
        <v/>
      </c>
      <c r="L565" s="322" t="str">
        <f t="shared" ca="1" si="120"/>
        <v/>
      </c>
      <c r="N565" s="322">
        <f t="shared" ca="1" si="121"/>
        <v>1</v>
      </c>
      <c r="O565" t="str">
        <f t="shared" ca="1" si="122"/>
        <v/>
      </c>
      <c r="P565" t="str">
        <f t="shared" ca="1" si="123"/>
        <v/>
      </c>
      <c r="Q565" t="str">
        <f t="shared" ca="1" si="124"/>
        <v/>
      </c>
      <c r="R565" t="str">
        <f t="shared" ca="1" si="125"/>
        <v/>
      </c>
    </row>
    <row r="566" spans="1:18" hidden="1" x14ac:dyDescent="0.2">
      <c r="A566" s="361"/>
      <c r="B566" s="322">
        <v>43</v>
      </c>
      <c r="C566" s="322" t="str">
        <f t="shared" ca="1" si="112"/>
        <v>5.5</v>
      </c>
      <c r="D566" s="322" t="str">
        <f t="shared" ca="1" si="113"/>
        <v>na</v>
      </c>
      <c r="E566" s="322" t="s">
        <v>27</v>
      </c>
      <c r="F566" s="322" t="str">
        <f t="shared" ca="1" si="114"/>
        <v>https://museemaritime.larochelle.fr/</v>
      </c>
      <c r="G566" s="322" t="str">
        <f t="shared" ca="1" si="115"/>
        <v>A</v>
      </c>
      <c r="H566" s="322">
        <f t="shared" ca="1" si="116"/>
        <v>0</v>
      </c>
      <c r="I566" s="322">
        <f t="shared" ca="1" si="117"/>
        <v>0</v>
      </c>
      <c r="J566" s="322" t="str">
        <f t="shared" ca="1" si="118"/>
        <v/>
      </c>
      <c r="K566" s="322" t="str">
        <f t="shared" ca="1" si="119"/>
        <v/>
      </c>
      <c r="L566" s="322" t="str">
        <f t="shared" ca="1" si="120"/>
        <v/>
      </c>
      <c r="N566" s="322">
        <f t="shared" ca="1" si="121"/>
        <v>0</v>
      </c>
      <c r="O566" t="str">
        <f t="shared" ca="1" si="122"/>
        <v/>
      </c>
      <c r="P566" t="str">
        <f t="shared" ca="1" si="123"/>
        <v/>
      </c>
      <c r="Q566" t="str">
        <f t="shared" ca="1" si="124"/>
        <v/>
      </c>
      <c r="R566" t="str">
        <f t="shared" ca="1" si="125"/>
        <v/>
      </c>
    </row>
    <row r="567" spans="1:18" hidden="1" x14ac:dyDescent="0.2">
      <c r="A567" s="361"/>
      <c r="B567" s="322">
        <v>43</v>
      </c>
      <c r="C567" s="322" t="str">
        <f t="shared" ca="1" si="112"/>
        <v>5.5</v>
      </c>
      <c r="D567" s="322" t="str">
        <f t="shared" ca="1" si="113"/>
        <v>na</v>
      </c>
      <c r="E567" s="322" t="s">
        <v>28</v>
      </c>
      <c r="F567" s="322" t="str">
        <f t="shared" ca="1" si="114"/>
        <v>https://museemaritime.larochelle.fr/contact</v>
      </c>
      <c r="G567" s="322" t="str">
        <f t="shared" ca="1" si="115"/>
        <v>A</v>
      </c>
      <c r="H567" s="322">
        <f t="shared" ca="1" si="116"/>
        <v>0</v>
      </c>
      <c r="I567" s="322">
        <f t="shared" ca="1" si="117"/>
        <v>0</v>
      </c>
      <c r="J567" s="322" t="str">
        <f t="shared" ca="1" si="118"/>
        <v/>
      </c>
      <c r="K567" s="322" t="str">
        <f t="shared" ca="1" si="119"/>
        <v/>
      </c>
      <c r="L567" s="322" t="str">
        <f t="shared" ca="1" si="120"/>
        <v/>
      </c>
      <c r="N567" s="322">
        <f t="shared" ca="1" si="121"/>
        <v>0</v>
      </c>
      <c r="O567" t="str">
        <f t="shared" ca="1" si="122"/>
        <v/>
      </c>
      <c r="P567" t="str">
        <f t="shared" ca="1" si="123"/>
        <v/>
      </c>
      <c r="Q567" t="str">
        <f t="shared" ca="1" si="124"/>
        <v/>
      </c>
      <c r="R567" t="str">
        <f t="shared" ca="1" si="125"/>
        <v/>
      </c>
    </row>
    <row r="568" spans="1:18" hidden="1" x14ac:dyDescent="0.2">
      <c r="A568" s="361"/>
      <c r="B568" s="322">
        <v>43</v>
      </c>
      <c r="C568" s="322" t="str">
        <f t="shared" ca="1" si="112"/>
        <v>5.5</v>
      </c>
      <c r="D568" s="322" t="str">
        <f t="shared" ca="1" si="113"/>
        <v>na</v>
      </c>
      <c r="E568" s="322" t="s">
        <v>29</v>
      </c>
      <c r="F568" s="322" t="str">
        <f t="shared" ca="1" si="114"/>
        <v>https://museemaritime.larochelle.fr/mentions-legales</v>
      </c>
      <c r="G568" s="322" t="str">
        <f t="shared" ca="1" si="115"/>
        <v>A</v>
      </c>
      <c r="H568" s="322">
        <f t="shared" ca="1" si="116"/>
        <v>0</v>
      </c>
      <c r="I568" s="322">
        <f t="shared" ca="1" si="117"/>
        <v>0</v>
      </c>
      <c r="J568" s="322" t="str">
        <f t="shared" ca="1" si="118"/>
        <v/>
      </c>
      <c r="K568" s="322" t="str">
        <f t="shared" ca="1" si="119"/>
        <v/>
      </c>
      <c r="L568" s="322" t="str">
        <f t="shared" ca="1" si="120"/>
        <v/>
      </c>
      <c r="N568" s="322">
        <f t="shared" ca="1" si="121"/>
        <v>0</v>
      </c>
      <c r="O568" t="str">
        <f t="shared" ca="1" si="122"/>
        <v/>
      </c>
      <c r="P568" t="str">
        <f t="shared" ca="1" si="123"/>
        <v/>
      </c>
      <c r="Q568" t="str">
        <f t="shared" ca="1" si="124"/>
        <v/>
      </c>
      <c r="R568" t="str">
        <f t="shared" ca="1" si="125"/>
        <v/>
      </c>
    </row>
    <row r="569" spans="1:18" hidden="1" x14ac:dyDescent="0.2">
      <c r="A569" s="361"/>
      <c r="B569" s="322">
        <v>43</v>
      </c>
      <c r="C569" s="322" t="str">
        <f t="shared" ca="1" si="112"/>
        <v>5.5</v>
      </c>
      <c r="D569" s="322" t="str">
        <f t="shared" ca="1" si="113"/>
        <v>na</v>
      </c>
      <c r="E569" s="322" t="s">
        <v>30</v>
      </c>
      <c r="F569" s="322" t="str">
        <f t="shared" ca="1" si="114"/>
        <v>https://museemaritime.larochelle.fr/plan-du-site</v>
      </c>
      <c r="G569" s="322" t="str">
        <f t="shared" ca="1" si="115"/>
        <v>A</v>
      </c>
      <c r="H569" s="322">
        <f t="shared" ca="1" si="116"/>
        <v>0</v>
      </c>
      <c r="I569" s="322">
        <f t="shared" ca="1" si="117"/>
        <v>0</v>
      </c>
      <c r="J569" s="322" t="str">
        <f t="shared" ca="1" si="118"/>
        <v/>
      </c>
      <c r="K569" s="322" t="str">
        <f t="shared" ca="1" si="119"/>
        <v/>
      </c>
      <c r="L569" s="322" t="str">
        <f t="shared" ca="1" si="120"/>
        <v/>
      </c>
      <c r="N569" s="322">
        <f t="shared" ca="1" si="121"/>
        <v>0</v>
      </c>
      <c r="O569" t="str">
        <f t="shared" ca="1" si="122"/>
        <v/>
      </c>
      <c r="P569" t="str">
        <f t="shared" ca="1" si="123"/>
        <v/>
      </c>
      <c r="Q569" t="str">
        <f t="shared" ca="1" si="124"/>
        <v/>
      </c>
      <c r="R569" t="str">
        <f t="shared" ca="1" si="125"/>
        <v/>
      </c>
    </row>
    <row r="570" spans="1:18" hidden="1" x14ac:dyDescent="0.2">
      <c r="A570" s="361"/>
      <c r="B570" s="322">
        <v>43</v>
      </c>
      <c r="C570" s="322" t="str">
        <f t="shared" ca="1" si="112"/>
        <v>5.5</v>
      </c>
      <c r="D570" s="322" t="str">
        <f t="shared" ca="1" si="113"/>
        <v>na</v>
      </c>
      <c r="E570" s="322" t="s">
        <v>31</v>
      </c>
      <c r="F570" s="322" t="str">
        <f t="shared" ca="1" si="114"/>
        <v>https://museemaritime.larochelle.fr/un-avant-gout/en-ce-moment</v>
      </c>
      <c r="G570" s="322" t="str">
        <f t="shared" ca="1" si="115"/>
        <v>A</v>
      </c>
      <c r="H570" s="322">
        <f t="shared" ca="1" si="116"/>
        <v>0</v>
      </c>
      <c r="I570" s="322">
        <f t="shared" ca="1" si="117"/>
        <v>0</v>
      </c>
      <c r="J570" s="322" t="str">
        <f t="shared" ca="1" si="118"/>
        <v/>
      </c>
      <c r="K570" s="322" t="str">
        <f t="shared" ca="1" si="119"/>
        <v/>
      </c>
      <c r="L570" s="322" t="str">
        <f t="shared" ca="1" si="120"/>
        <v/>
      </c>
      <c r="N570" s="322">
        <f t="shared" ca="1" si="121"/>
        <v>0</v>
      </c>
      <c r="O570" t="str">
        <f t="shared" ca="1" si="122"/>
        <v/>
      </c>
      <c r="P570" t="str">
        <f t="shared" ca="1" si="123"/>
        <v/>
      </c>
      <c r="Q570" t="str">
        <f t="shared" ca="1" si="124"/>
        <v/>
      </c>
      <c r="R570" t="str">
        <f t="shared" ca="1" si="125"/>
        <v/>
      </c>
    </row>
    <row r="571" spans="1:18" hidden="1" x14ac:dyDescent="0.2">
      <c r="A571" s="361"/>
      <c r="B571" s="322">
        <v>43</v>
      </c>
      <c r="C571" s="322" t="str">
        <f t="shared" ca="1" si="112"/>
        <v>5.5</v>
      </c>
      <c r="D571" s="322" t="str">
        <f t="shared" ca="1" si="113"/>
        <v>na</v>
      </c>
      <c r="E571" s="322" t="s">
        <v>32</v>
      </c>
      <c r="F571" s="322" t="str">
        <f t="shared" ca="1" si="114"/>
        <v>https://museemaritime.larochelle.fr/un-avant-gout/en-ce-moment</v>
      </c>
      <c r="G571" s="322" t="str">
        <f t="shared" ca="1" si="115"/>
        <v>A</v>
      </c>
      <c r="H571" s="322">
        <f t="shared" ca="1" si="116"/>
        <v>0</v>
      </c>
      <c r="I571" s="322">
        <f t="shared" ca="1" si="117"/>
        <v>0</v>
      </c>
      <c r="J571" s="322" t="str">
        <f t="shared" ca="1" si="118"/>
        <v/>
      </c>
      <c r="K571" s="322" t="str">
        <f t="shared" ca="1" si="119"/>
        <v/>
      </c>
      <c r="L571" s="322" t="str">
        <f t="shared" ca="1" si="120"/>
        <v/>
      </c>
      <c r="N571" s="322">
        <f t="shared" ca="1" si="121"/>
        <v>0</v>
      </c>
      <c r="O571" t="str">
        <f t="shared" ca="1" si="122"/>
        <v/>
      </c>
      <c r="P571" t="str">
        <f t="shared" ca="1" si="123"/>
        <v/>
      </c>
      <c r="Q571" t="str">
        <f t="shared" ca="1" si="124"/>
        <v/>
      </c>
      <c r="R571" t="str">
        <f t="shared" ca="1" si="125"/>
        <v/>
      </c>
    </row>
    <row r="572" spans="1:18" hidden="1" x14ac:dyDescent="0.2">
      <c r="A572" s="361"/>
      <c r="B572" s="322">
        <v>43</v>
      </c>
      <c r="C572" s="322" t="str">
        <f t="shared" ca="1" si="112"/>
        <v>5.5</v>
      </c>
      <c r="D572" s="322" t="str">
        <f t="shared" ca="1" si="113"/>
        <v>na</v>
      </c>
      <c r="E572" s="322" t="s">
        <v>33</v>
      </c>
      <c r="F572" s="322" t="str">
        <f t="shared" ca="1" si="114"/>
        <v>https://museemaritime.larochelle.fr/un-avant-gout/en-ce-moment/evenement/generationsthalassa-5662</v>
      </c>
      <c r="G572" s="322" t="str">
        <f t="shared" ca="1" si="115"/>
        <v>A</v>
      </c>
      <c r="H572" s="322">
        <f t="shared" ca="1" si="116"/>
        <v>0</v>
      </c>
      <c r="I572" s="322">
        <f t="shared" ca="1" si="117"/>
        <v>0</v>
      </c>
      <c r="J572" s="322" t="str">
        <f t="shared" ca="1" si="118"/>
        <v/>
      </c>
      <c r="K572" s="322" t="str">
        <f t="shared" ca="1" si="119"/>
        <v/>
      </c>
      <c r="L572" s="322" t="str">
        <f t="shared" ca="1" si="120"/>
        <v/>
      </c>
      <c r="N572" s="322">
        <f t="shared" ca="1" si="121"/>
        <v>0</v>
      </c>
      <c r="O572" t="str">
        <f t="shared" ca="1" si="122"/>
        <v/>
      </c>
      <c r="P572" t="str">
        <f t="shared" ca="1" si="123"/>
        <v/>
      </c>
      <c r="Q572" t="str">
        <f t="shared" ca="1" si="124"/>
        <v/>
      </c>
      <c r="R572" t="str">
        <f t="shared" ca="1" si="125"/>
        <v/>
      </c>
    </row>
    <row r="573" spans="1:18" hidden="1" x14ac:dyDescent="0.2">
      <c r="A573" s="361"/>
      <c r="B573" s="322">
        <v>43</v>
      </c>
      <c r="C573" s="322" t="str">
        <f t="shared" ca="1" si="112"/>
        <v>5.5</v>
      </c>
      <c r="D573" s="322" t="str">
        <f t="shared" ca="1" si="113"/>
        <v>na</v>
      </c>
      <c r="E573" s="322" t="s">
        <v>34</v>
      </c>
      <c r="F573" s="322" t="str">
        <f t="shared" ca="1" si="114"/>
        <v>https://museemaritime.larochelle.fr/recherche?q=bateau&amp;tx_indexedsearch%5Bsubmit_button%5D=OK </v>
      </c>
      <c r="G573" s="322" t="str">
        <f t="shared" ca="1" si="115"/>
        <v>A</v>
      </c>
      <c r="H573" s="322">
        <f t="shared" ca="1" si="116"/>
        <v>0</v>
      </c>
      <c r="I573" s="322">
        <f t="shared" ca="1" si="117"/>
        <v>0</v>
      </c>
      <c r="J573" s="322" t="str">
        <f t="shared" ca="1" si="118"/>
        <v/>
      </c>
      <c r="K573" s="322" t="str">
        <f t="shared" ca="1" si="119"/>
        <v/>
      </c>
      <c r="L573" s="322" t="str">
        <f t="shared" ca="1" si="120"/>
        <v/>
      </c>
      <c r="N573" s="322">
        <f t="shared" ca="1" si="121"/>
        <v>0</v>
      </c>
      <c r="O573" t="str">
        <f t="shared" ca="1" si="122"/>
        <v/>
      </c>
      <c r="P573" t="str">
        <f t="shared" ca="1" si="123"/>
        <v/>
      </c>
      <c r="Q573" t="str">
        <f t="shared" ca="1" si="124"/>
        <v/>
      </c>
      <c r="R573" t="str">
        <f t="shared" ca="1" si="125"/>
        <v/>
      </c>
    </row>
    <row r="574" spans="1:18" hidden="1" x14ac:dyDescent="0.2">
      <c r="A574" s="361"/>
      <c r="B574" s="322">
        <v>43</v>
      </c>
      <c r="C574" s="322" t="str">
        <f t="shared" ca="1" si="112"/>
        <v>5.5</v>
      </c>
      <c r="D574" s="322" t="str">
        <f t="shared" ca="1" si="113"/>
        <v>na</v>
      </c>
      <c r="E574" s="322" t="s">
        <v>35</v>
      </c>
      <c r="F574" s="322" t="str">
        <f t="shared" ca="1" si="114"/>
        <v>https://museemaritime.larochelle.fr/un-avant-gout/presentation-du-musee</v>
      </c>
      <c r="G574" s="322" t="str">
        <f t="shared" ca="1" si="115"/>
        <v>A</v>
      </c>
      <c r="H574" s="322">
        <f t="shared" ca="1" si="116"/>
        <v>0</v>
      </c>
      <c r="I574" s="322">
        <f t="shared" ca="1" si="117"/>
        <v>0</v>
      </c>
      <c r="J574" s="322" t="str">
        <f t="shared" ca="1" si="118"/>
        <v/>
      </c>
      <c r="K574" s="322" t="str">
        <f t="shared" ca="1" si="119"/>
        <v/>
      </c>
      <c r="L574" s="322" t="str">
        <f t="shared" ca="1" si="120"/>
        <v/>
      </c>
      <c r="N574" s="322">
        <f t="shared" ca="1" si="121"/>
        <v>0</v>
      </c>
      <c r="O574" t="str">
        <f t="shared" ca="1" si="122"/>
        <v/>
      </c>
      <c r="P574" t="str">
        <f t="shared" ca="1" si="123"/>
        <v/>
      </c>
      <c r="Q574" t="str">
        <f t="shared" ca="1" si="124"/>
        <v/>
      </c>
      <c r="R574" t="str">
        <f t="shared" ca="1" si="125"/>
        <v/>
      </c>
    </row>
    <row r="575" spans="1:18" hidden="1" x14ac:dyDescent="0.2">
      <c r="A575" s="361"/>
      <c r="B575" s="322">
        <v>43</v>
      </c>
      <c r="C575" s="322" t="str">
        <f t="shared" ca="1" si="112"/>
        <v>5.5</v>
      </c>
      <c r="D575" s="322" t="str">
        <f t="shared" ca="1" si="113"/>
        <v>na</v>
      </c>
      <c r="E575" s="322" t="s">
        <v>36</v>
      </c>
      <c r="F575" s="322" t="str">
        <f t="shared" ca="1" si="114"/>
        <v>https://museemaritime.larochelle.fr/un-avant-gout/histoire-du-musee</v>
      </c>
      <c r="G575" s="322" t="str">
        <f t="shared" ca="1" si="115"/>
        <v>A</v>
      </c>
      <c r="H575" s="322">
        <f t="shared" ca="1" si="116"/>
        <v>0</v>
      </c>
      <c r="I575" s="322">
        <f t="shared" ca="1" si="117"/>
        <v>0</v>
      </c>
      <c r="J575" s="322" t="str">
        <f t="shared" ca="1" si="118"/>
        <v/>
      </c>
      <c r="K575" s="322" t="str">
        <f t="shared" ca="1" si="119"/>
        <v/>
      </c>
      <c r="L575" s="322" t="str">
        <f t="shared" ca="1" si="120"/>
        <v/>
      </c>
      <c r="N575" s="322">
        <f t="shared" ca="1" si="121"/>
        <v>0</v>
      </c>
      <c r="O575" t="str">
        <f t="shared" ca="1" si="122"/>
        <v/>
      </c>
      <c r="P575" t="str">
        <f t="shared" ca="1" si="123"/>
        <v/>
      </c>
      <c r="Q575" t="str">
        <f t="shared" ca="1" si="124"/>
        <v/>
      </c>
      <c r="R575" t="str">
        <f t="shared" ca="1" si="125"/>
        <v/>
      </c>
    </row>
    <row r="576" spans="1:18" hidden="1" x14ac:dyDescent="0.2">
      <c r="A576" s="361"/>
      <c r="B576" s="322">
        <v>43</v>
      </c>
      <c r="C576" s="322" t="str">
        <f t="shared" ca="1" si="112"/>
        <v>5.5</v>
      </c>
      <c r="D576" s="322" t="str">
        <f t="shared" ca="1" si="113"/>
        <v>na</v>
      </c>
      <c r="E576" s="322" t="s">
        <v>37</v>
      </c>
      <c r="F576" s="322" t="str">
        <f t="shared" ca="1" si="114"/>
        <v>https://museemaritime.larochelle.fr/un-avant-gout/les-collections/flotte-patrimoniale</v>
      </c>
      <c r="G576" s="322" t="str">
        <f t="shared" ca="1" si="115"/>
        <v>A</v>
      </c>
      <c r="H576" s="322">
        <f t="shared" ca="1" si="116"/>
        <v>0</v>
      </c>
      <c r="I576" s="322">
        <f t="shared" ca="1" si="117"/>
        <v>0</v>
      </c>
      <c r="J576" s="322" t="str">
        <f t="shared" ca="1" si="118"/>
        <v/>
      </c>
      <c r="K576" s="322" t="str">
        <f t="shared" ca="1" si="119"/>
        <v/>
      </c>
      <c r="L576" s="322" t="str">
        <f t="shared" ca="1" si="120"/>
        <v/>
      </c>
      <c r="N576" s="322">
        <f t="shared" ca="1" si="121"/>
        <v>0</v>
      </c>
      <c r="O576" t="str">
        <f t="shared" ca="1" si="122"/>
        <v/>
      </c>
      <c r="P576" t="str">
        <f t="shared" ca="1" si="123"/>
        <v/>
      </c>
      <c r="Q576" t="str">
        <f t="shared" ca="1" si="124"/>
        <v/>
      </c>
      <c r="R576" t="str">
        <f t="shared" ca="1" si="125"/>
        <v/>
      </c>
    </row>
    <row r="577" spans="1:18" hidden="1" x14ac:dyDescent="0.2">
      <c r="A577" s="361"/>
      <c r="B577" s="322">
        <v>43</v>
      </c>
      <c r="C577" s="322" t="str">
        <f t="shared" ca="1" si="112"/>
        <v>5.5</v>
      </c>
      <c r="D577" s="322" t="str">
        <f t="shared" ca="1" si="113"/>
        <v>na</v>
      </c>
      <c r="E577" s="322" t="s">
        <v>38</v>
      </c>
      <c r="F577" s="322" t="str">
        <f t="shared" ca="1" si="114"/>
        <v>https://museemaritime.larochelle.fr/un-avant-gout/les-collections/france-1</v>
      </c>
      <c r="G577" s="322" t="str">
        <f t="shared" ca="1" si="115"/>
        <v>A</v>
      </c>
      <c r="H577" s="322">
        <f t="shared" ca="1" si="116"/>
        <v>0</v>
      </c>
      <c r="I577" s="322">
        <f t="shared" ca="1" si="117"/>
        <v>0</v>
      </c>
      <c r="J577" s="322" t="str">
        <f t="shared" ca="1" si="118"/>
        <v/>
      </c>
      <c r="K577" s="322" t="str">
        <f t="shared" ca="1" si="119"/>
        <v/>
      </c>
      <c r="L577" s="322" t="str">
        <f t="shared" ca="1" si="120"/>
        <v/>
      </c>
      <c r="N577" s="322">
        <f t="shared" ca="1" si="121"/>
        <v>0</v>
      </c>
      <c r="O577" t="str">
        <f t="shared" ca="1" si="122"/>
        <v/>
      </c>
      <c r="P577" t="str">
        <f t="shared" ca="1" si="123"/>
        <v/>
      </c>
      <c r="Q577" t="str">
        <f t="shared" ca="1" si="124"/>
        <v/>
      </c>
      <c r="R577" t="str">
        <f t="shared" ca="1" si="125"/>
        <v/>
      </c>
    </row>
    <row r="578" spans="1:18" hidden="1" x14ac:dyDescent="0.2">
      <c r="A578" s="361"/>
      <c r="B578" s="322">
        <v>43</v>
      </c>
      <c r="C578" s="322" t="str">
        <f t="shared" ca="1" si="112"/>
        <v>5.5</v>
      </c>
      <c r="D578" s="322" t="str">
        <f t="shared" ca="1" si="113"/>
        <v>na</v>
      </c>
      <c r="E578" s="322" t="s">
        <v>39</v>
      </c>
      <c r="F578" s="322" t="str">
        <f t="shared" ca="1" si="114"/>
        <v>https://museemaritime.larochelle.fr/un-avant-gout/les-incontournables/joshua-1</v>
      </c>
      <c r="G578" s="322" t="str">
        <f t="shared" ca="1" si="115"/>
        <v>A</v>
      </c>
      <c r="H578" s="322">
        <f t="shared" ca="1" si="116"/>
        <v>0</v>
      </c>
      <c r="I578" s="322">
        <f t="shared" ca="1" si="117"/>
        <v>0</v>
      </c>
      <c r="J578" s="322" t="str">
        <f t="shared" ca="1" si="118"/>
        <v/>
      </c>
      <c r="K578" s="322" t="str">
        <f t="shared" ca="1" si="119"/>
        <v/>
      </c>
      <c r="L578" s="322" t="str">
        <f t="shared" ca="1" si="120"/>
        <v/>
      </c>
      <c r="N578" s="322">
        <f t="shared" ca="1" si="121"/>
        <v>0</v>
      </c>
      <c r="O578" t="str">
        <f t="shared" ca="1" si="122"/>
        <v/>
      </c>
      <c r="P578" t="str">
        <f t="shared" ca="1" si="123"/>
        <v/>
      </c>
      <c r="Q578" t="str">
        <f t="shared" ca="1" si="124"/>
        <v/>
      </c>
      <c r="R578" t="str">
        <f t="shared" ca="1" si="125"/>
        <v/>
      </c>
    </row>
    <row r="579" spans="1:18" hidden="1" x14ac:dyDescent="0.2">
      <c r="A579" s="361"/>
      <c r="B579" s="322">
        <v>43</v>
      </c>
      <c r="C579" s="322" t="str">
        <f t="shared" ca="1" si="112"/>
        <v>5.5</v>
      </c>
      <c r="D579" s="322" t="str">
        <f t="shared" ca="1" si="113"/>
        <v>na</v>
      </c>
      <c r="E579" s="322" t="s">
        <v>40</v>
      </c>
      <c r="F579" s="322" t="str">
        <f t="shared" ca="1" si="114"/>
        <v>https://museemaritime.larochelle.fr/preparer-la-visite/acces-tarifs-et-horaires</v>
      </c>
      <c r="G579" s="322" t="str">
        <f t="shared" ca="1" si="115"/>
        <v>A</v>
      </c>
      <c r="H579" s="322">
        <f t="shared" ca="1" si="116"/>
        <v>0</v>
      </c>
      <c r="I579" s="322">
        <f t="shared" ca="1" si="117"/>
        <v>0</v>
      </c>
      <c r="J579" s="322" t="str">
        <f t="shared" ca="1" si="118"/>
        <v/>
      </c>
      <c r="K579" s="322" t="str">
        <f t="shared" ca="1" si="119"/>
        <v/>
      </c>
      <c r="L579" s="322" t="str">
        <f t="shared" ca="1" si="120"/>
        <v/>
      </c>
      <c r="N579" s="322">
        <f t="shared" ca="1" si="121"/>
        <v>0</v>
      </c>
      <c r="O579" t="str">
        <f t="shared" ca="1" si="122"/>
        <v/>
      </c>
      <c r="P579" t="str">
        <f t="shared" ca="1" si="123"/>
        <v/>
      </c>
      <c r="Q579" t="str">
        <f t="shared" ca="1" si="124"/>
        <v/>
      </c>
      <c r="R579" t="str">
        <f t="shared" ca="1" si="125"/>
        <v/>
      </c>
    </row>
    <row r="580" spans="1:18" hidden="1" x14ac:dyDescent="0.2">
      <c r="A580" s="361"/>
      <c r="B580" s="322">
        <v>43</v>
      </c>
      <c r="C580" s="322" t="str">
        <f t="shared" ca="1" si="112"/>
        <v>5.5</v>
      </c>
      <c r="D580" s="322" t="str">
        <f t="shared" ca="1" si="113"/>
        <v>na</v>
      </c>
      <c r="E580" s="322" t="s">
        <v>41</v>
      </c>
      <c r="F580" s="322" t="str">
        <f t="shared" ca="1" si="114"/>
        <v>https://museemaritime.larochelle.fr/preparer-la-visite/je-suis/enseignant-ou-animateur</v>
      </c>
      <c r="G580" s="322" t="str">
        <f t="shared" ca="1" si="115"/>
        <v>A</v>
      </c>
      <c r="H580" s="322">
        <f t="shared" ca="1" si="116"/>
        <v>0</v>
      </c>
      <c r="I580" s="322">
        <f t="shared" ca="1" si="117"/>
        <v>0</v>
      </c>
      <c r="J580" s="322" t="str">
        <f t="shared" ca="1" si="118"/>
        <v/>
      </c>
      <c r="K580" s="322" t="str">
        <f t="shared" ca="1" si="119"/>
        <v/>
      </c>
      <c r="L580" s="322" t="str">
        <f t="shared" ca="1" si="120"/>
        <v/>
      </c>
      <c r="N580" s="322">
        <f t="shared" ca="1" si="121"/>
        <v>0</v>
      </c>
      <c r="O580" t="str">
        <f t="shared" ca="1" si="122"/>
        <v/>
      </c>
      <c r="P580" t="str">
        <f t="shared" ca="1" si="123"/>
        <v/>
      </c>
      <c r="Q580" t="str">
        <f t="shared" ca="1" si="124"/>
        <v/>
      </c>
      <c r="R580" t="str">
        <f t="shared" ca="1" si="125"/>
        <v/>
      </c>
    </row>
    <row r="581" spans="1:18" hidden="1" x14ac:dyDescent="0.2">
      <c r="A581" s="361"/>
      <c r="B581" s="322">
        <v>43</v>
      </c>
      <c r="C581" s="322" t="str">
        <f t="shared" ca="1" si="112"/>
        <v>5.5</v>
      </c>
      <c r="D581" s="322" t="str">
        <f t="shared" ca="1" si="113"/>
        <v>na</v>
      </c>
      <c r="E581" s="322" t="s">
        <v>42</v>
      </c>
      <c r="F581" s="322" t="str">
        <f t="shared" ca="1" si="114"/>
        <v>https://museemaritime.larochelle.fr/au-dela-de-la-visite/autour-des-expositions</v>
      </c>
      <c r="G581" s="322" t="str">
        <f t="shared" ca="1" si="115"/>
        <v>A</v>
      </c>
      <c r="H581" s="322">
        <f t="shared" ca="1" si="116"/>
        <v>0</v>
      </c>
      <c r="I581" s="322">
        <f t="shared" ca="1" si="117"/>
        <v>0</v>
      </c>
      <c r="J581" s="322" t="str">
        <f t="shared" ca="1" si="118"/>
        <v/>
      </c>
      <c r="K581" s="322" t="str">
        <f t="shared" ca="1" si="119"/>
        <v/>
      </c>
      <c r="L581" s="322" t="str">
        <f t="shared" ca="1" si="120"/>
        <v/>
      </c>
      <c r="N581" s="322">
        <f t="shared" ca="1" si="121"/>
        <v>0</v>
      </c>
      <c r="O581" t="str">
        <f t="shared" ca="1" si="122"/>
        <v/>
      </c>
      <c r="P581" t="str">
        <f t="shared" ca="1" si="123"/>
        <v/>
      </c>
      <c r="Q581" t="str">
        <f t="shared" ca="1" si="124"/>
        <v/>
      </c>
      <c r="R581" t="str">
        <f t="shared" ca="1" si="125"/>
        <v/>
      </c>
    </row>
    <row r="582" spans="1:18" hidden="1" x14ac:dyDescent="0.2">
      <c r="A582" s="361"/>
      <c r="B582" s="322">
        <v>43</v>
      </c>
      <c r="C582" s="322" t="str">
        <f t="shared" ca="1" si="112"/>
        <v>5.5</v>
      </c>
      <c r="D582" s="322" t="str">
        <f t="shared" ca="1" si="113"/>
        <v>na</v>
      </c>
      <c r="E582" s="322" t="s">
        <v>43</v>
      </c>
      <c r="F582" s="322" t="str">
        <f t="shared" ca="1" si="114"/>
        <v>https://museemaritime.larochelle.fr/au-dela-de-la-visite/lieux-culturels-et-monuments</v>
      </c>
      <c r="G582" s="322" t="str">
        <f t="shared" ca="1" si="115"/>
        <v>A</v>
      </c>
      <c r="H582" s="322">
        <f t="shared" ca="1" si="116"/>
        <v>0</v>
      </c>
      <c r="I582" s="322">
        <f t="shared" ca="1" si="117"/>
        <v>0</v>
      </c>
      <c r="J582" s="322" t="str">
        <f t="shared" ca="1" si="118"/>
        <v/>
      </c>
      <c r="K582" s="322" t="str">
        <f t="shared" ca="1" si="119"/>
        <v/>
      </c>
      <c r="L582" s="322" t="str">
        <f t="shared" ca="1" si="120"/>
        <v/>
      </c>
      <c r="N582" s="322">
        <f t="shared" ca="1" si="121"/>
        <v>0</v>
      </c>
      <c r="O582" t="str">
        <f t="shared" ca="1" si="122"/>
        <v/>
      </c>
      <c r="P582" t="str">
        <f t="shared" ca="1" si="123"/>
        <v/>
      </c>
      <c r="Q582" t="str">
        <f t="shared" ca="1" si="124"/>
        <v/>
      </c>
      <c r="R582" t="str">
        <f t="shared" ca="1" si="125"/>
        <v/>
      </c>
    </row>
    <row r="583" spans="1:18" hidden="1" x14ac:dyDescent="0.2">
      <c r="A583" s="361"/>
      <c r="B583" s="322">
        <v>43</v>
      </c>
      <c r="C583" s="322" t="str">
        <f t="shared" ca="1" si="112"/>
        <v>5.5</v>
      </c>
      <c r="D583" s="322" t="str">
        <f t="shared" ca="1" si="113"/>
        <v>na</v>
      </c>
      <c r="E583" s="322" t="s">
        <v>44</v>
      </c>
      <c r="F583" s="322" t="str">
        <f t="shared" ca="1" si="114"/>
        <v>https://museemaritime.larochelle.fr/au-dela-de-la-visite/a-decouvrir-a-proximite/yatchs-classiques</v>
      </c>
      <c r="G583" s="322" t="str">
        <f t="shared" ca="1" si="115"/>
        <v>A</v>
      </c>
      <c r="H583" s="322">
        <f t="shared" ca="1" si="116"/>
        <v>0</v>
      </c>
      <c r="I583" s="322">
        <f t="shared" ca="1" si="117"/>
        <v>0</v>
      </c>
      <c r="J583" s="322" t="str">
        <f t="shared" ca="1" si="118"/>
        <v/>
      </c>
      <c r="K583" s="322" t="str">
        <f t="shared" ca="1" si="119"/>
        <v/>
      </c>
      <c r="L583" s="322" t="str">
        <f t="shared" ca="1" si="120"/>
        <v/>
      </c>
      <c r="N583" s="322">
        <f t="shared" ca="1" si="121"/>
        <v>0</v>
      </c>
      <c r="O583" t="str">
        <f t="shared" ca="1" si="122"/>
        <v/>
      </c>
      <c r="P583" t="str">
        <f t="shared" ca="1" si="123"/>
        <v/>
      </c>
      <c r="Q583" t="str">
        <f t="shared" ca="1" si="124"/>
        <v/>
      </c>
      <c r="R583" t="str">
        <f t="shared" ca="1" si="125"/>
        <v/>
      </c>
    </row>
    <row r="584" spans="1:18" hidden="1" x14ac:dyDescent="0.2">
      <c r="A584" s="361"/>
      <c r="B584" s="322">
        <v>44</v>
      </c>
      <c r="C584" s="322" t="str">
        <f t="shared" ref="C584:C647" ca="1" si="126">IFERROR(IF(INDIRECT($E584 &amp; "!B" &amp; $B584)="","",INDIRECT($E584 &amp; "!B" &amp; $B584)),"")</f>
        <v>5.6</v>
      </c>
      <c r="D584" s="322" t="str">
        <f t="shared" ref="D584:D647" ca="1" si="127">IFERROR(IF(INDIRECT($E584 &amp; "!G" &amp; $B584)="","",INDIRECT($E584 &amp; "!G" &amp; $B584)),"")</f>
        <v>na</v>
      </c>
      <c r="E584" s="322" t="s">
        <v>27</v>
      </c>
      <c r="F584" s="322" t="str">
        <f t="shared" ref="F584:F647" ca="1" si="128">IFERROR(HYPERLINK(INDIRECT($E584 &amp; "!C3")), "")</f>
        <v>https://museemaritime.larochelle.fr/</v>
      </c>
      <c r="G584" s="322" t="str">
        <f t="shared" ref="G584:G647" ca="1" si="129">IFERROR(IF(INDIRECT($E584 &amp; "!C" &amp; $B584)="","",INDIRECT($E584 &amp; "!C" &amp; $B584)),"")</f>
        <v>A</v>
      </c>
      <c r="H584" s="322">
        <f t="shared" ref="H584:H647" ca="1" si="130">IFERROR(IF(INDIRECT($E584 &amp; "!D" &amp; $B584)="","",INDIRECT($E584 &amp; "!D" &amp; $B584)),"")</f>
        <v>0</v>
      </c>
      <c r="I584" s="322">
        <f t="shared" ref="I584:I647" ca="1" si="131">IFERROR(IF(INDIRECT($E584 &amp; "!E" &amp; $B584)="","",INDIRECT($E584 &amp; "!E" &amp; $B584)),"")</f>
        <v>0</v>
      </c>
      <c r="J584" s="322" t="str">
        <f t="shared" ref="J584:J647" ca="1" si="132">IFERROR(IF(INDIRECT($E584 &amp; "!I" &amp; $B584)="","",INDIRECT($E584 &amp; "!I" &amp; $B584)),"")</f>
        <v/>
      </c>
      <c r="K584" s="322" t="str">
        <f t="shared" ref="K584:K647" ca="1" si="133">IFERROR(IF(INDIRECT($E584 &amp; "!J" &amp; $B584)="","",INDIRECT($E584 &amp; "!J" &amp; $B584)),"")</f>
        <v/>
      </c>
      <c r="L584" s="322" t="str">
        <f t="shared" ref="L584:L647" ca="1" si="134">IFERROR(VLOOKUP($K584,$Z$1:$AD$4,MATCH($J584,$AA$5:$AD$5,0)+1,FALSE),"")</f>
        <v/>
      </c>
      <c r="N584" s="322">
        <f t="shared" ref="N584:N647" ca="1" si="135">COUNTIFS($C$7:$C$1915,$C584,$D$7:$D$1915,"nc")</f>
        <v>1</v>
      </c>
      <c r="O584" t="str">
        <f t="shared" ref="O584:O647" ca="1" si="136">IFERROR(IF(INDIRECT($E584 &amp; "!K" &amp; $B584)="","",INDIRECT($E584 &amp; "!K" &amp; $B584)),"")</f>
        <v/>
      </c>
      <c r="P584" t="str">
        <f t="shared" ref="P584:P647" ca="1" si="137">IFERROR(IF(INDIRECT($E584 &amp; "!L" &amp; $B584)="","",INDIRECT($E584 &amp; "!L" &amp; $B584)),"")</f>
        <v/>
      </c>
      <c r="Q584" t="str">
        <f t="shared" ref="Q584:Q647" ca="1" si="138">IFERROR(IF(INDIRECT($E584 &amp; "!M" &amp; $B584)="","",INDIRECT($E584 &amp; "!M" &amp; $B584)),"")</f>
        <v/>
      </c>
      <c r="R584" t="str">
        <f t="shared" ref="R584:R647" ca="1" si="139">IFERROR(IF(INDIRECT($E584 &amp; "!N" &amp; $B584)="","",INDIRECT($E584 &amp; "!N" &amp; $B584)),"")</f>
        <v/>
      </c>
    </row>
    <row r="585" spans="1:18" hidden="1" x14ac:dyDescent="0.2">
      <c r="A585" s="361"/>
      <c r="B585" s="322">
        <v>44</v>
      </c>
      <c r="C585" s="322" t="str">
        <f t="shared" ca="1" si="126"/>
        <v>5.6</v>
      </c>
      <c r="D585" s="322" t="str">
        <f t="shared" ca="1" si="127"/>
        <v>na</v>
      </c>
      <c r="E585" s="322" t="s">
        <v>28</v>
      </c>
      <c r="F585" s="322" t="str">
        <f t="shared" ca="1" si="128"/>
        <v>https://museemaritime.larochelle.fr/contact</v>
      </c>
      <c r="G585" s="322" t="str">
        <f t="shared" ca="1" si="129"/>
        <v>A</v>
      </c>
      <c r="H585" s="322">
        <f t="shared" ca="1" si="130"/>
        <v>0</v>
      </c>
      <c r="I585" s="322">
        <f t="shared" ca="1" si="131"/>
        <v>0</v>
      </c>
      <c r="J585" s="322" t="str">
        <f t="shared" ca="1" si="132"/>
        <v/>
      </c>
      <c r="K585" s="322" t="str">
        <f t="shared" ca="1" si="133"/>
        <v/>
      </c>
      <c r="L585" s="322" t="str">
        <f t="shared" ca="1" si="134"/>
        <v/>
      </c>
      <c r="N585" s="322">
        <f t="shared" ca="1" si="135"/>
        <v>1</v>
      </c>
      <c r="O585" t="str">
        <f t="shared" ca="1" si="136"/>
        <v/>
      </c>
      <c r="P585" t="str">
        <f t="shared" ca="1" si="137"/>
        <v/>
      </c>
      <c r="Q585" t="str">
        <f t="shared" ca="1" si="138"/>
        <v/>
      </c>
      <c r="R585" t="str">
        <f t="shared" ca="1" si="139"/>
        <v/>
      </c>
    </row>
    <row r="586" spans="1:18" hidden="1" x14ac:dyDescent="0.2">
      <c r="A586" s="361"/>
      <c r="B586" s="322">
        <v>44</v>
      </c>
      <c r="C586" s="322" t="str">
        <f t="shared" ca="1" si="126"/>
        <v>5.6</v>
      </c>
      <c r="D586" s="322" t="str">
        <f t="shared" ca="1" si="127"/>
        <v>na</v>
      </c>
      <c r="E586" s="322" t="s">
        <v>29</v>
      </c>
      <c r="F586" s="322" t="str">
        <f t="shared" ca="1" si="128"/>
        <v>https://museemaritime.larochelle.fr/mentions-legales</v>
      </c>
      <c r="G586" s="322" t="str">
        <f t="shared" ca="1" si="129"/>
        <v>A</v>
      </c>
      <c r="H586" s="322">
        <f t="shared" ca="1" si="130"/>
        <v>0</v>
      </c>
      <c r="I586" s="322">
        <f t="shared" ca="1" si="131"/>
        <v>0</v>
      </c>
      <c r="J586" s="322" t="str">
        <f t="shared" ca="1" si="132"/>
        <v/>
      </c>
      <c r="K586" s="322" t="str">
        <f t="shared" ca="1" si="133"/>
        <v/>
      </c>
      <c r="L586" s="322" t="str">
        <f t="shared" ca="1" si="134"/>
        <v/>
      </c>
      <c r="N586" s="322">
        <f t="shared" ca="1" si="135"/>
        <v>1</v>
      </c>
      <c r="O586" t="str">
        <f t="shared" ca="1" si="136"/>
        <v/>
      </c>
      <c r="P586" t="str">
        <f t="shared" ca="1" si="137"/>
        <v/>
      </c>
      <c r="Q586" t="str">
        <f t="shared" ca="1" si="138"/>
        <v/>
      </c>
      <c r="R586" t="str">
        <f t="shared" ca="1" si="139"/>
        <v/>
      </c>
    </row>
    <row r="587" spans="1:18" hidden="1" x14ac:dyDescent="0.2">
      <c r="A587" s="361"/>
      <c r="B587" s="322">
        <v>44</v>
      </c>
      <c r="C587" s="322" t="str">
        <f t="shared" ca="1" si="126"/>
        <v>5.6</v>
      </c>
      <c r="D587" s="322" t="str">
        <f t="shared" ca="1" si="127"/>
        <v>na</v>
      </c>
      <c r="E587" s="322" t="s">
        <v>30</v>
      </c>
      <c r="F587" s="322" t="str">
        <f t="shared" ca="1" si="128"/>
        <v>https://museemaritime.larochelle.fr/plan-du-site</v>
      </c>
      <c r="G587" s="322" t="str">
        <f t="shared" ca="1" si="129"/>
        <v>A</v>
      </c>
      <c r="H587" s="322">
        <f t="shared" ca="1" si="130"/>
        <v>0</v>
      </c>
      <c r="I587" s="322">
        <f t="shared" ca="1" si="131"/>
        <v>0</v>
      </c>
      <c r="J587" s="322" t="str">
        <f t="shared" ca="1" si="132"/>
        <v/>
      </c>
      <c r="K587" s="322" t="str">
        <f t="shared" ca="1" si="133"/>
        <v/>
      </c>
      <c r="L587" s="322" t="str">
        <f t="shared" ca="1" si="134"/>
        <v/>
      </c>
      <c r="N587" s="322">
        <f t="shared" ca="1" si="135"/>
        <v>1</v>
      </c>
      <c r="O587" t="str">
        <f t="shared" ca="1" si="136"/>
        <v/>
      </c>
      <c r="P587" t="str">
        <f t="shared" ca="1" si="137"/>
        <v/>
      </c>
      <c r="Q587" t="str">
        <f t="shared" ca="1" si="138"/>
        <v/>
      </c>
      <c r="R587" t="str">
        <f t="shared" ca="1" si="139"/>
        <v/>
      </c>
    </row>
    <row r="588" spans="1:18" hidden="1" x14ac:dyDescent="0.2">
      <c r="A588" s="361"/>
      <c r="B588" s="322">
        <v>44</v>
      </c>
      <c r="C588" s="322" t="str">
        <f t="shared" ca="1" si="126"/>
        <v>5.6</v>
      </c>
      <c r="D588" s="322" t="str">
        <f t="shared" ca="1" si="127"/>
        <v>na</v>
      </c>
      <c r="E588" s="322" t="s">
        <v>31</v>
      </c>
      <c r="F588" s="322" t="str">
        <f t="shared" ca="1" si="128"/>
        <v>https://museemaritime.larochelle.fr/un-avant-gout/en-ce-moment</v>
      </c>
      <c r="G588" s="322" t="str">
        <f t="shared" ca="1" si="129"/>
        <v>A</v>
      </c>
      <c r="H588" s="322">
        <f t="shared" ca="1" si="130"/>
        <v>0</v>
      </c>
      <c r="I588" s="322">
        <f t="shared" ca="1" si="131"/>
        <v>0</v>
      </c>
      <c r="J588" s="322" t="str">
        <f t="shared" ca="1" si="132"/>
        <v/>
      </c>
      <c r="K588" s="322" t="str">
        <f t="shared" ca="1" si="133"/>
        <v/>
      </c>
      <c r="L588" s="322" t="str">
        <f t="shared" ca="1" si="134"/>
        <v/>
      </c>
      <c r="N588" s="322">
        <f t="shared" ca="1" si="135"/>
        <v>1</v>
      </c>
      <c r="O588" t="str">
        <f t="shared" ca="1" si="136"/>
        <v/>
      </c>
      <c r="P588" t="str">
        <f t="shared" ca="1" si="137"/>
        <v/>
      </c>
      <c r="Q588" t="str">
        <f t="shared" ca="1" si="138"/>
        <v/>
      </c>
      <c r="R588" t="str">
        <f t="shared" ca="1" si="139"/>
        <v/>
      </c>
    </row>
    <row r="589" spans="1:18" hidden="1" x14ac:dyDescent="0.2">
      <c r="A589" s="361"/>
      <c r="B589" s="322">
        <v>44</v>
      </c>
      <c r="C589" s="322" t="str">
        <f t="shared" ca="1" si="126"/>
        <v>5.6</v>
      </c>
      <c r="D589" s="322" t="str">
        <f t="shared" ca="1" si="127"/>
        <v>na</v>
      </c>
      <c r="E589" s="322" t="s">
        <v>32</v>
      </c>
      <c r="F589" s="322" t="str">
        <f t="shared" ca="1" si="128"/>
        <v>https://museemaritime.larochelle.fr/un-avant-gout/en-ce-moment</v>
      </c>
      <c r="G589" s="322" t="str">
        <f t="shared" ca="1" si="129"/>
        <v>A</v>
      </c>
      <c r="H589" s="322">
        <f t="shared" ca="1" si="130"/>
        <v>0</v>
      </c>
      <c r="I589" s="322">
        <f t="shared" ca="1" si="131"/>
        <v>0</v>
      </c>
      <c r="J589" s="322" t="str">
        <f t="shared" ca="1" si="132"/>
        <v/>
      </c>
      <c r="K589" s="322" t="str">
        <f t="shared" ca="1" si="133"/>
        <v/>
      </c>
      <c r="L589" s="322" t="str">
        <f t="shared" ca="1" si="134"/>
        <v/>
      </c>
      <c r="N589" s="322">
        <f t="shared" ca="1" si="135"/>
        <v>1</v>
      </c>
      <c r="O589" t="str">
        <f t="shared" ca="1" si="136"/>
        <v/>
      </c>
      <c r="P589" t="str">
        <f t="shared" ca="1" si="137"/>
        <v/>
      </c>
      <c r="Q589" t="str">
        <f t="shared" ca="1" si="138"/>
        <v/>
      </c>
      <c r="R589" t="str">
        <f t="shared" ca="1" si="139"/>
        <v/>
      </c>
    </row>
    <row r="590" spans="1:18" hidden="1" x14ac:dyDescent="0.2">
      <c r="A590" s="361"/>
      <c r="B590" s="322">
        <v>44</v>
      </c>
      <c r="C590" s="322" t="str">
        <f t="shared" ca="1" si="126"/>
        <v>5.6</v>
      </c>
      <c r="D590" s="322" t="str">
        <f t="shared" ca="1" si="127"/>
        <v>na</v>
      </c>
      <c r="E590" s="322" t="s">
        <v>33</v>
      </c>
      <c r="F590" s="322" t="str">
        <f t="shared" ca="1" si="128"/>
        <v>https://museemaritime.larochelle.fr/un-avant-gout/en-ce-moment/evenement/generationsthalassa-5662</v>
      </c>
      <c r="G590" s="322" t="str">
        <f t="shared" ca="1" si="129"/>
        <v>A</v>
      </c>
      <c r="H590" s="322">
        <f t="shared" ca="1" si="130"/>
        <v>0</v>
      </c>
      <c r="I590" s="322">
        <f t="shared" ca="1" si="131"/>
        <v>0</v>
      </c>
      <c r="J590" s="322" t="str">
        <f t="shared" ca="1" si="132"/>
        <v/>
      </c>
      <c r="K590" s="322" t="str">
        <f t="shared" ca="1" si="133"/>
        <v/>
      </c>
      <c r="L590" s="322" t="str">
        <f t="shared" ca="1" si="134"/>
        <v/>
      </c>
      <c r="N590" s="322">
        <f t="shared" ca="1" si="135"/>
        <v>1</v>
      </c>
      <c r="O590" t="str">
        <f t="shared" ca="1" si="136"/>
        <v/>
      </c>
      <c r="P590" t="str">
        <f t="shared" ca="1" si="137"/>
        <v/>
      </c>
      <c r="Q590" t="str">
        <f t="shared" ca="1" si="138"/>
        <v/>
      </c>
      <c r="R590" t="str">
        <f t="shared" ca="1" si="139"/>
        <v/>
      </c>
    </row>
    <row r="591" spans="1:18" hidden="1" x14ac:dyDescent="0.2">
      <c r="A591" s="361"/>
      <c r="B591" s="322">
        <v>44</v>
      </c>
      <c r="C591" s="322" t="str">
        <f t="shared" ca="1" si="126"/>
        <v>5.6</v>
      </c>
      <c r="D591" s="322" t="str">
        <f t="shared" ca="1" si="127"/>
        <v>na</v>
      </c>
      <c r="E591" s="322" t="s">
        <v>34</v>
      </c>
      <c r="F591" s="322" t="str">
        <f t="shared" ca="1" si="128"/>
        <v>https://museemaritime.larochelle.fr/recherche?q=bateau&amp;tx_indexedsearch%5Bsubmit_button%5D=OK </v>
      </c>
      <c r="G591" s="322" t="str">
        <f t="shared" ca="1" si="129"/>
        <v>A</v>
      </c>
      <c r="H591" s="322">
        <f t="shared" ca="1" si="130"/>
        <v>0</v>
      </c>
      <c r="I591" s="322">
        <f t="shared" ca="1" si="131"/>
        <v>0</v>
      </c>
      <c r="J591" s="322" t="str">
        <f t="shared" ca="1" si="132"/>
        <v/>
      </c>
      <c r="K591" s="322" t="str">
        <f t="shared" ca="1" si="133"/>
        <v/>
      </c>
      <c r="L591" s="322" t="str">
        <f t="shared" ca="1" si="134"/>
        <v/>
      </c>
      <c r="N591" s="322">
        <f t="shared" ca="1" si="135"/>
        <v>1</v>
      </c>
      <c r="O591" t="str">
        <f t="shared" ca="1" si="136"/>
        <v/>
      </c>
      <c r="P591" t="str">
        <f t="shared" ca="1" si="137"/>
        <v/>
      </c>
      <c r="Q591" t="str">
        <f t="shared" ca="1" si="138"/>
        <v/>
      </c>
      <c r="R591" t="str">
        <f t="shared" ca="1" si="139"/>
        <v/>
      </c>
    </row>
    <row r="592" spans="1:18" hidden="1" x14ac:dyDescent="0.2">
      <c r="A592" s="361"/>
      <c r="B592" s="322">
        <v>44</v>
      </c>
      <c r="C592" s="322" t="str">
        <f t="shared" ca="1" si="126"/>
        <v>5.6</v>
      </c>
      <c r="D592" s="322" t="str">
        <f t="shared" ca="1" si="127"/>
        <v>na</v>
      </c>
      <c r="E592" s="322" t="s">
        <v>35</v>
      </c>
      <c r="F592" s="322" t="str">
        <f t="shared" ca="1" si="128"/>
        <v>https://museemaritime.larochelle.fr/un-avant-gout/presentation-du-musee</v>
      </c>
      <c r="G592" s="322" t="str">
        <f t="shared" ca="1" si="129"/>
        <v>A</v>
      </c>
      <c r="H592" s="322">
        <f t="shared" ca="1" si="130"/>
        <v>0</v>
      </c>
      <c r="I592" s="322">
        <f t="shared" ca="1" si="131"/>
        <v>0</v>
      </c>
      <c r="J592" s="322" t="str">
        <f t="shared" ca="1" si="132"/>
        <v/>
      </c>
      <c r="K592" s="322" t="str">
        <f t="shared" ca="1" si="133"/>
        <v/>
      </c>
      <c r="L592" s="322" t="str">
        <f t="shared" ca="1" si="134"/>
        <v/>
      </c>
      <c r="N592" s="322">
        <f t="shared" ca="1" si="135"/>
        <v>1</v>
      </c>
      <c r="O592" t="str">
        <f t="shared" ca="1" si="136"/>
        <v/>
      </c>
      <c r="P592" t="str">
        <f t="shared" ca="1" si="137"/>
        <v/>
      </c>
      <c r="Q592" t="str">
        <f t="shared" ca="1" si="138"/>
        <v/>
      </c>
      <c r="R592" t="str">
        <f t="shared" ca="1" si="139"/>
        <v/>
      </c>
    </row>
    <row r="593" spans="1:18" hidden="1" x14ac:dyDescent="0.2">
      <c r="A593" s="361"/>
      <c r="B593" s="322">
        <v>44</v>
      </c>
      <c r="C593" s="322" t="str">
        <f t="shared" ca="1" si="126"/>
        <v>5.6</v>
      </c>
      <c r="D593" s="322" t="str">
        <f t="shared" ca="1" si="127"/>
        <v>na</v>
      </c>
      <c r="E593" s="322" t="s">
        <v>36</v>
      </c>
      <c r="F593" s="322" t="str">
        <f t="shared" ca="1" si="128"/>
        <v>https://museemaritime.larochelle.fr/un-avant-gout/histoire-du-musee</v>
      </c>
      <c r="G593" s="322" t="str">
        <f t="shared" ca="1" si="129"/>
        <v>A</v>
      </c>
      <c r="H593" s="322">
        <f t="shared" ca="1" si="130"/>
        <v>0</v>
      </c>
      <c r="I593" s="322">
        <f t="shared" ca="1" si="131"/>
        <v>0</v>
      </c>
      <c r="J593" s="322" t="str">
        <f t="shared" ca="1" si="132"/>
        <v/>
      </c>
      <c r="K593" s="322" t="str">
        <f t="shared" ca="1" si="133"/>
        <v/>
      </c>
      <c r="L593" s="322" t="str">
        <f t="shared" ca="1" si="134"/>
        <v/>
      </c>
      <c r="N593" s="322">
        <f t="shared" ca="1" si="135"/>
        <v>1</v>
      </c>
      <c r="O593" t="str">
        <f t="shared" ca="1" si="136"/>
        <v/>
      </c>
      <c r="P593" t="str">
        <f t="shared" ca="1" si="137"/>
        <v/>
      </c>
      <c r="Q593" t="str">
        <f t="shared" ca="1" si="138"/>
        <v/>
      </c>
      <c r="R593" t="str">
        <f t="shared" ca="1" si="139"/>
        <v/>
      </c>
    </row>
    <row r="594" spans="1:18" hidden="1" x14ac:dyDescent="0.2">
      <c r="A594" s="361"/>
      <c r="B594" s="322">
        <v>44</v>
      </c>
      <c r="C594" s="322" t="str">
        <f t="shared" ca="1" si="126"/>
        <v>5.6</v>
      </c>
      <c r="D594" s="322" t="str">
        <f t="shared" ca="1" si="127"/>
        <v>na</v>
      </c>
      <c r="E594" s="322" t="s">
        <v>37</v>
      </c>
      <c r="F594" s="322" t="str">
        <f t="shared" ca="1" si="128"/>
        <v>https://museemaritime.larochelle.fr/un-avant-gout/les-collections/flotte-patrimoniale</v>
      </c>
      <c r="G594" s="322" t="str">
        <f t="shared" ca="1" si="129"/>
        <v>A</v>
      </c>
      <c r="H594" s="322">
        <f t="shared" ca="1" si="130"/>
        <v>0</v>
      </c>
      <c r="I594" s="322">
        <f t="shared" ca="1" si="131"/>
        <v>0</v>
      </c>
      <c r="J594" s="322" t="str">
        <f t="shared" ca="1" si="132"/>
        <v/>
      </c>
      <c r="K594" s="322" t="str">
        <f t="shared" ca="1" si="133"/>
        <v/>
      </c>
      <c r="L594" s="322" t="str">
        <f t="shared" ca="1" si="134"/>
        <v/>
      </c>
      <c r="N594" s="322">
        <f t="shared" ca="1" si="135"/>
        <v>1</v>
      </c>
      <c r="O594" t="str">
        <f t="shared" ca="1" si="136"/>
        <v/>
      </c>
      <c r="P594" t="str">
        <f t="shared" ca="1" si="137"/>
        <v/>
      </c>
      <c r="Q594" t="str">
        <f t="shared" ca="1" si="138"/>
        <v/>
      </c>
      <c r="R594" t="str">
        <f t="shared" ca="1" si="139"/>
        <v/>
      </c>
    </row>
    <row r="595" spans="1:18" x14ac:dyDescent="0.2">
      <c r="A595" s="361"/>
      <c r="B595" s="322">
        <v>44</v>
      </c>
      <c r="C595" s="322" t="str">
        <f t="shared" ca="1" si="126"/>
        <v>5.6</v>
      </c>
      <c r="D595" s="322" t="str">
        <f t="shared" ca="1" si="127"/>
        <v>nc</v>
      </c>
      <c r="E595" s="322" t="s">
        <v>38</v>
      </c>
      <c r="F595" s="322" t="str">
        <f t="shared" ca="1" si="128"/>
        <v>https://museemaritime.larochelle.fr/un-avant-gout/les-collections/france-1</v>
      </c>
      <c r="G595" s="322" t="str">
        <f t="shared" ca="1" si="129"/>
        <v>A</v>
      </c>
      <c r="H595" s="322">
        <f t="shared" ca="1" si="130"/>
        <v>0</v>
      </c>
      <c r="I595" s="322">
        <f t="shared" ca="1" si="131"/>
        <v>0</v>
      </c>
      <c r="J595" s="322" t="str">
        <f t="shared" ca="1" si="132"/>
        <v>Majeure</v>
      </c>
      <c r="K595" s="322" t="str">
        <f t="shared" ca="1" si="133"/>
        <v>Plusieurs fois sur cette page uniquement</v>
      </c>
      <c r="L595" s="322">
        <f t="shared" ca="1" si="134"/>
        <v>2</v>
      </c>
      <c r="N595" s="322">
        <f t="shared" ca="1" si="135"/>
        <v>1</v>
      </c>
      <c r="O595" t="str">
        <f t="shared" ca="1" si="136"/>
        <v>Les en-têtes de ligne ne disposent pas de balises les identifiant comme telles</v>
      </c>
      <c r="P595" t="str">
        <f t="shared" ca="1" si="137"/>
        <v>Utiliser &lt;th&gt; pour structurer les cellules d'en-tête de ligne (Année de lancement, Type, Matériaux…)</v>
      </c>
      <c r="Q595" t="str">
        <f t="shared" ca="1" si="138"/>
        <v/>
      </c>
      <c r="R595" t="str">
        <f t="shared" ca="1" si="139"/>
        <v/>
      </c>
    </row>
    <row r="596" spans="1:18" hidden="1" x14ac:dyDescent="0.2">
      <c r="A596" s="361"/>
      <c r="B596" s="322">
        <v>44</v>
      </c>
      <c r="C596" s="322" t="str">
        <f t="shared" ca="1" si="126"/>
        <v>5.6</v>
      </c>
      <c r="D596" s="322" t="str">
        <f t="shared" ca="1" si="127"/>
        <v>na</v>
      </c>
      <c r="E596" s="322" t="s">
        <v>39</v>
      </c>
      <c r="F596" s="322" t="str">
        <f t="shared" ca="1" si="128"/>
        <v>https://museemaritime.larochelle.fr/un-avant-gout/les-incontournables/joshua-1</v>
      </c>
      <c r="G596" s="322" t="str">
        <f t="shared" ca="1" si="129"/>
        <v>A</v>
      </c>
      <c r="H596" s="322">
        <f t="shared" ca="1" si="130"/>
        <v>0</v>
      </c>
      <c r="I596" s="322">
        <f t="shared" ca="1" si="131"/>
        <v>0</v>
      </c>
      <c r="J596" s="322" t="str">
        <f t="shared" ca="1" si="132"/>
        <v/>
      </c>
      <c r="K596" s="322" t="str">
        <f t="shared" ca="1" si="133"/>
        <v/>
      </c>
      <c r="L596" s="322" t="str">
        <f t="shared" ca="1" si="134"/>
        <v/>
      </c>
      <c r="N596" s="322">
        <f t="shared" ca="1" si="135"/>
        <v>1</v>
      </c>
      <c r="O596" t="str">
        <f t="shared" ca="1" si="136"/>
        <v/>
      </c>
      <c r="P596" t="str">
        <f t="shared" ca="1" si="137"/>
        <v/>
      </c>
      <c r="Q596" t="str">
        <f t="shared" ca="1" si="138"/>
        <v>ref P12</v>
      </c>
      <c r="R596" t="str">
        <f t="shared" ca="1" si="139"/>
        <v/>
      </c>
    </row>
    <row r="597" spans="1:18" hidden="1" x14ac:dyDescent="0.2">
      <c r="A597" s="361"/>
      <c r="B597" s="322">
        <v>44</v>
      </c>
      <c r="C597" s="322" t="str">
        <f t="shared" ca="1" si="126"/>
        <v>5.6</v>
      </c>
      <c r="D597" s="322" t="str">
        <f t="shared" ca="1" si="127"/>
        <v>na</v>
      </c>
      <c r="E597" s="322" t="s">
        <v>40</v>
      </c>
      <c r="F597" s="322" t="str">
        <f t="shared" ca="1" si="128"/>
        <v>https://museemaritime.larochelle.fr/preparer-la-visite/acces-tarifs-et-horaires</v>
      </c>
      <c r="G597" s="322" t="str">
        <f t="shared" ca="1" si="129"/>
        <v>A</v>
      </c>
      <c r="H597" s="322">
        <f t="shared" ca="1" si="130"/>
        <v>0</v>
      </c>
      <c r="I597" s="322">
        <f t="shared" ca="1" si="131"/>
        <v>0</v>
      </c>
      <c r="J597" s="322" t="str">
        <f t="shared" ca="1" si="132"/>
        <v/>
      </c>
      <c r="K597" s="322" t="str">
        <f t="shared" ca="1" si="133"/>
        <v/>
      </c>
      <c r="L597" s="322" t="str">
        <f t="shared" ca="1" si="134"/>
        <v/>
      </c>
      <c r="N597" s="322">
        <f t="shared" ca="1" si="135"/>
        <v>1</v>
      </c>
      <c r="O597" t="str">
        <f t="shared" ca="1" si="136"/>
        <v/>
      </c>
      <c r="P597" t="str">
        <f t="shared" ca="1" si="137"/>
        <v/>
      </c>
      <c r="Q597" t="str">
        <f t="shared" ca="1" si="138"/>
        <v/>
      </c>
      <c r="R597" t="str">
        <f t="shared" ca="1" si="139"/>
        <v/>
      </c>
    </row>
    <row r="598" spans="1:18" hidden="1" x14ac:dyDescent="0.2">
      <c r="A598" s="361"/>
      <c r="B598" s="322">
        <v>44</v>
      </c>
      <c r="C598" s="322" t="str">
        <f t="shared" ca="1" si="126"/>
        <v>5.6</v>
      </c>
      <c r="D598" s="322" t="str">
        <f t="shared" ca="1" si="127"/>
        <v>na</v>
      </c>
      <c r="E598" s="322" t="s">
        <v>41</v>
      </c>
      <c r="F598" s="322" t="str">
        <f t="shared" ca="1" si="128"/>
        <v>https://museemaritime.larochelle.fr/preparer-la-visite/je-suis/enseignant-ou-animateur</v>
      </c>
      <c r="G598" s="322" t="str">
        <f t="shared" ca="1" si="129"/>
        <v>A</v>
      </c>
      <c r="H598" s="322">
        <f t="shared" ca="1" si="130"/>
        <v>0</v>
      </c>
      <c r="I598" s="322">
        <f t="shared" ca="1" si="131"/>
        <v>0</v>
      </c>
      <c r="J598" s="322" t="str">
        <f t="shared" ca="1" si="132"/>
        <v/>
      </c>
      <c r="K598" s="322" t="str">
        <f t="shared" ca="1" si="133"/>
        <v/>
      </c>
      <c r="L598" s="322" t="str">
        <f t="shared" ca="1" si="134"/>
        <v/>
      </c>
      <c r="N598" s="322">
        <f t="shared" ca="1" si="135"/>
        <v>1</v>
      </c>
      <c r="O598" t="str">
        <f t="shared" ca="1" si="136"/>
        <v/>
      </c>
      <c r="P598" t="str">
        <f t="shared" ca="1" si="137"/>
        <v/>
      </c>
      <c r="Q598" t="str">
        <f t="shared" ca="1" si="138"/>
        <v/>
      </c>
      <c r="R598" t="str">
        <f t="shared" ca="1" si="139"/>
        <v/>
      </c>
    </row>
    <row r="599" spans="1:18" hidden="1" x14ac:dyDescent="0.2">
      <c r="A599" s="361"/>
      <c r="B599" s="322">
        <v>44</v>
      </c>
      <c r="C599" s="322" t="str">
        <f t="shared" ca="1" si="126"/>
        <v>5.6</v>
      </c>
      <c r="D599" s="322" t="str">
        <f t="shared" ca="1" si="127"/>
        <v>na</v>
      </c>
      <c r="E599" s="322" t="s">
        <v>42</v>
      </c>
      <c r="F599" s="322" t="str">
        <f t="shared" ca="1" si="128"/>
        <v>https://museemaritime.larochelle.fr/au-dela-de-la-visite/autour-des-expositions</v>
      </c>
      <c r="G599" s="322" t="str">
        <f t="shared" ca="1" si="129"/>
        <v>A</v>
      </c>
      <c r="H599" s="322">
        <f t="shared" ca="1" si="130"/>
        <v>0</v>
      </c>
      <c r="I599" s="322">
        <f t="shared" ca="1" si="131"/>
        <v>0</v>
      </c>
      <c r="J599" s="322" t="str">
        <f t="shared" ca="1" si="132"/>
        <v/>
      </c>
      <c r="K599" s="322" t="str">
        <f t="shared" ca="1" si="133"/>
        <v/>
      </c>
      <c r="L599" s="322" t="str">
        <f t="shared" ca="1" si="134"/>
        <v/>
      </c>
      <c r="N599" s="322">
        <f t="shared" ca="1" si="135"/>
        <v>1</v>
      </c>
      <c r="O599" t="str">
        <f t="shared" ca="1" si="136"/>
        <v/>
      </c>
      <c r="P599" t="str">
        <f t="shared" ca="1" si="137"/>
        <v/>
      </c>
      <c r="Q599" t="str">
        <f t="shared" ca="1" si="138"/>
        <v/>
      </c>
      <c r="R599" t="str">
        <f t="shared" ca="1" si="139"/>
        <v/>
      </c>
    </row>
    <row r="600" spans="1:18" hidden="1" x14ac:dyDescent="0.2">
      <c r="A600" s="361"/>
      <c r="B600" s="322">
        <v>44</v>
      </c>
      <c r="C600" s="322" t="str">
        <f t="shared" ca="1" si="126"/>
        <v>5.6</v>
      </c>
      <c r="D600" s="322" t="str">
        <f t="shared" ca="1" si="127"/>
        <v>na</v>
      </c>
      <c r="E600" s="322" t="s">
        <v>43</v>
      </c>
      <c r="F600" s="322" t="str">
        <f t="shared" ca="1" si="128"/>
        <v>https://museemaritime.larochelle.fr/au-dela-de-la-visite/lieux-culturels-et-monuments</v>
      </c>
      <c r="G600" s="322" t="str">
        <f t="shared" ca="1" si="129"/>
        <v>A</v>
      </c>
      <c r="H600" s="322">
        <f t="shared" ca="1" si="130"/>
        <v>0</v>
      </c>
      <c r="I600" s="322">
        <f t="shared" ca="1" si="131"/>
        <v>0</v>
      </c>
      <c r="J600" s="322" t="str">
        <f t="shared" ca="1" si="132"/>
        <v/>
      </c>
      <c r="K600" s="322" t="str">
        <f t="shared" ca="1" si="133"/>
        <v/>
      </c>
      <c r="L600" s="322" t="str">
        <f t="shared" ca="1" si="134"/>
        <v/>
      </c>
      <c r="N600" s="322">
        <f t="shared" ca="1" si="135"/>
        <v>1</v>
      </c>
      <c r="O600" t="str">
        <f t="shared" ca="1" si="136"/>
        <v/>
      </c>
      <c r="P600" t="str">
        <f t="shared" ca="1" si="137"/>
        <v/>
      </c>
      <c r="Q600" t="str">
        <f t="shared" ca="1" si="138"/>
        <v/>
      </c>
      <c r="R600" t="str">
        <f t="shared" ca="1" si="139"/>
        <v/>
      </c>
    </row>
    <row r="601" spans="1:18" hidden="1" x14ac:dyDescent="0.2">
      <c r="A601" s="361"/>
      <c r="B601" s="322">
        <v>44</v>
      </c>
      <c r="C601" s="322" t="str">
        <f t="shared" ca="1" si="126"/>
        <v>5.6</v>
      </c>
      <c r="D601" s="322" t="str">
        <f t="shared" ca="1" si="127"/>
        <v>na</v>
      </c>
      <c r="E601" s="322" t="s">
        <v>44</v>
      </c>
      <c r="F601" s="322" t="str">
        <f t="shared" ca="1" si="128"/>
        <v>https://museemaritime.larochelle.fr/au-dela-de-la-visite/a-decouvrir-a-proximite/yatchs-classiques</v>
      </c>
      <c r="G601" s="322" t="str">
        <f t="shared" ca="1" si="129"/>
        <v>A</v>
      </c>
      <c r="H601" s="322">
        <f t="shared" ca="1" si="130"/>
        <v>0</v>
      </c>
      <c r="I601" s="322">
        <f t="shared" ca="1" si="131"/>
        <v>0</v>
      </c>
      <c r="J601" s="322" t="str">
        <f t="shared" ca="1" si="132"/>
        <v/>
      </c>
      <c r="K601" s="322" t="str">
        <f t="shared" ca="1" si="133"/>
        <v/>
      </c>
      <c r="L601" s="322" t="str">
        <f t="shared" ca="1" si="134"/>
        <v/>
      </c>
      <c r="N601" s="322">
        <f t="shared" ca="1" si="135"/>
        <v>1</v>
      </c>
      <c r="O601" t="str">
        <f t="shared" ca="1" si="136"/>
        <v/>
      </c>
      <c r="P601" t="str">
        <f t="shared" ca="1" si="137"/>
        <v/>
      </c>
      <c r="Q601" t="str">
        <f t="shared" ca="1" si="138"/>
        <v/>
      </c>
      <c r="R601" t="str">
        <f t="shared" ca="1" si="139"/>
        <v/>
      </c>
    </row>
    <row r="602" spans="1:18" hidden="1" x14ac:dyDescent="0.2">
      <c r="A602" s="361"/>
      <c r="B602" s="322">
        <v>45</v>
      </c>
      <c r="C602" s="322" t="str">
        <f t="shared" ca="1" si="126"/>
        <v>5.7</v>
      </c>
      <c r="D602" s="322" t="str">
        <f t="shared" ca="1" si="127"/>
        <v>na</v>
      </c>
      <c r="E602" s="322" t="s">
        <v>27</v>
      </c>
      <c r="F602" s="322" t="str">
        <f t="shared" ca="1" si="128"/>
        <v>https://museemaritime.larochelle.fr/</v>
      </c>
      <c r="G602" s="322" t="str">
        <f t="shared" ca="1" si="129"/>
        <v>A</v>
      </c>
      <c r="H602" s="322" t="str">
        <f t="shared" ca="1" si="130"/>
        <v>x</v>
      </c>
      <c r="I602" s="322">
        <f t="shared" ca="1" si="131"/>
        <v>0</v>
      </c>
      <c r="J602" s="322" t="str">
        <f t="shared" ca="1" si="132"/>
        <v/>
      </c>
      <c r="K602" s="322" t="str">
        <f t="shared" ca="1" si="133"/>
        <v/>
      </c>
      <c r="L602" s="322" t="str">
        <f t="shared" ca="1" si="134"/>
        <v/>
      </c>
      <c r="N602" s="322">
        <f t="shared" ca="1" si="135"/>
        <v>0</v>
      </c>
      <c r="O602" t="str">
        <f t="shared" ca="1" si="136"/>
        <v/>
      </c>
      <c r="P602" t="str">
        <f t="shared" ca="1" si="137"/>
        <v/>
      </c>
      <c r="Q602" t="str">
        <f t="shared" ca="1" si="138"/>
        <v/>
      </c>
      <c r="R602" t="str">
        <f t="shared" ca="1" si="139"/>
        <v/>
      </c>
    </row>
    <row r="603" spans="1:18" hidden="1" x14ac:dyDescent="0.2">
      <c r="A603" s="361"/>
      <c r="B603" s="322">
        <v>45</v>
      </c>
      <c r="C603" s="322" t="str">
        <f t="shared" ca="1" si="126"/>
        <v>5.7</v>
      </c>
      <c r="D603" s="322" t="str">
        <f t="shared" ca="1" si="127"/>
        <v>na</v>
      </c>
      <c r="E603" s="322" t="s">
        <v>28</v>
      </c>
      <c r="F603" s="322" t="str">
        <f t="shared" ca="1" si="128"/>
        <v>https://museemaritime.larochelle.fr/contact</v>
      </c>
      <c r="G603" s="322" t="str">
        <f t="shared" ca="1" si="129"/>
        <v>A</v>
      </c>
      <c r="H603" s="322" t="str">
        <f t="shared" ca="1" si="130"/>
        <v>x</v>
      </c>
      <c r="I603" s="322">
        <f t="shared" ca="1" si="131"/>
        <v>0</v>
      </c>
      <c r="J603" s="322" t="str">
        <f t="shared" ca="1" si="132"/>
        <v/>
      </c>
      <c r="K603" s="322" t="str">
        <f t="shared" ca="1" si="133"/>
        <v/>
      </c>
      <c r="L603" s="322" t="str">
        <f t="shared" ca="1" si="134"/>
        <v/>
      </c>
      <c r="N603" s="322">
        <f t="shared" ca="1" si="135"/>
        <v>0</v>
      </c>
      <c r="O603" t="str">
        <f t="shared" ca="1" si="136"/>
        <v/>
      </c>
      <c r="P603" t="str">
        <f t="shared" ca="1" si="137"/>
        <v/>
      </c>
      <c r="Q603" t="str">
        <f t="shared" ca="1" si="138"/>
        <v/>
      </c>
      <c r="R603" t="str">
        <f t="shared" ca="1" si="139"/>
        <v/>
      </c>
    </row>
    <row r="604" spans="1:18" hidden="1" x14ac:dyDescent="0.2">
      <c r="A604" s="361"/>
      <c r="B604" s="322">
        <v>45</v>
      </c>
      <c r="C604" s="322" t="str">
        <f t="shared" ca="1" si="126"/>
        <v>5.7</v>
      </c>
      <c r="D604" s="322" t="str">
        <f t="shared" ca="1" si="127"/>
        <v>na</v>
      </c>
      <c r="E604" s="322" t="s">
        <v>29</v>
      </c>
      <c r="F604" s="322" t="str">
        <f t="shared" ca="1" si="128"/>
        <v>https://museemaritime.larochelle.fr/mentions-legales</v>
      </c>
      <c r="G604" s="322" t="str">
        <f t="shared" ca="1" si="129"/>
        <v>A</v>
      </c>
      <c r="H604" s="322" t="str">
        <f t="shared" ca="1" si="130"/>
        <v>x</v>
      </c>
      <c r="I604" s="322">
        <f t="shared" ca="1" si="131"/>
        <v>0</v>
      </c>
      <c r="J604" s="322" t="str">
        <f t="shared" ca="1" si="132"/>
        <v/>
      </c>
      <c r="K604" s="322" t="str">
        <f t="shared" ca="1" si="133"/>
        <v/>
      </c>
      <c r="L604" s="322" t="str">
        <f t="shared" ca="1" si="134"/>
        <v/>
      </c>
      <c r="N604" s="322">
        <f t="shared" ca="1" si="135"/>
        <v>0</v>
      </c>
      <c r="O604" t="str">
        <f t="shared" ca="1" si="136"/>
        <v/>
      </c>
      <c r="P604" t="str">
        <f t="shared" ca="1" si="137"/>
        <v/>
      </c>
      <c r="Q604" t="str">
        <f t="shared" ca="1" si="138"/>
        <v/>
      </c>
      <c r="R604" t="str">
        <f t="shared" ca="1" si="139"/>
        <v/>
      </c>
    </row>
    <row r="605" spans="1:18" hidden="1" x14ac:dyDescent="0.2">
      <c r="A605" s="361"/>
      <c r="B605" s="322">
        <v>45</v>
      </c>
      <c r="C605" s="322" t="str">
        <f t="shared" ca="1" si="126"/>
        <v>5.7</v>
      </c>
      <c r="D605" s="322" t="str">
        <f t="shared" ca="1" si="127"/>
        <v>na</v>
      </c>
      <c r="E605" s="322" t="s">
        <v>30</v>
      </c>
      <c r="F605" s="322" t="str">
        <f t="shared" ca="1" si="128"/>
        <v>https://museemaritime.larochelle.fr/plan-du-site</v>
      </c>
      <c r="G605" s="322" t="str">
        <f t="shared" ca="1" si="129"/>
        <v>A</v>
      </c>
      <c r="H605" s="322" t="str">
        <f t="shared" ca="1" si="130"/>
        <v>x</v>
      </c>
      <c r="I605" s="322">
        <f t="shared" ca="1" si="131"/>
        <v>0</v>
      </c>
      <c r="J605" s="322" t="str">
        <f t="shared" ca="1" si="132"/>
        <v/>
      </c>
      <c r="K605" s="322" t="str">
        <f t="shared" ca="1" si="133"/>
        <v/>
      </c>
      <c r="L605" s="322" t="str">
        <f t="shared" ca="1" si="134"/>
        <v/>
      </c>
      <c r="N605" s="322">
        <f t="shared" ca="1" si="135"/>
        <v>0</v>
      </c>
      <c r="O605" t="str">
        <f t="shared" ca="1" si="136"/>
        <v/>
      </c>
      <c r="P605" t="str">
        <f t="shared" ca="1" si="137"/>
        <v/>
      </c>
      <c r="Q605" t="str">
        <f t="shared" ca="1" si="138"/>
        <v/>
      </c>
      <c r="R605" t="str">
        <f t="shared" ca="1" si="139"/>
        <v/>
      </c>
    </row>
    <row r="606" spans="1:18" hidden="1" x14ac:dyDescent="0.2">
      <c r="A606" s="361"/>
      <c r="B606" s="322">
        <v>45</v>
      </c>
      <c r="C606" s="322" t="str">
        <f t="shared" ca="1" si="126"/>
        <v>5.7</v>
      </c>
      <c r="D606" s="322" t="str">
        <f t="shared" ca="1" si="127"/>
        <v>na</v>
      </c>
      <c r="E606" s="322" t="s">
        <v>31</v>
      </c>
      <c r="F606" s="322" t="str">
        <f t="shared" ca="1" si="128"/>
        <v>https://museemaritime.larochelle.fr/un-avant-gout/en-ce-moment</v>
      </c>
      <c r="G606" s="322" t="str">
        <f t="shared" ca="1" si="129"/>
        <v>A</v>
      </c>
      <c r="H606" s="322" t="str">
        <f t="shared" ca="1" si="130"/>
        <v>x</v>
      </c>
      <c r="I606" s="322">
        <f t="shared" ca="1" si="131"/>
        <v>0</v>
      </c>
      <c r="J606" s="322" t="str">
        <f t="shared" ca="1" si="132"/>
        <v/>
      </c>
      <c r="K606" s="322" t="str">
        <f t="shared" ca="1" si="133"/>
        <v/>
      </c>
      <c r="L606" s="322" t="str">
        <f t="shared" ca="1" si="134"/>
        <v/>
      </c>
      <c r="N606" s="322">
        <f t="shared" ca="1" si="135"/>
        <v>0</v>
      </c>
      <c r="O606" t="str">
        <f t="shared" ca="1" si="136"/>
        <v/>
      </c>
      <c r="P606" t="str">
        <f t="shared" ca="1" si="137"/>
        <v/>
      </c>
      <c r="Q606" t="str">
        <f t="shared" ca="1" si="138"/>
        <v/>
      </c>
      <c r="R606" t="str">
        <f t="shared" ca="1" si="139"/>
        <v/>
      </c>
    </row>
    <row r="607" spans="1:18" hidden="1" x14ac:dyDescent="0.2">
      <c r="A607" s="361"/>
      <c r="B607" s="322">
        <v>45</v>
      </c>
      <c r="C607" s="322" t="str">
        <f t="shared" ca="1" si="126"/>
        <v>5.7</v>
      </c>
      <c r="D607" s="322" t="str">
        <f t="shared" ca="1" si="127"/>
        <v>na</v>
      </c>
      <c r="E607" s="322" t="s">
        <v>32</v>
      </c>
      <c r="F607" s="322" t="str">
        <f t="shared" ca="1" si="128"/>
        <v>https://museemaritime.larochelle.fr/un-avant-gout/en-ce-moment</v>
      </c>
      <c r="G607" s="322" t="str">
        <f t="shared" ca="1" si="129"/>
        <v>A</v>
      </c>
      <c r="H607" s="322" t="str">
        <f t="shared" ca="1" si="130"/>
        <v>x</v>
      </c>
      <c r="I607" s="322">
        <f t="shared" ca="1" si="131"/>
        <v>0</v>
      </c>
      <c r="J607" s="322" t="str">
        <f t="shared" ca="1" si="132"/>
        <v/>
      </c>
      <c r="K607" s="322" t="str">
        <f t="shared" ca="1" si="133"/>
        <v/>
      </c>
      <c r="L607" s="322" t="str">
        <f t="shared" ca="1" si="134"/>
        <v/>
      </c>
      <c r="N607" s="322">
        <f t="shared" ca="1" si="135"/>
        <v>0</v>
      </c>
      <c r="O607" t="str">
        <f t="shared" ca="1" si="136"/>
        <v/>
      </c>
      <c r="P607" t="str">
        <f t="shared" ca="1" si="137"/>
        <v/>
      </c>
      <c r="Q607" t="str">
        <f t="shared" ca="1" si="138"/>
        <v/>
      </c>
      <c r="R607" t="str">
        <f t="shared" ca="1" si="139"/>
        <v/>
      </c>
    </row>
    <row r="608" spans="1:18" hidden="1" x14ac:dyDescent="0.2">
      <c r="A608" s="361"/>
      <c r="B608" s="322">
        <v>45</v>
      </c>
      <c r="C608" s="322" t="str">
        <f t="shared" ca="1" si="126"/>
        <v>5.7</v>
      </c>
      <c r="D608" s="322" t="str">
        <f t="shared" ca="1" si="127"/>
        <v>na</v>
      </c>
      <c r="E608" s="322" t="s">
        <v>33</v>
      </c>
      <c r="F608" s="322" t="str">
        <f t="shared" ca="1" si="128"/>
        <v>https://museemaritime.larochelle.fr/un-avant-gout/en-ce-moment/evenement/generationsthalassa-5662</v>
      </c>
      <c r="G608" s="322" t="str">
        <f t="shared" ca="1" si="129"/>
        <v>A</v>
      </c>
      <c r="H608" s="322" t="str">
        <f t="shared" ca="1" si="130"/>
        <v>x</v>
      </c>
      <c r="I608" s="322">
        <f t="shared" ca="1" si="131"/>
        <v>0</v>
      </c>
      <c r="J608" s="322" t="str">
        <f t="shared" ca="1" si="132"/>
        <v/>
      </c>
      <c r="K608" s="322" t="str">
        <f t="shared" ca="1" si="133"/>
        <v/>
      </c>
      <c r="L608" s="322" t="str">
        <f t="shared" ca="1" si="134"/>
        <v/>
      </c>
      <c r="N608" s="322">
        <f t="shared" ca="1" si="135"/>
        <v>0</v>
      </c>
      <c r="O608" t="str">
        <f t="shared" ca="1" si="136"/>
        <v/>
      </c>
      <c r="P608" t="str">
        <f t="shared" ca="1" si="137"/>
        <v/>
      </c>
      <c r="Q608" t="str">
        <f t="shared" ca="1" si="138"/>
        <v/>
      </c>
      <c r="R608" t="str">
        <f t="shared" ca="1" si="139"/>
        <v/>
      </c>
    </row>
    <row r="609" spans="1:18" hidden="1" x14ac:dyDescent="0.2">
      <c r="A609" s="361"/>
      <c r="B609" s="322">
        <v>45</v>
      </c>
      <c r="C609" s="322" t="str">
        <f t="shared" ca="1" si="126"/>
        <v>5.7</v>
      </c>
      <c r="D609" s="322" t="str">
        <f t="shared" ca="1" si="127"/>
        <v>na</v>
      </c>
      <c r="E609" s="322" t="s">
        <v>34</v>
      </c>
      <c r="F609" s="322" t="str">
        <f t="shared" ca="1" si="128"/>
        <v>https://museemaritime.larochelle.fr/recherche?q=bateau&amp;tx_indexedsearch%5Bsubmit_button%5D=OK </v>
      </c>
      <c r="G609" s="322" t="str">
        <f t="shared" ca="1" si="129"/>
        <v>A</v>
      </c>
      <c r="H609" s="322" t="str">
        <f t="shared" ca="1" si="130"/>
        <v>x</v>
      </c>
      <c r="I609" s="322">
        <f t="shared" ca="1" si="131"/>
        <v>0</v>
      </c>
      <c r="J609" s="322" t="str">
        <f t="shared" ca="1" si="132"/>
        <v/>
      </c>
      <c r="K609" s="322" t="str">
        <f t="shared" ca="1" si="133"/>
        <v/>
      </c>
      <c r="L609" s="322" t="str">
        <f t="shared" ca="1" si="134"/>
        <v/>
      </c>
      <c r="N609" s="322">
        <f t="shared" ca="1" si="135"/>
        <v>0</v>
      </c>
      <c r="O609" t="str">
        <f t="shared" ca="1" si="136"/>
        <v/>
      </c>
      <c r="P609" t="str">
        <f t="shared" ca="1" si="137"/>
        <v/>
      </c>
      <c r="Q609" t="str">
        <f t="shared" ca="1" si="138"/>
        <v/>
      </c>
      <c r="R609" t="str">
        <f t="shared" ca="1" si="139"/>
        <v/>
      </c>
    </row>
    <row r="610" spans="1:18" hidden="1" x14ac:dyDescent="0.2">
      <c r="A610" s="361"/>
      <c r="B610" s="322">
        <v>45</v>
      </c>
      <c r="C610" s="322" t="str">
        <f t="shared" ca="1" si="126"/>
        <v>5.7</v>
      </c>
      <c r="D610" s="322" t="str">
        <f t="shared" ca="1" si="127"/>
        <v>na</v>
      </c>
      <c r="E610" s="322" t="s">
        <v>35</v>
      </c>
      <c r="F610" s="322" t="str">
        <f t="shared" ca="1" si="128"/>
        <v>https://museemaritime.larochelle.fr/un-avant-gout/presentation-du-musee</v>
      </c>
      <c r="G610" s="322" t="str">
        <f t="shared" ca="1" si="129"/>
        <v>A</v>
      </c>
      <c r="H610" s="322" t="str">
        <f t="shared" ca="1" si="130"/>
        <v>x</v>
      </c>
      <c r="I610" s="322">
        <f t="shared" ca="1" si="131"/>
        <v>0</v>
      </c>
      <c r="J610" s="322" t="str">
        <f t="shared" ca="1" si="132"/>
        <v/>
      </c>
      <c r="K610" s="322" t="str">
        <f t="shared" ca="1" si="133"/>
        <v/>
      </c>
      <c r="L610" s="322" t="str">
        <f t="shared" ca="1" si="134"/>
        <v/>
      </c>
      <c r="N610" s="322">
        <f t="shared" ca="1" si="135"/>
        <v>0</v>
      </c>
      <c r="O610" t="str">
        <f t="shared" ca="1" si="136"/>
        <v/>
      </c>
      <c r="P610" t="str">
        <f t="shared" ca="1" si="137"/>
        <v/>
      </c>
      <c r="Q610" t="str">
        <f t="shared" ca="1" si="138"/>
        <v/>
      </c>
      <c r="R610" t="str">
        <f t="shared" ca="1" si="139"/>
        <v/>
      </c>
    </row>
    <row r="611" spans="1:18" hidden="1" x14ac:dyDescent="0.2">
      <c r="A611" s="361"/>
      <c r="B611" s="322">
        <v>45</v>
      </c>
      <c r="C611" s="322" t="str">
        <f t="shared" ca="1" si="126"/>
        <v>5.7</v>
      </c>
      <c r="D611" s="322" t="str">
        <f t="shared" ca="1" si="127"/>
        <v>na</v>
      </c>
      <c r="E611" s="322" t="s">
        <v>36</v>
      </c>
      <c r="F611" s="322" t="str">
        <f t="shared" ca="1" si="128"/>
        <v>https://museemaritime.larochelle.fr/un-avant-gout/histoire-du-musee</v>
      </c>
      <c r="G611" s="322" t="str">
        <f t="shared" ca="1" si="129"/>
        <v>A</v>
      </c>
      <c r="H611" s="322" t="str">
        <f t="shared" ca="1" si="130"/>
        <v>x</v>
      </c>
      <c r="I611" s="322">
        <f t="shared" ca="1" si="131"/>
        <v>0</v>
      </c>
      <c r="J611" s="322" t="str">
        <f t="shared" ca="1" si="132"/>
        <v/>
      </c>
      <c r="K611" s="322" t="str">
        <f t="shared" ca="1" si="133"/>
        <v/>
      </c>
      <c r="L611" s="322" t="str">
        <f t="shared" ca="1" si="134"/>
        <v/>
      </c>
      <c r="N611" s="322">
        <f t="shared" ca="1" si="135"/>
        <v>0</v>
      </c>
      <c r="O611" t="str">
        <f t="shared" ca="1" si="136"/>
        <v/>
      </c>
      <c r="P611" t="str">
        <f t="shared" ca="1" si="137"/>
        <v/>
      </c>
      <c r="Q611" t="str">
        <f t="shared" ca="1" si="138"/>
        <v/>
      </c>
      <c r="R611" t="str">
        <f t="shared" ca="1" si="139"/>
        <v/>
      </c>
    </row>
    <row r="612" spans="1:18" hidden="1" x14ac:dyDescent="0.2">
      <c r="A612" s="361"/>
      <c r="B612" s="322">
        <v>45</v>
      </c>
      <c r="C612" s="322" t="str">
        <f t="shared" ca="1" si="126"/>
        <v>5.7</v>
      </c>
      <c r="D612" s="322" t="str">
        <f t="shared" ca="1" si="127"/>
        <v>na</v>
      </c>
      <c r="E612" s="322" t="s">
        <v>37</v>
      </c>
      <c r="F612" s="322" t="str">
        <f t="shared" ca="1" si="128"/>
        <v>https://museemaritime.larochelle.fr/un-avant-gout/les-collections/flotte-patrimoniale</v>
      </c>
      <c r="G612" s="322" t="str">
        <f t="shared" ca="1" si="129"/>
        <v>A</v>
      </c>
      <c r="H612" s="322" t="str">
        <f t="shared" ca="1" si="130"/>
        <v>x</v>
      </c>
      <c r="I612" s="322">
        <f t="shared" ca="1" si="131"/>
        <v>0</v>
      </c>
      <c r="J612" s="322" t="str">
        <f t="shared" ca="1" si="132"/>
        <v/>
      </c>
      <c r="K612" s="322" t="str">
        <f t="shared" ca="1" si="133"/>
        <v/>
      </c>
      <c r="L612" s="322" t="str">
        <f t="shared" ca="1" si="134"/>
        <v/>
      </c>
      <c r="N612" s="322">
        <f t="shared" ca="1" si="135"/>
        <v>0</v>
      </c>
      <c r="O612" t="str">
        <f t="shared" ca="1" si="136"/>
        <v/>
      </c>
      <c r="P612" t="str">
        <f t="shared" ca="1" si="137"/>
        <v/>
      </c>
      <c r="Q612" t="str">
        <f t="shared" ca="1" si="138"/>
        <v/>
      </c>
      <c r="R612" t="str">
        <f t="shared" ca="1" si="139"/>
        <v/>
      </c>
    </row>
    <row r="613" spans="1:18" hidden="1" x14ac:dyDescent="0.2">
      <c r="A613" s="361"/>
      <c r="B613" s="322">
        <v>45</v>
      </c>
      <c r="C613" s="322" t="str">
        <f t="shared" ca="1" si="126"/>
        <v>5.7</v>
      </c>
      <c r="D613" s="322" t="str">
        <f t="shared" ca="1" si="127"/>
        <v>na</v>
      </c>
      <c r="E613" s="322" t="s">
        <v>38</v>
      </c>
      <c r="F613" s="322" t="str">
        <f t="shared" ca="1" si="128"/>
        <v>https://museemaritime.larochelle.fr/un-avant-gout/les-collections/france-1</v>
      </c>
      <c r="G613" s="322" t="str">
        <f t="shared" ca="1" si="129"/>
        <v>A</v>
      </c>
      <c r="H613" s="322" t="str">
        <f t="shared" ca="1" si="130"/>
        <v>x</v>
      </c>
      <c r="I613" s="322">
        <f t="shared" ca="1" si="131"/>
        <v>0</v>
      </c>
      <c r="J613" s="322" t="str">
        <f t="shared" ca="1" si="132"/>
        <v/>
      </c>
      <c r="K613" s="322" t="str">
        <f t="shared" ca="1" si="133"/>
        <v/>
      </c>
      <c r="L613" s="322" t="str">
        <f t="shared" ca="1" si="134"/>
        <v/>
      </c>
      <c r="N613" s="322">
        <f t="shared" ca="1" si="135"/>
        <v>0</v>
      </c>
      <c r="O613" t="str">
        <f t="shared" ca="1" si="136"/>
        <v/>
      </c>
      <c r="P613" t="str">
        <f t="shared" ca="1" si="137"/>
        <v/>
      </c>
      <c r="Q613" t="str">
        <f t="shared" ca="1" si="138"/>
        <v/>
      </c>
      <c r="R613" t="str">
        <f t="shared" ca="1" si="139"/>
        <v/>
      </c>
    </row>
    <row r="614" spans="1:18" hidden="1" x14ac:dyDescent="0.2">
      <c r="A614" s="361"/>
      <c r="B614" s="322">
        <v>45</v>
      </c>
      <c r="C614" s="322" t="str">
        <f t="shared" ca="1" si="126"/>
        <v>5.7</v>
      </c>
      <c r="D614" s="322" t="str">
        <f t="shared" ca="1" si="127"/>
        <v>na</v>
      </c>
      <c r="E614" s="322" t="s">
        <v>39</v>
      </c>
      <c r="F614" s="322" t="str">
        <f t="shared" ca="1" si="128"/>
        <v>https://museemaritime.larochelle.fr/un-avant-gout/les-incontournables/joshua-1</v>
      </c>
      <c r="G614" s="322" t="str">
        <f t="shared" ca="1" si="129"/>
        <v>A</v>
      </c>
      <c r="H614" s="322" t="str">
        <f t="shared" ca="1" si="130"/>
        <v>x</v>
      </c>
      <c r="I614" s="322">
        <f t="shared" ca="1" si="131"/>
        <v>0</v>
      </c>
      <c r="J614" s="322" t="str">
        <f t="shared" ca="1" si="132"/>
        <v/>
      </c>
      <c r="K614" s="322" t="str">
        <f t="shared" ca="1" si="133"/>
        <v/>
      </c>
      <c r="L614" s="322" t="str">
        <f t="shared" ca="1" si="134"/>
        <v/>
      </c>
      <c r="N614" s="322">
        <f t="shared" ca="1" si="135"/>
        <v>0</v>
      </c>
      <c r="O614" t="str">
        <f t="shared" ca="1" si="136"/>
        <v/>
      </c>
      <c r="P614" t="str">
        <f t="shared" ca="1" si="137"/>
        <v/>
      </c>
      <c r="Q614" t="str">
        <f t="shared" ca="1" si="138"/>
        <v/>
      </c>
      <c r="R614" t="str">
        <f t="shared" ca="1" si="139"/>
        <v/>
      </c>
    </row>
    <row r="615" spans="1:18" hidden="1" x14ac:dyDescent="0.2">
      <c r="A615" s="361"/>
      <c r="B615" s="322">
        <v>45</v>
      </c>
      <c r="C615" s="322" t="str">
        <f t="shared" ca="1" si="126"/>
        <v>5.7</v>
      </c>
      <c r="D615" s="322" t="str">
        <f t="shared" ca="1" si="127"/>
        <v>na</v>
      </c>
      <c r="E615" s="322" t="s">
        <v>40</v>
      </c>
      <c r="F615" s="322" t="str">
        <f t="shared" ca="1" si="128"/>
        <v>https://museemaritime.larochelle.fr/preparer-la-visite/acces-tarifs-et-horaires</v>
      </c>
      <c r="G615" s="322" t="str">
        <f t="shared" ca="1" si="129"/>
        <v>A</v>
      </c>
      <c r="H615" s="322" t="str">
        <f t="shared" ca="1" si="130"/>
        <v>x</v>
      </c>
      <c r="I615" s="322">
        <f t="shared" ca="1" si="131"/>
        <v>0</v>
      </c>
      <c r="J615" s="322" t="str">
        <f t="shared" ca="1" si="132"/>
        <v/>
      </c>
      <c r="K615" s="322" t="str">
        <f t="shared" ca="1" si="133"/>
        <v/>
      </c>
      <c r="L615" s="322" t="str">
        <f t="shared" ca="1" si="134"/>
        <v/>
      </c>
      <c r="N615" s="322">
        <f t="shared" ca="1" si="135"/>
        <v>0</v>
      </c>
      <c r="O615" t="str">
        <f t="shared" ca="1" si="136"/>
        <v/>
      </c>
      <c r="P615" t="str">
        <f t="shared" ca="1" si="137"/>
        <v/>
      </c>
      <c r="Q615" t="str">
        <f t="shared" ca="1" si="138"/>
        <v/>
      </c>
      <c r="R615" t="str">
        <f t="shared" ca="1" si="139"/>
        <v/>
      </c>
    </row>
    <row r="616" spans="1:18" hidden="1" x14ac:dyDescent="0.2">
      <c r="A616" s="361"/>
      <c r="B616" s="322">
        <v>45</v>
      </c>
      <c r="C616" s="322" t="str">
        <f t="shared" ca="1" si="126"/>
        <v>5.7</v>
      </c>
      <c r="D616" s="322" t="str">
        <f t="shared" ca="1" si="127"/>
        <v>na</v>
      </c>
      <c r="E616" s="322" t="s">
        <v>41</v>
      </c>
      <c r="F616" s="322" t="str">
        <f t="shared" ca="1" si="128"/>
        <v>https://museemaritime.larochelle.fr/preparer-la-visite/je-suis/enseignant-ou-animateur</v>
      </c>
      <c r="G616" s="322" t="str">
        <f t="shared" ca="1" si="129"/>
        <v>A</v>
      </c>
      <c r="H616" s="322" t="str">
        <f t="shared" ca="1" si="130"/>
        <v>x</v>
      </c>
      <c r="I616" s="322">
        <f t="shared" ca="1" si="131"/>
        <v>0</v>
      </c>
      <c r="J616" s="322" t="str">
        <f t="shared" ca="1" si="132"/>
        <v/>
      </c>
      <c r="K616" s="322" t="str">
        <f t="shared" ca="1" si="133"/>
        <v/>
      </c>
      <c r="L616" s="322" t="str">
        <f t="shared" ca="1" si="134"/>
        <v/>
      </c>
      <c r="N616" s="322">
        <f t="shared" ca="1" si="135"/>
        <v>0</v>
      </c>
      <c r="O616" t="str">
        <f t="shared" ca="1" si="136"/>
        <v/>
      </c>
      <c r="P616" t="str">
        <f t="shared" ca="1" si="137"/>
        <v/>
      </c>
      <c r="Q616" t="str">
        <f t="shared" ca="1" si="138"/>
        <v/>
      </c>
      <c r="R616" t="str">
        <f t="shared" ca="1" si="139"/>
        <v/>
      </c>
    </row>
    <row r="617" spans="1:18" hidden="1" x14ac:dyDescent="0.2">
      <c r="A617" s="361"/>
      <c r="B617" s="322">
        <v>45</v>
      </c>
      <c r="C617" s="322" t="str">
        <f t="shared" ca="1" si="126"/>
        <v>5.7</v>
      </c>
      <c r="D617" s="322" t="str">
        <f t="shared" ca="1" si="127"/>
        <v>na</v>
      </c>
      <c r="E617" s="322" t="s">
        <v>42</v>
      </c>
      <c r="F617" s="322" t="str">
        <f t="shared" ca="1" si="128"/>
        <v>https://museemaritime.larochelle.fr/au-dela-de-la-visite/autour-des-expositions</v>
      </c>
      <c r="G617" s="322" t="str">
        <f t="shared" ca="1" si="129"/>
        <v>A</v>
      </c>
      <c r="H617" s="322" t="str">
        <f t="shared" ca="1" si="130"/>
        <v>x</v>
      </c>
      <c r="I617" s="322">
        <f t="shared" ca="1" si="131"/>
        <v>0</v>
      </c>
      <c r="J617" s="322" t="str">
        <f t="shared" ca="1" si="132"/>
        <v/>
      </c>
      <c r="K617" s="322" t="str">
        <f t="shared" ca="1" si="133"/>
        <v/>
      </c>
      <c r="L617" s="322" t="str">
        <f t="shared" ca="1" si="134"/>
        <v/>
      </c>
      <c r="N617" s="322">
        <f t="shared" ca="1" si="135"/>
        <v>0</v>
      </c>
      <c r="O617" t="str">
        <f t="shared" ca="1" si="136"/>
        <v/>
      </c>
      <c r="P617" t="str">
        <f t="shared" ca="1" si="137"/>
        <v/>
      </c>
      <c r="Q617" t="str">
        <f t="shared" ca="1" si="138"/>
        <v/>
      </c>
      <c r="R617" t="str">
        <f t="shared" ca="1" si="139"/>
        <v/>
      </c>
    </row>
    <row r="618" spans="1:18" hidden="1" x14ac:dyDescent="0.2">
      <c r="A618" s="361"/>
      <c r="B618" s="322">
        <v>45</v>
      </c>
      <c r="C618" s="322" t="str">
        <f t="shared" ca="1" si="126"/>
        <v>5.7</v>
      </c>
      <c r="D618" s="322" t="str">
        <f t="shared" ca="1" si="127"/>
        <v>na</v>
      </c>
      <c r="E618" s="322" t="s">
        <v>43</v>
      </c>
      <c r="F618" s="322" t="str">
        <f t="shared" ca="1" si="128"/>
        <v>https://museemaritime.larochelle.fr/au-dela-de-la-visite/lieux-culturels-et-monuments</v>
      </c>
      <c r="G618" s="322" t="str">
        <f t="shared" ca="1" si="129"/>
        <v>A</v>
      </c>
      <c r="H618" s="322" t="str">
        <f t="shared" ca="1" si="130"/>
        <v>x</v>
      </c>
      <c r="I618" s="322">
        <f t="shared" ca="1" si="131"/>
        <v>0</v>
      </c>
      <c r="J618" s="322" t="str">
        <f t="shared" ca="1" si="132"/>
        <v/>
      </c>
      <c r="K618" s="322" t="str">
        <f t="shared" ca="1" si="133"/>
        <v/>
      </c>
      <c r="L618" s="322" t="str">
        <f t="shared" ca="1" si="134"/>
        <v/>
      </c>
      <c r="N618" s="322">
        <f t="shared" ca="1" si="135"/>
        <v>0</v>
      </c>
      <c r="O618" t="str">
        <f t="shared" ca="1" si="136"/>
        <v/>
      </c>
      <c r="P618" t="str">
        <f t="shared" ca="1" si="137"/>
        <v/>
      </c>
      <c r="Q618" t="str">
        <f t="shared" ca="1" si="138"/>
        <v/>
      </c>
      <c r="R618" t="str">
        <f t="shared" ca="1" si="139"/>
        <v/>
      </c>
    </row>
    <row r="619" spans="1:18" hidden="1" x14ac:dyDescent="0.2">
      <c r="A619" s="361"/>
      <c r="B619" s="322">
        <v>45</v>
      </c>
      <c r="C619" s="322" t="str">
        <f t="shared" ca="1" si="126"/>
        <v>5.7</v>
      </c>
      <c r="D619" s="322" t="str">
        <f t="shared" ca="1" si="127"/>
        <v>na</v>
      </c>
      <c r="E619" s="322" t="s">
        <v>44</v>
      </c>
      <c r="F619" s="322" t="str">
        <f t="shared" ca="1" si="128"/>
        <v>https://museemaritime.larochelle.fr/au-dela-de-la-visite/a-decouvrir-a-proximite/yatchs-classiques</v>
      </c>
      <c r="G619" s="322" t="str">
        <f t="shared" ca="1" si="129"/>
        <v>A</v>
      </c>
      <c r="H619" s="322" t="str">
        <f t="shared" ca="1" si="130"/>
        <v>x</v>
      </c>
      <c r="I619" s="322">
        <f t="shared" ca="1" si="131"/>
        <v>0</v>
      </c>
      <c r="J619" s="322" t="str">
        <f t="shared" ca="1" si="132"/>
        <v/>
      </c>
      <c r="K619" s="322" t="str">
        <f t="shared" ca="1" si="133"/>
        <v/>
      </c>
      <c r="L619" s="322" t="str">
        <f t="shared" ca="1" si="134"/>
        <v/>
      </c>
      <c r="N619" s="322">
        <f t="shared" ca="1" si="135"/>
        <v>0</v>
      </c>
      <c r="O619" t="str">
        <f t="shared" ca="1" si="136"/>
        <v/>
      </c>
      <c r="P619" t="str">
        <f t="shared" ca="1" si="137"/>
        <v/>
      </c>
      <c r="Q619" t="str">
        <f t="shared" ca="1" si="138"/>
        <v/>
      </c>
      <c r="R619" t="str">
        <f t="shared" ca="1" si="139"/>
        <v/>
      </c>
    </row>
    <row r="620" spans="1:18" hidden="1" x14ac:dyDescent="0.2">
      <c r="A620" s="361"/>
      <c r="B620" s="322">
        <v>46</v>
      </c>
      <c r="C620" s="322" t="str">
        <f t="shared" ca="1" si="126"/>
        <v>5.8</v>
      </c>
      <c r="D620" s="322" t="str">
        <f t="shared" ca="1" si="127"/>
        <v>na</v>
      </c>
      <c r="E620" s="322" t="s">
        <v>27</v>
      </c>
      <c r="F620" s="322" t="str">
        <f t="shared" ca="1" si="128"/>
        <v>https://museemaritime.larochelle.fr/</v>
      </c>
      <c r="G620" s="322" t="str">
        <f t="shared" ca="1" si="129"/>
        <v>A</v>
      </c>
      <c r="H620" s="322">
        <f t="shared" ca="1" si="130"/>
        <v>0</v>
      </c>
      <c r="I620" s="322">
        <f t="shared" ca="1" si="131"/>
        <v>0</v>
      </c>
      <c r="J620" s="322" t="str">
        <f t="shared" ca="1" si="132"/>
        <v/>
      </c>
      <c r="K620" s="322" t="str">
        <f t="shared" ca="1" si="133"/>
        <v/>
      </c>
      <c r="L620" s="322" t="str">
        <f t="shared" ca="1" si="134"/>
        <v/>
      </c>
      <c r="N620" s="322">
        <f t="shared" ca="1" si="135"/>
        <v>0</v>
      </c>
      <c r="O620" t="str">
        <f t="shared" ca="1" si="136"/>
        <v/>
      </c>
      <c r="P620" t="str">
        <f t="shared" ca="1" si="137"/>
        <v/>
      </c>
      <c r="Q620" t="str">
        <f t="shared" ca="1" si="138"/>
        <v/>
      </c>
      <c r="R620" t="str">
        <f t="shared" ca="1" si="139"/>
        <v/>
      </c>
    </row>
    <row r="621" spans="1:18" hidden="1" x14ac:dyDescent="0.2">
      <c r="A621" s="361"/>
      <c r="B621" s="322">
        <v>46</v>
      </c>
      <c r="C621" s="322" t="str">
        <f t="shared" ca="1" si="126"/>
        <v>5.8</v>
      </c>
      <c r="D621" s="322" t="str">
        <f t="shared" ca="1" si="127"/>
        <v>na</v>
      </c>
      <c r="E621" s="322" t="s">
        <v>28</v>
      </c>
      <c r="F621" s="322" t="str">
        <f t="shared" ca="1" si="128"/>
        <v>https://museemaritime.larochelle.fr/contact</v>
      </c>
      <c r="G621" s="322" t="str">
        <f t="shared" ca="1" si="129"/>
        <v>A</v>
      </c>
      <c r="H621" s="322">
        <f t="shared" ca="1" si="130"/>
        <v>0</v>
      </c>
      <c r="I621" s="322">
        <f t="shared" ca="1" si="131"/>
        <v>0</v>
      </c>
      <c r="J621" s="322" t="str">
        <f t="shared" ca="1" si="132"/>
        <v/>
      </c>
      <c r="K621" s="322" t="str">
        <f t="shared" ca="1" si="133"/>
        <v/>
      </c>
      <c r="L621" s="322" t="str">
        <f t="shared" ca="1" si="134"/>
        <v/>
      </c>
      <c r="N621" s="322">
        <f t="shared" ca="1" si="135"/>
        <v>0</v>
      </c>
      <c r="O621" t="str">
        <f t="shared" ca="1" si="136"/>
        <v/>
      </c>
      <c r="P621" t="str">
        <f t="shared" ca="1" si="137"/>
        <v/>
      </c>
      <c r="Q621" t="str">
        <f t="shared" ca="1" si="138"/>
        <v/>
      </c>
      <c r="R621" t="str">
        <f t="shared" ca="1" si="139"/>
        <v/>
      </c>
    </row>
    <row r="622" spans="1:18" hidden="1" x14ac:dyDescent="0.2">
      <c r="A622" s="361"/>
      <c r="B622" s="322">
        <v>46</v>
      </c>
      <c r="C622" s="322" t="str">
        <f t="shared" ca="1" si="126"/>
        <v>5.8</v>
      </c>
      <c r="D622" s="322" t="str">
        <f t="shared" ca="1" si="127"/>
        <v>na</v>
      </c>
      <c r="E622" s="322" t="s">
        <v>29</v>
      </c>
      <c r="F622" s="322" t="str">
        <f t="shared" ca="1" si="128"/>
        <v>https://museemaritime.larochelle.fr/mentions-legales</v>
      </c>
      <c r="G622" s="322" t="str">
        <f t="shared" ca="1" si="129"/>
        <v>A</v>
      </c>
      <c r="H622" s="322">
        <f t="shared" ca="1" si="130"/>
        <v>0</v>
      </c>
      <c r="I622" s="322">
        <f t="shared" ca="1" si="131"/>
        <v>0</v>
      </c>
      <c r="J622" s="322" t="str">
        <f t="shared" ca="1" si="132"/>
        <v/>
      </c>
      <c r="K622" s="322" t="str">
        <f t="shared" ca="1" si="133"/>
        <v/>
      </c>
      <c r="L622" s="322" t="str">
        <f t="shared" ca="1" si="134"/>
        <v/>
      </c>
      <c r="N622" s="322">
        <f t="shared" ca="1" si="135"/>
        <v>0</v>
      </c>
      <c r="O622" t="str">
        <f t="shared" ca="1" si="136"/>
        <v/>
      </c>
      <c r="P622" t="str">
        <f t="shared" ca="1" si="137"/>
        <v/>
      </c>
      <c r="Q622" t="str">
        <f t="shared" ca="1" si="138"/>
        <v/>
      </c>
      <c r="R622" t="str">
        <f t="shared" ca="1" si="139"/>
        <v/>
      </c>
    </row>
    <row r="623" spans="1:18" hidden="1" x14ac:dyDescent="0.2">
      <c r="A623" s="361"/>
      <c r="B623" s="322">
        <v>46</v>
      </c>
      <c r="C623" s="322" t="str">
        <f t="shared" ca="1" si="126"/>
        <v>5.8</v>
      </c>
      <c r="D623" s="322" t="str">
        <f t="shared" ca="1" si="127"/>
        <v>na</v>
      </c>
      <c r="E623" s="322" t="s">
        <v>30</v>
      </c>
      <c r="F623" s="322" t="str">
        <f t="shared" ca="1" si="128"/>
        <v>https://museemaritime.larochelle.fr/plan-du-site</v>
      </c>
      <c r="G623" s="322" t="str">
        <f t="shared" ca="1" si="129"/>
        <v>A</v>
      </c>
      <c r="H623" s="322">
        <f t="shared" ca="1" si="130"/>
        <v>0</v>
      </c>
      <c r="I623" s="322">
        <f t="shared" ca="1" si="131"/>
        <v>0</v>
      </c>
      <c r="J623" s="322" t="str">
        <f t="shared" ca="1" si="132"/>
        <v/>
      </c>
      <c r="K623" s="322" t="str">
        <f t="shared" ca="1" si="133"/>
        <v/>
      </c>
      <c r="L623" s="322" t="str">
        <f t="shared" ca="1" si="134"/>
        <v/>
      </c>
      <c r="N623" s="322">
        <f t="shared" ca="1" si="135"/>
        <v>0</v>
      </c>
      <c r="O623" t="str">
        <f t="shared" ca="1" si="136"/>
        <v/>
      </c>
      <c r="P623" t="str">
        <f t="shared" ca="1" si="137"/>
        <v/>
      </c>
      <c r="Q623" t="str">
        <f t="shared" ca="1" si="138"/>
        <v/>
      </c>
      <c r="R623" t="str">
        <f t="shared" ca="1" si="139"/>
        <v/>
      </c>
    </row>
    <row r="624" spans="1:18" hidden="1" x14ac:dyDescent="0.2">
      <c r="A624" s="361"/>
      <c r="B624" s="322">
        <v>46</v>
      </c>
      <c r="C624" s="322" t="str">
        <f t="shared" ca="1" si="126"/>
        <v>5.8</v>
      </c>
      <c r="D624" s="322" t="str">
        <f t="shared" ca="1" si="127"/>
        <v>na</v>
      </c>
      <c r="E624" s="322" t="s">
        <v>31</v>
      </c>
      <c r="F624" s="322" t="str">
        <f t="shared" ca="1" si="128"/>
        <v>https://museemaritime.larochelle.fr/un-avant-gout/en-ce-moment</v>
      </c>
      <c r="G624" s="322" t="str">
        <f t="shared" ca="1" si="129"/>
        <v>A</v>
      </c>
      <c r="H624" s="322">
        <f t="shared" ca="1" si="130"/>
        <v>0</v>
      </c>
      <c r="I624" s="322">
        <f t="shared" ca="1" si="131"/>
        <v>0</v>
      </c>
      <c r="J624" s="322" t="str">
        <f t="shared" ca="1" si="132"/>
        <v/>
      </c>
      <c r="K624" s="322" t="str">
        <f t="shared" ca="1" si="133"/>
        <v/>
      </c>
      <c r="L624" s="322" t="str">
        <f t="shared" ca="1" si="134"/>
        <v/>
      </c>
      <c r="N624" s="322">
        <f t="shared" ca="1" si="135"/>
        <v>0</v>
      </c>
      <c r="O624" t="str">
        <f t="shared" ca="1" si="136"/>
        <v/>
      </c>
      <c r="P624" t="str">
        <f t="shared" ca="1" si="137"/>
        <v/>
      </c>
      <c r="Q624" t="str">
        <f t="shared" ca="1" si="138"/>
        <v/>
      </c>
      <c r="R624" t="str">
        <f t="shared" ca="1" si="139"/>
        <v/>
      </c>
    </row>
    <row r="625" spans="1:18" hidden="1" x14ac:dyDescent="0.2">
      <c r="A625" s="361"/>
      <c r="B625" s="322">
        <v>46</v>
      </c>
      <c r="C625" s="322" t="str">
        <f t="shared" ca="1" si="126"/>
        <v>5.8</v>
      </c>
      <c r="D625" s="322" t="str">
        <f t="shared" ca="1" si="127"/>
        <v>na</v>
      </c>
      <c r="E625" s="322" t="s">
        <v>32</v>
      </c>
      <c r="F625" s="322" t="str">
        <f t="shared" ca="1" si="128"/>
        <v>https://museemaritime.larochelle.fr/un-avant-gout/en-ce-moment</v>
      </c>
      <c r="G625" s="322" t="str">
        <f t="shared" ca="1" si="129"/>
        <v>A</v>
      </c>
      <c r="H625" s="322">
        <f t="shared" ca="1" si="130"/>
        <v>0</v>
      </c>
      <c r="I625" s="322">
        <f t="shared" ca="1" si="131"/>
        <v>0</v>
      </c>
      <c r="J625" s="322" t="str">
        <f t="shared" ca="1" si="132"/>
        <v/>
      </c>
      <c r="K625" s="322" t="str">
        <f t="shared" ca="1" si="133"/>
        <v/>
      </c>
      <c r="L625" s="322" t="str">
        <f t="shared" ca="1" si="134"/>
        <v/>
      </c>
      <c r="N625" s="322">
        <f t="shared" ca="1" si="135"/>
        <v>0</v>
      </c>
      <c r="O625" t="str">
        <f t="shared" ca="1" si="136"/>
        <v/>
      </c>
      <c r="P625" t="str">
        <f t="shared" ca="1" si="137"/>
        <v/>
      </c>
      <c r="Q625" t="str">
        <f t="shared" ca="1" si="138"/>
        <v/>
      </c>
      <c r="R625" t="str">
        <f t="shared" ca="1" si="139"/>
        <v/>
      </c>
    </row>
    <row r="626" spans="1:18" hidden="1" x14ac:dyDescent="0.2">
      <c r="A626" s="361"/>
      <c r="B626" s="322">
        <v>46</v>
      </c>
      <c r="C626" s="322" t="str">
        <f t="shared" ca="1" si="126"/>
        <v>5.8</v>
      </c>
      <c r="D626" s="322" t="str">
        <f t="shared" ca="1" si="127"/>
        <v>na</v>
      </c>
      <c r="E626" s="322" t="s">
        <v>33</v>
      </c>
      <c r="F626" s="322" t="str">
        <f t="shared" ca="1" si="128"/>
        <v>https://museemaritime.larochelle.fr/un-avant-gout/en-ce-moment/evenement/generationsthalassa-5662</v>
      </c>
      <c r="G626" s="322" t="str">
        <f t="shared" ca="1" si="129"/>
        <v>A</v>
      </c>
      <c r="H626" s="322">
        <f t="shared" ca="1" si="130"/>
        <v>0</v>
      </c>
      <c r="I626" s="322">
        <f t="shared" ca="1" si="131"/>
        <v>0</v>
      </c>
      <c r="J626" s="322" t="str">
        <f t="shared" ca="1" si="132"/>
        <v/>
      </c>
      <c r="K626" s="322" t="str">
        <f t="shared" ca="1" si="133"/>
        <v/>
      </c>
      <c r="L626" s="322" t="str">
        <f t="shared" ca="1" si="134"/>
        <v/>
      </c>
      <c r="N626" s="322">
        <f t="shared" ca="1" si="135"/>
        <v>0</v>
      </c>
      <c r="O626" t="str">
        <f t="shared" ca="1" si="136"/>
        <v/>
      </c>
      <c r="P626" t="str">
        <f t="shared" ca="1" si="137"/>
        <v/>
      </c>
      <c r="Q626" t="str">
        <f t="shared" ca="1" si="138"/>
        <v/>
      </c>
      <c r="R626" t="str">
        <f t="shared" ca="1" si="139"/>
        <v/>
      </c>
    </row>
    <row r="627" spans="1:18" hidden="1" x14ac:dyDescent="0.2">
      <c r="A627" s="361"/>
      <c r="B627" s="322">
        <v>46</v>
      </c>
      <c r="C627" s="322" t="str">
        <f t="shared" ca="1" si="126"/>
        <v>5.8</v>
      </c>
      <c r="D627" s="322" t="str">
        <f t="shared" ca="1" si="127"/>
        <v>na</v>
      </c>
      <c r="E627" s="322" t="s">
        <v>34</v>
      </c>
      <c r="F627" s="322" t="str">
        <f t="shared" ca="1" si="128"/>
        <v>https://museemaritime.larochelle.fr/recherche?q=bateau&amp;tx_indexedsearch%5Bsubmit_button%5D=OK </v>
      </c>
      <c r="G627" s="322" t="str">
        <f t="shared" ca="1" si="129"/>
        <v>A</v>
      </c>
      <c r="H627" s="322">
        <f t="shared" ca="1" si="130"/>
        <v>0</v>
      </c>
      <c r="I627" s="322">
        <f t="shared" ca="1" si="131"/>
        <v>0</v>
      </c>
      <c r="J627" s="322" t="str">
        <f t="shared" ca="1" si="132"/>
        <v/>
      </c>
      <c r="K627" s="322" t="str">
        <f t="shared" ca="1" si="133"/>
        <v/>
      </c>
      <c r="L627" s="322" t="str">
        <f t="shared" ca="1" si="134"/>
        <v/>
      </c>
      <c r="N627" s="322">
        <f t="shared" ca="1" si="135"/>
        <v>0</v>
      </c>
      <c r="O627" t="str">
        <f t="shared" ca="1" si="136"/>
        <v/>
      </c>
      <c r="P627" t="str">
        <f t="shared" ca="1" si="137"/>
        <v/>
      </c>
      <c r="Q627" t="str">
        <f t="shared" ca="1" si="138"/>
        <v/>
      </c>
      <c r="R627" t="str">
        <f t="shared" ca="1" si="139"/>
        <v/>
      </c>
    </row>
    <row r="628" spans="1:18" hidden="1" x14ac:dyDescent="0.2">
      <c r="A628" s="361"/>
      <c r="B628" s="322">
        <v>46</v>
      </c>
      <c r="C628" s="322" t="str">
        <f t="shared" ca="1" si="126"/>
        <v>5.8</v>
      </c>
      <c r="D628" s="322" t="str">
        <f t="shared" ca="1" si="127"/>
        <v>na</v>
      </c>
      <c r="E628" s="322" t="s">
        <v>35</v>
      </c>
      <c r="F628" s="322" t="str">
        <f t="shared" ca="1" si="128"/>
        <v>https://museemaritime.larochelle.fr/un-avant-gout/presentation-du-musee</v>
      </c>
      <c r="G628" s="322" t="str">
        <f t="shared" ca="1" si="129"/>
        <v>A</v>
      </c>
      <c r="H628" s="322">
        <f t="shared" ca="1" si="130"/>
        <v>0</v>
      </c>
      <c r="I628" s="322">
        <f t="shared" ca="1" si="131"/>
        <v>0</v>
      </c>
      <c r="J628" s="322" t="str">
        <f t="shared" ca="1" si="132"/>
        <v/>
      </c>
      <c r="K628" s="322" t="str">
        <f t="shared" ca="1" si="133"/>
        <v/>
      </c>
      <c r="L628" s="322" t="str">
        <f t="shared" ca="1" si="134"/>
        <v/>
      </c>
      <c r="N628" s="322">
        <f t="shared" ca="1" si="135"/>
        <v>0</v>
      </c>
      <c r="O628" t="str">
        <f t="shared" ca="1" si="136"/>
        <v/>
      </c>
      <c r="P628" t="str">
        <f t="shared" ca="1" si="137"/>
        <v/>
      </c>
      <c r="Q628" t="str">
        <f t="shared" ca="1" si="138"/>
        <v/>
      </c>
      <c r="R628" t="str">
        <f t="shared" ca="1" si="139"/>
        <v/>
      </c>
    </row>
    <row r="629" spans="1:18" hidden="1" x14ac:dyDescent="0.2">
      <c r="A629" s="361"/>
      <c r="B629" s="322">
        <v>46</v>
      </c>
      <c r="C629" s="322" t="str">
        <f t="shared" ca="1" si="126"/>
        <v>5.8</v>
      </c>
      <c r="D629" s="322" t="str">
        <f t="shared" ca="1" si="127"/>
        <v>na</v>
      </c>
      <c r="E629" s="322" t="s">
        <v>36</v>
      </c>
      <c r="F629" s="322" t="str">
        <f t="shared" ca="1" si="128"/>
        <v>https://museemaritime.larochelle.fr/un-avant-gout/histoire-du-musee</v>
      </c>
      <c r="G629" s="322" t="str">
        <f t="shared" ca="1" si="129"/>
        <v>A</v>
      </c>
      <c r="H629" s="322">
        <f t="shared" ca="1" si="130"/>
        <v>0</v>
      </c>
      <c r="I629" s="322">
        <f t="shared" ca="1" si="131"/>
        <v>0</v>
      </c>
      <c r="J629" s="322" t="str">
        <f t="shared" ca="1" si="132"/>
        <v/>
      </c>
      <c r="K629" s="322" t="str">
        <f t="shared" ca="1" si="133"/>
        <v/>
      </c>
      <c r="L629" s="322" t="str">
        <f t="shared" ca="1" si="134"/>
        <v/>
      </c>
      <c r="N629" s="322">
        <f t="shared" ca="1" si="135"/>
        <v>0</v>
      </c>
      <c r="O629" t="str">
        <f t="shared" ca="1" si="136"/>
        <v/>
      </c>
      <c r="P629" t="str">
        <f t="shared" ca="1" si="137"/>
        <v/>
      </c>
      <c r="Q629" t="str">
        <f t="shared" ca="1" si="138"/>
        <v/>
      </c>
      <c r="R629" t="str">
        <f t="shared" ca="1" si="139"/>
        <v/>
      </c>
    </row>
    <row r="630" spans="1:18" hidden="1" x14ac:dyDescent="0.2">
      <c r="A630" s="361"/>
      <c r="B630" s="322">
        <v>46</v>
      </c>
      <c r="C630" s="322" t="str">
        <f t="shared" ca="1" si="126"/>
        <v>5.8</v>
      </c>
      <c r="D630" s="322" t="str">
        <f t="shared" ca="1" si="127"/>
        <v>na</v>
      </c>
      <c r="E630" s="322" t="s">
        <v>37</v>
      </c>
      <c r="F630" s="322" t="str">
        <f t="shared" ca="1" si="128"/>
        <v>https://museemaritime.larochelle.fr/un-avant-gout/les-collections/flotte-patrimoniale</v>
      </c>
      <c r="G630" s="322" t="str">
        <f t="shared" ca="1" si="129"/>
        <v>A</v>
      </c>
      <c r="H630" s="322">
        <f t="shared" ca="1" si="130"/>
        <v>0</v>
      </c>
      <c r="I630" s="322">
        <f t="shared" ca="1" si="131"/>
        <v>0</v>
      </c>
      <c r="J630" s="322" t="str">
        <f t="shared" ca="1" si="132"/>
        <v/>
      </c>
      <c r="K630" s="322" t="str">
        <f t="shared" ca="1" si="133"/>
        <v/>
      </c>
      <c r="L630" s="322" t="str">
        <f t="shared" ca="1" si="134"/>
        <v/>
      </c>
      <c r="N630" s="322">
        <f t="shared" ca="1" si="135"/>
        <v>0</v>
      </c>
      <c r="O630" t="str">
        <f t="shared" ca="1" si="136"/>
        <v/>
      </c>
      <c r="P630" t="str">
        <f t="shared" ca="1" si="137"/>
        <v/>
      </c>
      <c r="Q630" t="str">
        <f t="shared" ca="1" si="138"/>
        <v/>
      </c>
      <c r="R630" t="str">
        <f t="shared" ca="1" si="139"/>
        <v/>
      </c>
    </row>
    <row r="631" spans="1:18" hidden="1" x14ac:dyDescent="0.2">
      <c r="A631" s="361"/>
      <c r="B631" s="322">
        <v>46</v>
      </c>
      <c r="C631" s="322" t="str">
        <f t="shared" ca="1" si="126"/>
        <v>5.8</v>
      </c>
      <c r="D631" s="322" t="str">
        <f t="shared" ca="1" si="127"/>
        <v>na</v>
      </c>
      <c r="E631" s="322" t="s">
        <v>38</v>
      </c>
      <c r="F631" s="322" t="str">
        <f t="shared" ca="1" si="128"/>
        <v>https://museemaritime.larochelle.fr/un-avant-gout/les-collections/france-1</v>
      </c>
      <c r="G631" s="322" t="str">
        <f t="shared" ca="1" si="129"/>
        <v>A</v>
      </c>
      <c r="H631" s="322">
        <f t="shared" ca="1" si="130"/>
        <v>0</v>
      </c>
      <c r="I631" s="322">
        <f t="shared" ca="1" si="131"/>
        <v>0</v>
      </c>
      <c r="J631" s="322" t="str">
        <f t="shared" ca="1" si="132"/>
        <v/>
      </c>
      <c r="K631" s="322" t="str">
        <f t="shared" ca="1" si="133"/>
        <v/>
      </c>
      <c r="L631" s="322" t="str">
        <f t="shared" ca="1" si="134"/>
        <v/>
      </c>
      <c r="N631" s="322">
        <f t="shared" ca="1" si="135"/>
        <v>0</v>
      </c>
      <c r="O631" t="str">
        <f t="shared" ca="1" si="136"/>
        <v/>
      </c>
      <c r="P631" t="str">
        <f t="shared" ca="1" si="137"/>
        <v/>
      </c>
      <c r="Q631" t="str">
        <f t="shared" ca="1" si="138"/>
        <v/>
      </c>
      <c r="R631" t="str">
        <f t="shared" ca="1" si="139"/>
        <v/>
      </c>
    </row>
    <row r="632" spans="1:18" hidden="1" x14ac:dyDescent="0.2">
      <c r="A632" s="361"/>
      <c r="B632" s="322">
        <v>46</v>
      </c>
      <c r="C632" s="322" t="str">
        <f t="shared" ca="1" si="126"/>
        <v>5.8</v>
      </c>
      <c r="D632" s="322" t="str">
        <f t="shared" ca="1" si="127"/>
        <v>na</v>
      </c>
      <c r="E632" s="322" t="s">
        <v>39</v>
      </c>
      <c r="F632" s="322" t="str">
        <f t="shared" ca="1" si="128"/>
        <v>https://museemaritime.larochelle.fr/un-avant-gout/les-incontournables/joshua-1</v>
      </c>
      <c r="G632" s="322" t="str">
        <f t="shared" ca="1" si="129"/>
        <v>A</v>
      </c>
      <c r="H632" s="322">
        <f t="shared" ca="1" si="130"/>
        <v>0</v>
      </c>
      <c r="I632" s="322">
        <f t="shared" ca="1" si="131"/>
        <v>0</v>
      </c>
      <c r="J632" s="322" t="str">
        <f t="shared" ca="1" si="132"/>
        <v/>
      </c>
      <c r="K632" s="322" t="str">
        <f t="shared" ca="1" si="133"/>
        <v/>
      </c>
      <c r="L632" s="322" t="str">
        <f t="shared" ca="1" si="134"/>
        <v/>
      </c>
      <c r="N632" s="322">
        <f t="shared" ca="1" si="135"/>
        <v>0</v>
      </c>
      <c r="O632" t="str">
        <f t="shared" ca="1" si="136"/>
        <v/>
      </c>
      <c r="P632" t="str">
        <f t="shared" ca="1" si="137"/>
        <v/>
      </c>
      <c r="Q632" t="str">
        <f t="shared" ca="1" si="138"/>
        <v/>
      </c>
      <c r="R632" t="str">
        <f t="shared" ca="1" si="139"/>
        <v/>
      </c>
    </row>
    <row r="633" spans="1:18" hidden="1" x14ac:dyDescent="0.2">
      <c r="A633" s="361"/>
      <c r="B633" s="322">
        <v>46</v>
      </c>
      <c r="C633" s="322" t="str">
        <f t="shared" ca="1" si="126"/>
        <v>5.8</v>
      </c>
      <c r="D633" s="322" t="str">
        <f t="shared" ca="1" si="127"/>
        <v>na</v>
      </c>
      <c r="E633" s="322" t="s">
        <v>40</v>
      </c>
      <c r="F633" s="322" t="str">
        <f t="shared" ca="1" si="128"/>
        <v>https://museemaritime.larochelle.fr/preparer-la-visite/acces-tarifs-et-horaires</v>
      </c>
      <c r="G633" s="322" t="str">
        <f t="shared" ca="1" si="129"/>
        <v>A</v>
      </c>
      <c r="H633" s="322">
        <f t="shared" ca="1" si="130"/>
        <v>0</v>
      </c>
      <c r="I633" s="322">
        <f t="shared" ca="1" si="131"/>
        <v>0</v>
      </c>
      <c r="J633" s="322" t="str">
        <f t="shared" ca="1" si="132"/>
        <v/>
      </c>
      <c r="K633" s="322" t="str">
        <f t="shared" ca="1" si="133"/>
        <v/>
      </c>
      <c r="L633" s="322" t="str">
        <f t="shared" ca="1" si="134"/>
        <v/>
      </c>
      <c r="N633" s="322">
        <f t="shared" ca="1" si="135"/>
        <v>0</v>
      </c>
      <c r="O633" t="str">
        <f t="shared" ca="1" si="136"/>
        <v/>
      </c>
      <c r="P633" t="str">
        <f t="shared" ca="1" si="137"/>
        <v/>
      </c>
      <c r="Q633" t="str">
        <f t="shared" ca="1" si="138"/>
        <v/>
      </c>
      <c r="R633" t="str">
        <f t="shared" ca="1" si="139"/>
        <v/>
      </c>
    </row>
    <row r="634" spans="1:18" hidden="1" x14ac:dyDescent="0.2">
      <c r="A634" s="361"/>
      <c r="B634" s="322">
        <v>46</v>
      </c>
      <c r="C634" s="322" t="str">
        <f t="shared" ca="1" si="126"/>
        <v>5.8</v>
      </c>
      <c r="D634" s="322" t="str">
        <f t="shared" ca="1" si="127"/>
        <v>na</v>
      </c>
      <c r="E634" s="322" t="s">
        <v>41</v>
      </c>
      <c r="F634" s="322" t="str">
        <f t="shared" ca="1" si="128"/>
        <v>https://museemaritime.larochelle.fr/preparer-la-visite/je-suis/enseignant-ou-animateur</v>
      </c>
      <c r="G634" s="322" t="str">
        <f t="shared" ca="1" si="129"/>
        <v>A</v>
      </c>
      <c r="H634" s="322">
        <f t="shared" ca="1" si="130"/>
        <v>0</v>
      </c>
      <c r="I634" s="322">
        <f t="shared" ca="1" si="131"/>
        <v>0</v>
      </c>
      <c r="J634" s="322" t="str">
        <f t="shared" ca="1" si="132"/>
        <v/>
      </c>
      <c r="K634" s="322" t="str">
        <f t="shared" ca="1" si="133"/>
        <v/>
      </c>
      <c r="L634" s="322" t="str">
        <f t="shared" ca="1" si="134"/>
        <v/>
      </c>
      <c r="N634" s="322">
        <f t="shared" ca="1" si="135"/>
        <v>0</v>
      </c>
      <c r="O634" t="str">
        <f t="shared" ca="1" si="136"/>
        <v/>
      </c>
      <c r="P634" t="str">
        <f t="shared" ca="1" si="137"/>
        <v/>
      </c>
      <c r="Q634" t="str">
        <f t="shared" ca="1" si="138"/>
        <v/>
      </c>
      <c r="R634" t="str">
        <f t="shared" ca="1" si="139"/>
        <v/>
      </c>
    </row>
    <row r="635" spans="1:18" hidden="1" x14ac:dyDescent="0.2">
      <c r="A635" s="361"/>
      <c r="B635" s="322">
        <v>46</v>
      </c>
      <c r="C635" s="322" t="str">
        <f t="shared" ca="1" si="126"/>
        <v>5.8</v>
      </c>
      <c r="D635" s="322" t="str">
        <f t="shared" ca="1" si="127"/>
        <v>na</v>
      </c>
      <c r="E635" s="322" t="s">
        <v>42</v>
      </c>
      <c r="F635" s="322" t="str">
        <f t="shared" ca="1" si="128"/>
        <v>https://museemaritime.larochelle.fr/au-dela-de-la-visite/autour-des-expositions</v>
      </c>
      <c r="G635" s="322" t="str">
        <f t="shared" ca="1" si="129"/>
        <v>A</v>
      </c>
      <c r="H635" s="322">
        <f t="shared" ca="1" si="130"/>
        <v>0</v>
      </c>
      <c r="I635" s="322">
        <f t="shared" ca="1" si="131"/>
        <v>0</v>
      </c>
      <c r="J635" s="322" t="str">
        <f t="shared" ca="1" si="132"/>
        <v/>
      </c>
      <c r="K635" s="322" t="str">
        <f t="shared" ca="1" si="133"/>
        <v/>
      </c>
      <c r="L635" s="322" t="str">
        <f t="shared" ca="1" si="134"/>
        <v/>
      </c>
      <c r="N635" s="322">
        <f t="shared" ca="1" si="135"/>
        <v>0</v>
      </c>
      <c r="O635" t="str">
        <f t="shared" ca="1" si="136"/>
        <v/>
      </c>
      <c r="P635" t="str">
        <f t="shared" ca="1" si="137"/>
        <v/>
      </c>
      <c r="Q635" t="str">
        <f t="shared" ca="1" si="138"/>
        <v/>
      </c>
      <c r="R635" t="str">
        <f t="shared" ca="1" si="139"/>
        <v/>
      </c>
    </row>
    <row r="636" spans="1:18" hidden="1" x14ac:dyDescent="0.2">
      <c r="A636" s="361"/>
      <c r="B636" s="322">
        <v>46</v>
      </c>
      <c r="C636" s="322" t="str">
        <f t="shared" ca="1" si="126"/>
        <v>5.8</v>
      </c>
      <c r="D636" s="322" t="str">
        <f t="shared" ca="1" si="127"/>
        <v>na</v>
      </c>
      <c r="E636" s="322" t="s">
        <v>43</v>
      </c>
      <c r="F636" s="322" t="str">
        <f t="shared" ca="1" si="128"/>
        <v>https://museemaritime.larochelle.fr/au-dela-de-la-visite/lieux-culturels-et-monuments</v>
      </c>
      <c r="G636" s="322" t="str">
        <f t="shared" ca="1" si="129"/>
        <v>A</v>
      </c>
      <c r="H636" s="322">
        <f t="shared" ca="1" si="130"/>
        <v>0</v>
      </c>
      <c r="I636" s="322">
        <f t="shared" ca="1" si="131"/>
        <v>0</v>
      </c>
      <c r="J636" s="322" t="str">
        <f t="shared" ca="1" si="132"/>
        <v/>
      </c>
      <c r="K636" s="322" t="str">
        <f t="shared" ca="1" si="133"/>
        <v/>
      </c>
      <c r="L636" s="322" t="str">
        <f t="shared" ca="1" si="134"/>
        <v/>
      </c>
      <c r="N636" s="322">
        <f t="shared" ca="1" si="135"/>
        <v>0</v>
      </c>
      <c r="O636" t="str">
        <f t="shared" ca="1" si="136"/>
        <v/>
      </c>
      <c r="P636" t="str">
        <f t="shared" ca="1" si="137"/>
        <v/>
      </c>
      <c r="Q636" t="str">
        <f t="shared" ca="1" si="138"/>
        <v/>
      </c>
      <c r="R636" t="str">
        <f t="shared" ca="1" si="139"/>
        <v/>
      </c>
    </row>
    <row r="637" spans="1:18" hidden="1" x14ac:dyDescent="0.2">
      <c r="A637" s="361"/>
      <c r="B637" s="322">
        <v>46</v>
      </c>
      <c r="C637" s="322" t="str">
        <f t="shared" ca="1" si="126"/>
        <v>5.8</v>
      </c>
      <c r="D637" s="322" t="str">
        <f t="shared" ca="1" si="127"/>
        <v>na</v>
      </c>
      <c r="E637" s="322" t="s">
        <v>44</v>
      </c>
      <c r="F637" s="322" t="str">
        <f t="shared" ca="1" si="128"/>
        <v>https://museemaritime.larochelle.fr/au-dela-de-la-visite/a-decouvrir-a-proximite/yatchs-classiques</v>
      </c>
      <c r="G637" s="322" t="str">
        <f t="shared" ca="1" si="129"/>
        <v>A</v>
      </c>
      <c r="H637" s="322">
        <f t="shared" ca="1" si="130"/>
        <v>0</v>
      </c>
      <c r="I637" s="322">
        <f t="shared" ca="1" si="131"/>
        <v>0</v>
      </c>
      <c r="J637" s="322" t="str">
        <f t="shared" ca="1" si="132"/>
        <v/>
      </c>
      <c r="K637" s="322" t="str">
        <f t="shared" ca="1" si="133"/>
        <v/>
      </c>
      <c r="L637" s="322" t="str">
        <f t="shared" ca="1" si="134"/>
        <v/>
      </c>
      <c r="N637" s="322">
        <f t="shared" ca="1" si="135"/>
        <v>0</v>
      </c>
      <c r="O637" t="str">
        <f t="shared" ca="1" si="136"/>
        <v/>
      </c>
      <c r="P637" t="str">
        <f t="shared" ca="1" si="137"/>
        <v/>
      </c>
      <c r="Q637" t="str">
        <f t="shared" ca="1" si="138"/>
        <v/>
      </c>
      <c r="R637" t="str">
        <f t="shared" ca="1" si="139"/>
        <v/>
      </c>
    </row>
    <row r="638" spans="1:18" hidden="1" x14ac:dyDescent="0.2">
      <c r="A638" s="361" t="s">
        <v>414</v>
      </c>
      <c r="B638" s="322">
        <v>47</v>
      </c>
      <c r="C638" s="322" t="str">
        <f t="shared" ca="1" si="126"/>
        <v>6.1</v>
      </c>
      <c r="D638" s="322" t="str">
        <f t="shared" ca="1" si="127"/>
        <v>c</v>
      </c>
      <c r="E638" s="322" t="s">
        <v>27</v>
      </c>
      <c r="F638" s="322" t="str">
        <f t="shared" ca="1" si="128"/>
        <v>https://museemaritime.larochelle.fr/</v>
      </c>
      <c r="G638" s="322" t="str">
        <f t="shared" ca="1" si="129"/>
        <v>A</v>
      </c>
      <c r="H638" s="322" t="str">
        <f t="shared" ca="1" si="130"/>
        <v>x</v>
      </c>
      <c r="I638" s="322">
        <f t="shared" ca="1" si="131"/>
        <v>0</v>
      </c>
      <c r="J638" s="322" t="str">
        <f t="shared" ca="1" si="132"/>
        <v/>
      </c>
      <c r="K638" s="322" t="str">
        <f t="shared" ca="1" si="133"/>
        <v/>
      </c>
      <c r="L638" s="322" t="str">
        <f t="shared" ca="1" si="134"/>
        <v/>
      </c>
      <c r="N638" s="322">
        <f t="shared" ca="1" si="135"/>
        <v>1</v>
      </c>
      <c r="O638" t="str">
        <f t="shared" ca="1" si="136"/>
        <v/>
      </c>
      <c r="P638" t="str">
        <f t="shared" ca="1" si="137"/>
        <v/>
      </c>
      <c r="Q638" t="str">
        <f t="shared" ca="1" si="138"/>
        <v/>
      </c>
      <c r="R638" t="str">
        <f t="shared" ca="1" si="139"/>
        <v/>
      </c>
    </row>
    <row r="639" spans="1:18" hidden="1" x14ac:dyDescent="0.2">
      <c r="A639" s="361"/>
      <c r="B639" s="322">
        <v>47</v>
      </c>
      <c r="C639" s="322" t="str">
        <f t="shared" ca="1" si="126"/>
        <v>6.1</v>
      </c>
      <c r="D639" s="322" t="str">
        <f t="shared" ca="1" si="127"/>
        <v>c</v>
      </c>
      <c r="E639" s="322" t="s">
        <v>28</v>
      </c>
      <c r="F639" s="322" t="str">
        <f t="shared" ca="1" si="128"/>
        <v>https://museemaritime.larochelle.fr/contact</v>
      </c>
      <c r="G639" s="322" t="str">
        <f t="shared" ca="1" si="129"/>
        <v>A</v>
      </c>
      <c r="H639" s="322" t="str">
        <f t="shared" ca="1" si="130"/>
        <v>x</v>
      </c>
      <c r="I639" s="322">
        <f t="shared" ca="1" si="131"/>
        <v>0</v>
      </c>
      <c r="J639" s="322" t="str">
        <f t="shared" ca="1" si="132"/>
        <v/>
      </c>
      <c r="K639" s="322" t="str">
        <f t="shared" ca="1" si="133"/>
        <v/>
      </c>
      <c r="L639" s="322" t="str">
        <f t="shared" ca="1" si="134"/>
        <v/>
      </c>
      <c r="N639" s="322">
        <f t="shared" ca="1" si="135"/>
        <v>1</v>
      </c>
      <c r="O639" t="str">
        <f t="shared" ca="1" si="136"/>
        <v/>
      </c>
      <c r="P639" t="str">
        <f t="shared" ca="1" si="137"/>
        <v/>
      </c>
      <c r="Q639" t="str">
        <f t="shared" ca="1" si="138"/>
        <v/>
      </c>
      <c r="R639" t="str">
        <f t="shared" ca="1" si="139"/>
        <v/>
      </c>
    </row>
    <row r="640" spans="1:18" hidden="1" x14ac:dyDescent="0.2">
      <c r="A640" s="361"/>
      <c r="B640" s="322">
        <v>47</v>
      </c>
      <c r="C640" s="322" t="str">
        <f t="shared" ca="1" si="126"/>
        <v>6.1</v>
      </c>
      <c r="D640" s="322" t="str">
        <f t="shared" ca="1" si="127"/>
        <v>c</v>
      </c>
      <c r="E640" s="322" t="s">
        <v>29</v>
      </c>
      <c r="F640" s="322" t="str">
        <f t="shared" ca="1" si="128"/>
        <v>https://museemaritime.larochelle.fr/mentions-legales</v>
      </c>
      <c r="G640" s="322" t="str">
        <f t="shared" ca="1" si="129"/>
        <v>A</v>
      </c>
      <c r="H640" s="322" t="str">
        <f t="shared" ca="1" si="130"/>
        <v>x</v>
      </c>
      <c r="I640" s="322">
        <f t="shared" ca="1" si="131"/>
        <v>0</v>
      </c>
      <c r="J640" s="322" t="str">
        <f t="shared" ca="1" si="132"/>
        <v/>
      </c>
      <c r="K640" s="322" t="str">
        <f t="shared" ca="1" si="133"/>
        <v/>
      </c>
      <c r="L640" s="322" t="str">
        <f t="shared" ca="1" si="134"/>
        <v/>
      </c>
      <c r="N640" s="322">
        <f t="shared" ca="1" si="135"/>
        <v>1</v>
      </c>
      <c r="O640" t="str">
        <f t="shared" ca="1" si="136"/>
        <v/>
      </c>
      <c r="P640" t="str">
        <f t="shared" ca="1" si="137"/>
        <v/>
      </c>
      <c r="Q640" t="str">
        <f t="shared" ca="1" si="138"/>
        <v/>
      </c>
      <c r="R640" t="str">
        <f t="shared" ca="1" si="139"/>
        <v/>
      </c>
    </row>
    <row r="641" spans="1:18" hidden="1" x14ac:dyDescent="0.2">
      <c r="A641" s="361"/>
      <c r="B641" s="322">
        <v>47</v>
      </c>
      <c r="C641" s="322" t="str">
        <f t="shared" ca="1" si="126"/>
        <v>6.1</v>
      </c>
      <c r="D641" s="322" t="str">
        <f t="shared" ca="1" si="127"/>
        <v>c</v>
      </c>
      <c r="E641" s="322" t="s">
        <v>30</v>
      </c>
      <c r="F641" s="322" t="str">
        <f t="shared" ca="1" si="128"/>
        <v>https://museemaritime.larochelle.fr/plan-du-site</v>
      </c>
      <c r="G641" s="322" t="str">
        <f t="shared" ca="1" si="129"/>
        <v>A</v>
      </c>
      <c r="H641" s="322" t="str">
        <f t="shared" ca="1" si="130"/>
        <v>x</v>
      </c>
      <c r="I641" s="322">
        <f t="shared" ca="1" si="131"/>
        <v>0</v>
      </c>
      <c r="J641" s="322" t="str">
        <f t="shared" ca="1" si="132"/>
        <v/>
      </c>
      <c r="K641" s="322" t="str">
        <f t="shared" ca="1" si="133"/>
        <v/>
      </c>
      <c r="L641" s="322" t="str">
        <f t="shared" ca="1" si="134"/>
        <v/>
      </c>
      <c r="N641" s="322">
        <f t="shared" ca="1" si="135"/>
        <v>1</v>
      </c>
      <c r="O641" t="str">
        <f t="shared" ca="1" si="136"/>
        <v/>
      </c>
      <c r="P641" t="str">
        <f t="shared" ca="1" si="137"/>
        <v/>
      </c>
      <c r="Q641" t="str">
        <f t="shared" ca="1" si="138"/>
        <v/>
      </c>
      <c r="R641" t="str">
        <f t="shared" ca="1" si="139"/>
        <v/>
      </c>
    </row>
    <row r="642" spans="1:18" hidden="1" x14ac:dyDescent="0.2">
      <c r="A642" s="361"/>
      <c r="B642" s="322">
        <v>47</v>
      </c>
      <c r="C642" s="322" t="str">
        <f t="shared" ca="1" si="126"/>
        <v>6.1</v>
      </c>
      <c r="D642" s="322" t="str">
        <f t="shared" ca="1" si="127"/>
        <v>c</v>
      </c>
      <c r="E642" s="322" t="s">
        <v>31</v>
      </c>
      <c r="F642" s="322" t="str">
        <f t="shared" ca="1" si="128"/>
        <v>https://museemaritime.larochelle.fr/un-avant-gout/en-ce-moment</v>
      </c>
      <c r="G642" s="322" t="str">
        <f t="shared" ca="1" si="129"/>
        <v>A</v>
      </c>
      <c r="H642" s="322" t="str">
        <f t="shared" ca="1" si="130"/>
        <v>x</v>
      </c>
      <c r="I642" s="322">
        <f t="shared" ca="1" si="131"/>
        <v>0</v>
      </c>
      <c r="J642" s="322" t="str">
        <f t="shared" ca="1" si="132"/>
        <v/>
      </c>
      <c r="K642" s="322" t="str">
        <f t="shared" ca="1" si="133"/>
        <v/>
      </c>
      <c r="L642" s="322" t="str">
        <f t="shared" ca="1" si="134"/>
        <v/>
      </c>
      <c r="N642" s="322">
        <f t="shared" ca="1" si="135"/>
        <v>1</v>
      </c>
      <c r="O642" t="str">
        <f t="shared" ca="1" si="136"/>
        <v/>
      </c>
      <c r="P642" t="str">
        <f t="shared" ca="1" si="137"/>
        <v/>
      </c>
      <c r="Q642" t="str">
        <f t="shared" ca="1" si="138"/>
        <v/>
      </c>
      <c r="R642" t="str">
        <f t="shared" ca="1" si="139"/>
        <v/>
      </c>
    </row>
    <row r="643" spans="1:18" hidden="1" x14ac:dyDescent="0.2">
      <c r="A643" s="361"/>
      <c r="B643" s="322">
        <v>47</v>
      </c>
      <c r="C643" s="322" t="str">
        <f t="shared" ca="1" si="126"/>
        <v>6.1</v>
      </c>
      <c r="D643" s="322" t="str">
        <f t="shared" ca="1" si="127"/>
        <v>c</v>
      </c>
      <c r="E643" s="322" t="s">
        <v>32</v>
      </c>
      <c r="F643" s="322" t="str">
        <f t="shared" ca="1" si="128"/>
        <v>https://museemaritime.larochelle.fr/un-avant-gout/en-ce-moment</v>
      </c>
      <c r="G643" s="322" t="str">
        <f t="shared" ca="1" si="129"/>
        <v>A</v>
      </c>
      <c r="H643" s="322" t="str">
        <f t="shared" ca="1" si="130"/>
        <v>x</v>
      </c>
      <c r="I643" s="322">
        <f t="shared" ca="1" si="131"/>
        <v>0</v>
      </c>
      <c r="J643" s="322" t="str">
        <f t="shared" ca="1" si="132"/>
        <v/>
      </c>
      <c r="K643" s="322" t="str">
        <f t="shared" ca="1" si="133"/>
        <v/>
      </c>
      <c r="L643" s="322" t="str">
        <f t="shared" ca="1" si="134"/>
        <v/>
      </c>
      <c r="N643" s="322">
        <f t="shared" ca="1" si="135"/>
        <v>1</v>
      </c>
      <c r="O643" t="str">
        <f t="shared" ca="1" si="136"/>
        <v/>
      </c>
      <c r="P643" t="str">
        <f t="shared" ca="1" si="137"/>
        <v/>
      </c>
      <c r="Q643" t="str">
        <f t="shared" ca="1" si="138"/>
        <v/>
      </c>
      <c r="R643" t="str">
        <f t="shared" ca="1" si="139"/>
        <v/>
      </c>
    </row>
    <row r="644" spans="1:18" hidden="1" x14ac:dyDescent="0.2">
      <c r="A644" s="361"/>
      <c r="B644" s="322">
        <v>47</v>
      </c>
      <c r="C644" s="322" t="str">
        <f t="shared" ca="1" si="126"/>
        <v>6.1</v>
      </c>
      <c r="D644" s="322" t="str">
        <f t="shared" ca="1" si="127"/>
        <v>c</v>
      </c>
      <c r="E644" s="322" t="s">
        <v>33</v>
      </c>
      <c r="F644" s="322" t="str">
        <f t="shared" ca="1" si="128"/>
        <v>https://museemaritime.larochelle.fr/un-avant-gout/en-ce-moment/evenement/generationsthalassa-5662</v>
      </c>
      <c r="G644" s="322" t="str">
        <f t="shared" ca="1" si="129"/>
        <v>A</v>
      </c>
      <c r="H644" s="322" t="str">
        <f t="shared" ca="1" si="130"/>
        <v>x</v>
      </c>
      <c r="I644" s="322">
        <f t="shared" ca="1" si="131"/>
        <v>0</v>
      </c>
      <c r="J644" s="322" t="str">
        <f t="shared" ca="1" si="132"/>
        <v/>
      </c>
      <c r="K644" s="322" t="str">
        <f t="shared" ca="1" si="133"/>
        <v/>
      </c>
      <c r="L644" s="322" t="str">
        <f t="shared" ca="1" si="134"/>
        <v/>
      </c>
      <c r="N644" s="322">
        <f t="shared" ca="1" si="135"/>
        <v>1</v>
      </c>
      <c r="O644" t="str">
        <f t="shared" ca="1" si="136"/>
        <v/>
      </c>
      <c r="P644" t="str">
        <f t="shared" ca="1" si="137"/>
        <v/>
      </c>
      <c r="Q644" t="str">
        <f t="shared" ca="1" si="138"/>
        <v/>
      </c>
      <c r="R644" t="str">
        <f t="shared" ca="1" si="139"/>
        <v/>
      </c>
    </row>
    <row r="645" spans="1:18" hidden="1" x14ac:dyDescent="0.2">
      <c r="A645" s="361"/>
      <c r="B645" s="322">
        <v>47</v>
      </c>
      <c r="C645" s="322" t="str">
        <f t="shared" ca="1" si="126"/>
        <v>6.1</v>
      </c>
      <c r="D645" s="322" t="str">
        <f t="shared" ca="1" si="127"/>
        <v>c</v>
      </c>
      <c r="E645" s="322" t="s">
        <v>34</v>
      </c>
      <c r="F645" s="322" t="str">
        <f t="shared" ca="1" si="128"/>
        <v>https://museemaritime.larochelle.fr/recherche?q=bateau&amp;tx_indexedsearch%5Bsubmit_button%5D=OK </v>
      </c>
      <c r="G645" s="322" t="str">
        <f t="shared" ca="1" si="129"/>
        <v>A</v>
      </c>
      <c r="H645" s="322" t="str">
        <f t="shared" ca="1" si="130"/>
        <v>x</v>
      </c>
      <c r="I645" s="322">
        <f t="shared" ca="1" si="131"/>
        <v>0</v>
      </c>
      <c r="J645" s="322" t="str">
        <f t="shared" ca="1" si="132"/>
        <v/>
      </c>
      <c r="K645" s="322" t="str">
        <f t="shared" ca="1" si="133"/>
        <v/>
      </c>
      <c r="L645" s="322" t="str">
        <f t="shared" ca="1" si="134"/>
        <v/>
      </c>
      <c r="N645" s="322">
        <f t="shared" ca="1" si="135"/>
        <v>1</v>
      </c>
      <c r="O645" t="str">
        <f t="shared" ca="1" si="136"/>
        <v/>
      </c>
      <c r="P645" t="str">
        <f t="shared" ca="1" si="137"/>
        <v/>
      </c>
      <c r="Q645" t="str">
        <f t="shared" ca="1" si="138"/>
        <v/>
      </c>
      <c r="R645" t="str">
        <f t="shared" ca="1" si="139"/>
        <v/>
      </c>
    </row>
    <row r="646" spans="1:18" hidden="1" x14ac:dyDescent="0.2">
      <c r="A646" s="361"/>
      <c r="B646" s="322">
        <v>47</v>
      </c>
      <c r="C646" s="322" t="str">
        <f t="shared" ca="1" si="126"/>
        <v>6.1</v>
      </c>
      <c r="D646" s="322" t="str">
        <f t="shared" ca="1" si="127"/>
        <v>c</v>
      </c>
      <c r="E646" s="322" t="s">
        <v>35</v>
      </c>
      <c r="F646" s="322" t="str">
        <f t="shared" ca="1" si="128"/>
        <v>https://museemaritime.larochelle.fr/un-avant-gout/presentation-du-musee</v>
      </c>
      <c r="G646" s="322" t="str">
        <f t="shared" ca="1" si="129"/>
        <v>A</v>
      </c>
      <c r="H646" s="322" t="str">
        <f t="shared" ca="1" si="130"/>
        <v>x</v>
      </c>
      <c r="I646" s="322">
        <f t="shared" ca="1" si="131"/>
        <v>0</v>
      </c>
      <c r="J646" s="322" t="str">
        <f t="shared" ca="1" si="132"/>
        <v/>
      </c>
      <c r="K646" s="322" t="str">
        <f t="shared" ca="1" si="133"/>
        <v/>
      </c>
      <c r="L646" s="322" t="str">
        <f t="shared" ca="1" si="134"/>
        <v/>
      </c>
      <c r="N646" s="322">
        <f t="shared" ca="1" si="135"/>
        <v>1</v>
      </c>
      <c r="O646" t="str">
        <f t="shared" ca="1" si="136"/>
        <v/>
      </c>
      <c r="P646" t="str">
        <f t="shared" ca="1" si="137"/>
        <v/>
      </c>
      <c r="Q646" t="str">
        <f t="shared" ca="1" si="138"/>
        <v/>
      </c>
      <c r="R646" t="str">
        <f t="shared" ca="1" si="139"/>
        <v/>
      </c>
    </row>
    <row r="647" spans="1:18" hidden="1" x14ac:dyDescent="0.2">
      <c r="A647" s="361"/>
      <c r="B647" s="322">
        <v>47</v>
      </c>
      <c r="C647" s="322" t="str">
        <f t="shared" ca="1" si="126"/>
        <v>6.1</v>
      </c>
      <c r="D647" s="322" t="str">
        <f t="shared" ca="1" si="127"/>
        <v>c</v>
      </c>
      <c r="E647" s="322" t="s">
        <v>36</v>
      </c>
      <c r="F647" s="322" t="str">
        <f t="shared" ca="1" si="128"/>
        <v>https://museemaritime.larochelle.fr/un-avant-gout/histoire-du-musee</v>
      </c>
      <c r="G647" s="322" t="str">
        <f t="shared" ca="1" si="129"/>
        <v>A</v>
      </c>
      <c r="H647" s="322" t="str">
        <f t="shared" ca="1" si="130"/>
        <v>x</v>
      </c>
      <c r="I647" s="322">
        <f t="shared" ca="1" si="131"/>
        <v>0</v>
      </c>
      <c r="J647" s="322" t="str">
        <f t="shared" ca="1" si="132"/>
        <v/>
      </c>
      <c r="K647" s="322" t="str">
        <f t="shared" ca="1" si="133"/>
        <v/>
      </c>
      <c r="L647" s="322" t="str">
        <f t="shared" ca="1" si="134"/>
        <v/>
      </c>
      <c r="N647" s="322">
        <f t="shared" ca="1" si="135"/>
        <v>1</v>
      </c>
      <c r="O647" t="str">
        <f t="shared" ca="1" si="136"/>
        <v/>
      </c>
      <c r="P647" t="str">
        <f t="shared" ca="1" si="137"/>
        <v/>
      </c>
      <c r="Q647" t="str">
        <f t="shared" ca="1" si="138"/>
        <v/>
      </c>
      <c r="R647" t="str">
        <f t="shared" ca="1" si="139"/>
        <v/>
      </c>
    </row>
    <row r="648" spans="1:18" hidden="1" x14ac:dyDescent="0.2">
      <c r="A648" s="361"/>
      <c r="B648" s="322">
        <v>47</v>
      </c>
      <c r="C648" s="322" t="str">
        <f t="shared" ref="C648:C711" ca="1" si="140">IFERROR(IF(INDIRECT($E648 &amp; "!B" &amp; $B648)="","",INDIRECT($E648 &amp; "!B" &amp; $B648)),"")</f>
        <v>6.1</v>
      </c>
      <c r="D648" s="322" t="str">
        <f t="shared" ref="D648:D711" ca="1" si="141">IFERROR(IF(INDIRECT($E648 &amp; "!G" &amp; $B648)="","",INDIRECT($E648 &amp; "!G" &amp; $B648)),"")</f>
        <v>c</v>
      </c>
      <c r="E648" s="322" t="s">
        <v>37</v>
      </c>
      <c r="F648" s="322" t="str">
        <f t="shared" ref="F648:F711" ca="1" si="142">IFERROR(HYPERLINK(INDIRECT($E648 &amp; "!C3")), "")</f>
        <v>https://museemaritime.larochelle.fr/un-avant-gout/les-collections/flotte-patrimoniale</v>
      </c>
      <c r="G648" s="322" t="str">
        <f t="shared" ref="G648:G711" ca="1" si="143">IFERROR(IF(INDIRECT($E648 &amp; "!C" &amp; $B648)="","",INDIRECT($E648 &amp; "!C" &amp; $B648)),"")</f>
        <v>A</v>
      </c>
      <c r="H648" s="322" t="str">
        <f t="shared" ref="H648:H711" ca="1" si="144">IFERROR(IF(INDIRECT($E648 &amp; "!D" &amp; $B648)="","",INDIRECT($E648 &amp; "!D" &amp; $B648)),"")</f>
        <v>x</v>
      </c>
      <c r="I648" s="322">
        <f t="shared" ref="I648:I711" ca="1" si="145">IFERROR(IF(INDIRECT($E648 &amp; "!E" &amp; $B648)="","",INDIRECT($E648 &amp; "!E" &amp; $B648)),"")</f>
        <v>0</v>
      </c>
      <c r="J648" s="322" t="str">
        <f t="shared" ref="J648:J711" ca="1" si="146">IFERROR(IF(INDIRECT($E648 &amp; "!I" &amp; $B648)="","",INDIRECT($E648 &amp; "!I" &amp; $B648)),"")</f>
        <v/>
      </c>
      <c r="K648" s="322" t="str">
        <f t="shared" ref="K648:K711" ca="1" si="147">IFERROR(IF(INDIRECT($E648 &amp; "!J" &amp; $B648)="","",INDIRECT($E648 &amp; "!J" &amp; $B648)),"")</f>
        <v/>
      </c>
      <c r="L648" s="322" t="str">
        <f t="shared" ref="L648:L711" ca="1" si="148">IFERROR(VLOOKUP($K648,$Z$1:$AD$4,MATCH($J648,$AA$5:$AD$5,0)+1,FALSE),"")</f>
        <v/>
      </c>
      <c r="N648" s="322">
        <f t="shared" ref="N648:N711" ca="1" si="149">COUNTIFS($C$7:$C$1915,$C648,$D$7:$D$1915,"nc")</f>
        <v>1</v>
      </c>
      <c r="O648" t="str">
        <f t="shared" ref="O648:O711" ca="1" si="150">IFERROR(IF(INDIRECT($E648 &amp; "!K" &amp; $B648)="","",INDIRECT($E648 &amp; "!K" &amp; $B648)),"")</f>
        <v/>
      </c>
      <c r="P648" t="str">
        <f t="shared" ref="P648:P711" ca="1" si="151">IFERROR(IF(INDIRECT($E648 &amp; "!L" &amp; $B648)="","",INDIRECT($E648 &amp; "!L" &amp; $B648)),"")</f>
        <v/>
      </c>
      <c r="Q648" t="str">
        <f t="shared" ref="Q648:Q711" ca="1" si="152">IFERROR(IF(INDIRECT($E648 &amp; "!M" &amp; $B648)="","",INDIRECT($E648 &amp; "!M" &amp; $B648)),"")</f>
        <v>Quel est l'interêt de l'ajouter de "voir le détail" dans le title des liens des différents navires ?</v>
      </c>
      <c r="R648" t="str">
        <f t="shared" ref="R648:R711" ca="1" si="153">IFERROR(IF(INDIRECT($E648 &amp; "!N" &amp; $B648)="","",INDIRECT($E648 &amp; "!N" &amp; $B648)),"")</f>
        <v/>
      </c>
    </row>
    <row r="649" spans="1:18" hidden="1" x14ac:dyDescent="0.2">
      <c r="A649" s="361"/>
      <c r="B649" s="322">
        <v>47</v>
      </c>
      <c r="C649" s="322" t="str">
        <f t="shared" ca="1" si="140"/>
        <v>6.1</v>
      </c>
      <c r="D649" s="322" t="str">
        <f t="shared" ca="1" si="141"/>
        <v>c</v>
      </c>
      <c r="E649" s="322" t="s">
        <v>38</v>
      </c>
      <c r="F649" s="322" t="str">
        <f t="shared" ca="1" si="142"/>
        <v>https://museemaritime.larochelle.fr/un-avant-gout/les-collections/france-1</v>
      </c>
      <c r="G649" s="322" t="str">
        <f t="shared" ca="1" si="143"/>
        <v>A</v>
      </c>
      <c r="H649" s="322" t="str">
        <f t="shared" ca="1" si="144"/>
        <v>x</v>
      </c>
      <c r="I649" s="322">
        <f t="shared" ca="1" si="145"/>
        <v>0</v>
      </c>
      <c r="J649" s="322" t="str">
        <f t="shared" ca="1" si="146"/>
        <v/>
      </c>
      <c r="K649" s="322" t="str">
        <f t="shared" ca="1" si="147"/>
        <v/>
      </c>
      <c r="L649" s="322" t="str">
        <f t="shared" ca="1" si="148"/>
        <v/>
      </c>
      <c r="N649" s="322">
        <f t="shared" ca="1" si="149"/>
        <v>1</v>
      </c>
      <c r="O649" t="str">
        <f t="shared" ca="1" si="150"/>
        <v/>
      </c>
      <c r="P649" t="str">
        <f t="shared" ca="1" si="151"/>
        <v/>
      </c>
      <c r="Q649" t="str">
        <f t="shared" ca="1" si="152"/>
        <v/>
      </c>
      <c r="R649" t="str">
        <f t="shared" ca="1" si="153"/>
        <v/>
      </c>
    </row>
    <row r="650" spans="1:18" hidden="1" x14ac:dyDescent="0.2">
      <c r="A650" s="361"/>
      <c r="B650" s="322">
        <v>47</v>
      </c>
      <c r="C650" s="322" t="str">
        <f t="shared" ca="1" si="140"/>
        <v>6.1</v>
      </c>
      <c r="D650" s="322" t="str">
        <f t="shared" ca="1" si="141"/>
        <v>c</v>
      </c>
      <c r="E650" s="322" t="s">
        <v>39</v>
      </c>
      <c r="F650" s="322" t="str">
        <f t="shared" ca="1" si="142"/>
        <v>https://museemaritime.larochelle.fr/un-avant-gout/les-incontournables/joshua-1</v>
      </c>
      <c r="G650" s="322" t="str">
        <f t="shared" ca="1" si="143"/>
        <v>A</v>
      </c>
      <c r="H650" s="322" t="str">
        <f t="shared" ca="1" si="144"/>
        <v>x</v>
      </c>
      <c r="I650" s="322">
        <f t="shared" ca="1" si="145"/>
        <v>0</v>
      </c>
      <c r="J650" s="322" t="str">
        <f t="shared" ca="1" si="146"/>
        <v/>
      </c>
      <c r="K650" s="322" t="str">
        <f t="shared" ca="1" si="147"/>
        <v/>
      </c>
      <c r="L650" s="322" t="str">
        <f t="shared" ca="1" si="148"/>
        <v/>
      </c>
      <c r="N650" s="322">
        <f t="shared" ca="1" si="149"/>
        <v>1</v>
      </c>
      <c r="O650" t="str">
        <f t="shared" ca="1" si="150"/>
        <v/>
      </c>
      <c r="P650" t="str">
        <f t="shared" ca="1" si="151"/>
        <v/>
      </c>
      <c r="Q650" t="str">
        <f t="shared" ca="1" si="152"/>
        <v/>
      </c>
      <c r="R650" t="str">
        <f t="shared" ca="1" si="153"/>
        <v/>
      </c>
    </row>
    <row r="651" spans="1:18" hidden="1" x14ac:dyDescent="0.2">
      <c r="A651" s="361"/>
      <c r="B651" s="322">
        <v>47</v>
      </c>
      <c r="C651" s="322" t="str">
        <f t="shared" ca="1" si="140"/>
        <v>6.1</v>
      </c>
      <c r="D651" s="322" t="str">
        <f t="shared" ca="1" si="141"/>
        <v>c</v>
      </c>
      <c r="E651" s="322" t="s">
        <v>40</v>
      </c>
      <c r="F651" s="322" t="str">
        <f t="shared" ca="1" si="142"/>
        <v>https://museemaritime.larochelle.fr/preparer-la-visite/acces-tarifs-et-horaires</v>
      </c>
      <c r="G651" s="322" t="str">
        <f t="shared" ca="1" si="143"/>
        <v>A</v>
      </c>
      <c r="H651" s="322" t="str">
        <f t="shared" ca="1" si="144"/>
        <v>x</v>
      </c>
      <c r="I651" s="322">
        <f t="shared" ca="1" si="145"/>
        <v>0</v>
      </c>
      <c r="J651" s="322" t="str">
        <f t="shared" ca="1" si="146"/>
        <v/>
      </c>
      <c r="K651" s="322" t="str">
        <f t="shared" ca="1" si="147"/>
        <v/>
      </c>
      <c r="L651" s="322" t="str">
        <f t="shared" ca="1" si="148"/>
        <v/>
      </c>
      <c r="N651" s="322">
        <f t="shared" ca="1" si="149"/>
        <v>1</v>
      </c>
      <c r="O651" t="str">
        <f t="shared" ca="1" si="150"/>
        <v/>
      </c>
      <c r="P651" t="str">
        <f t="shared" ca="1" si="151"/>
        <v/>
      </c>
      <c r="Q651" t="str">
        <f t="shared" ca="1" si="152"/>
        <v/>
      </c>
      <c r="R651" t="str">
        <f t="shared" ca="1" si="153"/>
        <v/>
      </c>
    </row>
    <row r="652" spans="1:18" hidden="1" x14ac:dyDescent="0.2">
      <c r="A652" s="361"/>
      <c r="B652" s="322">
        <v>47</v>
      </c>
      <c r="C652" s="322" t="str">
        <f t="shared" ca="1" si="140"/>
        <v>6.1</v>
      </c>
      <c r="D652" s="322" t="str">
        <f t="shared" ca="1" si="141"/>
        <v>c</v>
      </c>
      <c r="E652" s="322" t="s">
        <v>41</v>
      </c>
      <c r="F652" s="322" t="str">
        <f t="shared" ca="1" si="142"/>
        <v>https://museemaritime.larochelle.fr/preparer-la-visite/je-suis/enseignant-ou-animateur</v>
      </c>
      <c r="G652" s="322" t="str">
        <f t="shared" ca="1" si="143"/>
        <v>A</v>
      </c>
      <c r="H652" s="322" t="str">
        <f t="shared" ca="1" si="144"/>
        <v>x</v>
      </c>
      <c r="I652" s="322">
        <f t="shared" ca="1" si="145"/>
        <v>0</v>
      </c>
      <c r="J652" s="322" t="str">
        <f t="shared" ca="1" si="146"/>
        <v/>
      </c>
      <c r="K652" s="322" t="str">
        <f t="shared" ca="1" si="147"/>
        <v/>
      </c>
      <c r="L652" s="322" t="str">
        <f t="shared" ca="1" si="148"/>
        <v/>
      </c>
      <c r="N652" s="322">
        <f t="shared" ca="1" si="149"/>
        <v>1</v>
      </c>
      <c r="O652" t="str">
        <f t="shared" ca="1" si="150"/>
        <v/>
      </c>
      <c r="P652" t="str">
        <f t="shared" ca="1" si="151"/>
        <v/>
      </c>
      <c r="Q652" t="str">
        <f t="shared" ca="1" si="152"/>
        <v/>
      </c>
      <c r="R652" t="str">
        <f t="shared" ca="1" si="153"/>
        <v/>
      </c>
    </row>
    <row r="653" spans="1:18" hidden="1" x14ac:dyDescent="0.2">
      <c r="A653" s="361"/>
      <c r="B653" s="322">
        <v>47</v>
      </c>
      <c r="C653" s="322" t="str">
        <f t="shared" ca="1" si="140"/>
        <v>6.1</v>
      </c>
      <c r="D653" s="322" t="str">
        <f t="shared" ca="1" si="141"/>
        <v>c</v>
      </c>
      <c r="E653" s="322" t="s">
        <v>42</v>
      </c>
      <c r="F653" s="322" t="str">
        <f t="shared" ca="1" si="142"/>
        <v>https://museemaritime.larochelle.fr/au-dela-de-la-visite/autour-des-expositions</v>
      </c>
      <c r="G653" s="322" t="str">
        <f t="shared" ca="1" si="143"/>
        <v>A</v>
      </c>
      <c r="H653" s="322" t="str">
        <f t="shared" ca="1" si="144"/>
        <v>x</v>
      </c>
      <c r="I653" s="322">
        <f t="shared" ca="1" si="145"/>
        <v>0</v>
      </c>
      <c r="J653" s="322" t="str">
        <f t="shared" ca="1" si="146"/>
        <v/>
      </c>
      <c r="K653" s="322" t="str">
        <f t="shared" ca="1" si="147"/>
        <v/>
      </c>
      <c r="L653" s="322" t="str">
        <f t="shared" ca="1" si="148"/>
        <v/>
      </c>
      <c r="N653" s="322">
        <f t="shared" ca="1" si="149"/>
        <v>1</v>
      </c>
      <c r="O653" t="str">
        <f t="shared" ca="1" si="150"/>
        <v/>
      </c>
      <c r="P653" t="str">
        <f t="shared" ca="1" si="151"/>
        <v/>
      </c>
      <c r="Q653" t="str">
        <f t="shared" ca="1" si="152"/>
        <v/>
      </c>
      <c r="R653" t="str">
        <f t="shared" ca="1" si="153"/>
        <v/>
      </c>
    </row>
    <row r="654" spans="1:18" hidden="1" x14ac:dyDescent="0.2">
      <c r="A654" s="361"/>
      <c r="B654" s="322">
        <v>47</v>
      </c>
      <c r="C654" s="322" t="str">
        <f t="shared" ca="1" si="140"/>
        <v>6.1</v>
      </c>
      <c r="D654" s="322" t="str">
        <f t="shared" ca="1" si="141"/>
        <v>c</v>
      </c>
      <c r="E654" s="322" t="s">
        <v>43</v>
      </c>
      <c r="F654" s="322" t="str">
        <f t="shared" ca="1" si="142"/>
        <v>https://museemaritime.larochelle.fr/au-dela-de-la-visite/lieux-culturels-et-monuments</v>
      </c>
      <c r="G654" s="322" t="str">
        <f t="shared" ca="1" si="143"/>
        <v>A</v>
      </c>
      <c r="H654" s="322" t="str">
        <f t="shared" ca="1" si="144"/>
        <v>x</v>
      </c>
      <c r="I654" s="322">
        <f t="shared" ca="1" si="145"/>
        <v>0</v>
      </c>
      <c r="J654" s="322" t="str">
        <f t="shared" ca="1" si="146"/>
        <v/>
      </c>
      <c r="K654" s="322" t="str">
        <f t="shared" ca="1" si="147"/>
        <v/>
      </c>
      <c r="L654" s="322" t="str">
        <f t="shared" ca="1" si="148"/>
        <v/>
      </c>
      <c r="N654" s="322">
        <f t="shared" ca="1" si="149"/>
        <v>1</v>
      </c>
      <c r="O654" t="str">
        <f t="shared" ca="1" si="150"/>
        <v/>
      </c>
      <c r="P654" t="str">
        <f t="shared" ca="1" si="151"/>
        <v/>
      </c>
      <c r="Q654" t="str">
        <f t="shared" ca="1" si="152"/>
        <v/>
      </c>
      <c r="R654" t="str">
        <f t="shared" ca="1" si="153"/>
        <v/>
      </c>
    </row>
    <row r="655" spans="1:18" x14ac:dyDescent="0.2">
      <c r="A655" s="361"/>
      <c r="B655" s="322">
        <v>47</v>
      </c>
      <c r="C655" s="322" t="str">
        <f t="shared" ca="1" si="140"/>
        <v>6.1</v>
      </c>
      <c r="D655" s="322" t="str">
        <f t="shared" ca="1" si="141"/>
        <v>nc</v>
      </c>
      <c r="E655" s="322" t="s">
        <v>44</v>
      </c>
      <c r="F655" s="322" t="str">
        <f t="shared" ca="1" si="142"/>
        <v>https://museemaritime.larochelle.fr/au-dela-de-la-visite/a-decouvrir-a-proximite/yatchs-classiques</v>
      </c>
      <c r="G655" s="322" t="str">
        <f t="shared" ca="1" si="143"/>
        <v>A</v>
      </c>
      <c r="H655" s="322" t="str">
        <f t="shared" ca="1" si="144"/>
        <v>x</v>
      </c>
      <c r="I655" s="322">
        <f t="shared" ca="1" si="145"/>
        <v>0</v>
      </c>
      <c r="J655" s="322" t="str">
        <f t="shared" ca="1" si="146"/>
        <v>Majeure</v>
      </c>
      <c r="K655" s="322" t="str">
        <f t="shared" ca="1" si="147"/>
        <v>Une seule fois dans la page</v>
      </c>
      <c r="L655" s="322">
        <f t="shared" ca="1" si="148"/>
        <v>3</v>
      </c>
      <c r="N655" s="322">
        <f t="shared" ca="1" si="149"/>
        <v>1</v>
      </c>
      <c r="O655" t="str">
        <f t="shared" ca="1" si="150"/>
        <v>Le title "2026_DOSSIER_MMLR_DDE_AGREMENT_YACHT_CLASSIQUE_A_REMPLIR.pdf" ne contient pas l'intitulé visible "dossier de demande d'agrément"</v>
      </c>
      <c r="P655" t="str">
        <f t="shared" ca="1" si="151"/>
        <v>Supprimer le title</v>
      </c>
      <c r="Q655" t="str">
        <f t="shared" ca="1" si="152"/>
        <v/>
      </c>
      <c r="R655" t="str">
        <f t="shared" ca="1" si="153"/>
        <v>C:\Users\Yves-Pol Cabon\Pictures\Screenshots\Capture d'écran 2026-04-01 145854.png</v>
      </c>
    </row>
    <row r="656" spans="1:18" hidden="1" x14ac:dyDescent="0.2">
      <c r="A656" s="361"/>
      <c r="B656" s="322">
        <v>48</v>
      </c>
      <c r="C656" s="322" t="str">
        <f t="shared" ca="1" si="140"/>
        <v>6.2</v>
      </c>
      <c r="D656" s="322" t="str">
        <f t="shared" ca="1" si="141"/>
        <v>c</v>
      </c>
      <c r="E656" s="322" t="s">
        <v>27</v>
      </c>
      <c r="F656" s="322" t="str">
        <f t="shared" ca="1" si="142"/>
        <v>https://museemaritime.larochelle.fr/</v>
      </c>
      <c r="G656" s="322" t="str">
        <f t="shared" ca="1" si="143"/>
        <v>A</v>
      </c>
      <c r="H656" s="322" t="str">
        <f t="shared" ca="1" si="144"/>
        <v>x</v>
      </c>
      <c r="I656" s="322">
        <f t="shared" ca="1" si="145"/>
        <v>0</v>
      </c>
      <c r="J656" s="322" t="str">
        <f t="shared" ca="1" si="146"/>
        <v/>
      </c>
      <c r="K656" s="322" t="str">
        <f t="shared" ca="1" si="147"/>
        <v/>
      </c>
      <c r="L656" s="322" t="str">
        <f t="shared" ca="1" si="148"/>
        <v/>
      </c>
      <c r="N656" s="322">
        <f t="shared" ca="1" si="149"/>
        <v>1</v>
      </c>
      <c r="O656" t="str">
        <f t="shared" ca="1" si="150"/>
        <v/>
      </c>
      <c r="P656" t="str">
        <f t="shared" ca="1" si="151"/>
        <v/>
      </c>
      <c r="Q656" t="str">
        <f t="shared" ca="1" si="152"/>
        <v/>
      </c>
      <c r="R656" t="str">
        <f t="shared" ca="1" si="153"/>
        <v/>
      </c>
    </row>
    <row r="657" spans="1:18" hidden="1" x14ac:dyDescent="0.2">
      <c r="A657" s="361"/>
      <c r="B657" s="322">
        <v>48</v>
      </c>
      <c r="C657" s="322" t="str">
        <f t="shared" ca="1" si="140"/>
        <v>6.2</v>
      </c>
      <c r="D657" s="322" t="str">
        <f t="shared" ca="1" si="141"/>
        <v>c</v>
      </c>
      <c r="E657" s="322" t="s">
        <v>28</v>
      </c>
      <c r="F657" s="322" t="str">
        <f t="shared" ca="1" si="142"/>
        <v>https://museemaritime.larochelle.fr/contact</v>
      </c>
      <c r="G657" s="322" t="str">
        <f t="shared" ca="1" si="143"/>
        <v>A</v>
      </c>
      <c r="H657" s="322" t="str">
        <f t="shared" ca="1" si="144"/>
        <v>x</v>
      </c>
      <c r="I657" s="322">
        <f t="shared" ca="1" si="145"/>
        <v>0</v>
      </c>
      <c r="J657" s="322" t="str">
        <f t="shared" ca="1" si="146"/>
        <v/>
      </c>
      <c r="K657" s="322" t="str">
        <f t="shared" ca="1" si="147"/>
        <v/>
      </c>
      <c r="L657" s="322" t="str">
        <f t="shared" ca="1" si="148"/>
        <v/>
      </c>
      <c r="N657" s="322">
        <f t="shared" ca="1" si="149"/>
        <v>1</v>
      </c>
      <c r="O657" t="str">
        <f t="shared" ca="1" si="150"/>
        <v/>
      </c>
      <c r="P657" t="str">
        <f t="shared" ca="1" si="151"/>
        <v/>
      </c>
      <c r="Q657" t="str">
        <f t="shared" ca="1" si="152"/>
        <v/>
      </c>
      <c r="R657" t="str">
        <f t="shared" ca="1" si="153"/>
        <v/>
      </c>
    </row>
    <row r="658" spans="1:18" hidden="1" x14ac:dyDescent="0.2">
      <c r="A658" s="361"/>
      <c r="B658" s="322">
        <v>48</v>
      </c>
      <c r="C658" s="322" t="str">
        <f t="shared" ca="1" si="140"/>
        <v>6.2</v>
      </c>
      <c r="D658" s="322" t="str">
        <f t="shared" ca="1" si="141"/>
        <v>c</v>
      </c>
      <c r="E658" s="322" t="s">
        <v>29</v>
      </c>
      <c r="F658" s="322" t="str">
        <f t="shared" ca="1" si="142"/>
        <v>https://museemaritime.larochelle.fr/mentions-legales</v>
      </c>
      <c r="G658" s="322" t="str">
        <f t="shared" ca="1" si="143"/>
        <v>A</v>
      </c>
      <c r="H658" s="322" t="str">
        <f t="shared" ca="1" si="144"/>
        <v>x</v>
      </c>
      <c r="I658" s="322">
        <f t="shared" ca="1" si="145"/>
        <v>0</v>
      </c>
      <c r="J658" s="322" t="str">
        <f t="shared" ca="1" si="146"/>
        <v/>
      </c>
      <c r="K658" s="322" t="str">
        <f t="shared" ca="1" si="147"/>
        <v/>
      </c>
      <c r="L658" s="322" t="str">
        <f t="shared" ca="1" si="148"/>
        <v/>
      </c>
      <c r="N658" s="322">
        <f t="shared" ca="1" si="149"/>
        <v>1</v>
      </c>
      <c r="O658" t="str">
        <f t="shared" ca="1" si="150"/>
        <v/>
      </c>
      <c r="P658" t="str">
        <f t="shared" ca="1" si="151"/>
        <v/>
      </c>
      <c r="Q658" t="str">
        <f t="shared" ca="1" si="152"/>
        <v/>
      </c>
      <c r="R658" t="str">
        <f t="shared" ca="1" si="153"/>
        <v/>
      </c>
    </row>
    <row r="659" spans="1:18" hidden="1" x14ac:dyDescent="0.2">
      <c r="A659" s="361"/>
      <c r="B659" s="322">
        <v>48</v>
      </c>
      <c r="C659" s="322" t="str">
        <f t="shared" ca="1" si="140"/>
        <v>6.2</v>
      </c>
      <c r="D659" s="322" t="str">
        <f t="shared" ca="1" si="141"/>
        <v>c</v>
      </c>
      <c r="E659" s="322" t="s">
        <v>30</v>
      </c>
      <c r="F659" s="322" t="str">
        <f t="shared" ca="1" si="142"/>
        <v>https://museemaritime.larochelle.fr/plan-du-site</v>
      </c>
      <c r="G659" s="322" t="str">
        <f t="shared" ca="1" si="143"/>
        <v>A</v>
      </c>
      <c r="H659" s="322" t="str">
        <f t="shared" ca="1" si="144"/>
        <v>x</v>
      </c>
      <c r="I659" s="322">
        <f t="shared" ca="1" si="145"/>
        <v>0</v>
      </c>
      <c r="J659" s="322" t="str">
        <f t="shared" ca="1" si="146"/>
        <v/>
      </c>
      <c r="K659" s="322" t="str">
        <f t="shared" ca="1" si="147"/>
        <v/>
      </c>
      <c r="L659" s="322" t="str">
        <f t="shared" ca="1" si="148"/>
        <v/>
      </c>
      <c r="N659" s="322">
        <f t="shared" ca="1" si="149"/>
        <v>1</v>
      </c>
      <c r="O659" t="str">
        <f t="shared" ca="1" si="150"/>
        <v/>
      </c>
      <c r="P659" t="str">
        <f t="shared" ca="1" si="151"/>
        <v/>
      </c>
      <c r="Q659" t="str">
        <f t="shared" ca="1" si="152"/>
        <v/>
      </c>
      <c r="R659" t="str">
        <f t="shared" ca="1" si="153"/>
        <v/>
      </c>
    </row>
    <row r="660" spans="1:18" hidden="1" x14ac:dyDescent="0.2">
      <c r="A660" s="361"/>
      <c r="B660" s="322">
        <v>48</v>
      </c>
      <c r="C660" s="322" t="str">
        <f t="shared" ca="1" si="140"/>
        <v>6.2</v>
      </c>
      <c r="D660" s="322" t="str">
        <f t="shared" ca="1" si="141"/>
        <v>c</v>
      </c>
      <c r="E660" s="322" t="s">
        <v>31</v>
      </c>
      <c r="F660" s="322" t="str">
        <f t="shared" ca="1" si="142"/>
        <v>https://museemaritime.larochelle.fr/un-avant-gout/en-ce-moment</v>
      </c>
      <c r="G660" s="322" t="str">
        <f t="shared" ca="1" si="143"/>
        <v>A</v>
      </c>
      <c r="H660" s="322" t="str">
        <f t="shared" ca="1" si="144"/>
        <v>x</v>
      </c>
      <c r="I660" s="322">
        <f t="shared" ca="1" si="145"/>
        <v>0</v>
      </c>
      <c r="J660" s="322" t="str">
        <f t="shared" ca="1" si="146"/>
        <v/>
      </c>
      <c r="K660" s="322" t="str">
        <f t="shared" ca="1" si="147"/>
        <v/>
      </c>
      <c r="L660" s="322" t="str">
        <f t="shared" ca="1" si="148"/>
        <v/>
      </c>
      <c r="N660" s="322">
        <f t="shared" ca="1" si="149"/>
        <v>1</v>
      </c>
      <c r="O660" t="str">
        <f t="shared" ca="1" si="150"/>
        <v/>
      </c>
      <c r="P660" t="str">
        <f t="shared" ca="1" si="151"/>
        <v/>
      </c>
      <c r="Q660" t="str">
        <f t="shared" ca="1" si="152"/>
        <v/>
      </c>
      <c r="R660" t="str">
        <f t="shared" ca="1" si="153"/>
        <v/>
      </c>
    </row>
    <row r="661" spans="1:18" hidden="1" x14ac:dyDescent="0.2">
      <c r="A661" s="361"/>
      <c r="B661" s="322">
        <v>48</v>
      </c>
      <c r="C661" s="322" t="str">
        <f t="shared" ca="1" si="140"/>
        <v>6.2</v>
      </c>
      <c r="D661" s="322" t="str">
        <f t="shared" ca="1" si="141"/>
        <v>c</v>
      </c>
      <c r="E661" s="322" t="s">
        <v>32</v>
      </c>
      <c r="F661" s="322" t="str">
        <f t="shared" ca="1" si="142"/>
        <v>https://museemaritime.larochelle.fr/un-avant-gout/en-ce-moment</v>
      </c>
      <c r="G661" s="322" t="str">
        <f t="shared" ca="1" si="143"/>
        <v>A</v>
      </c>
      <c r="H661" s="322" t="str">
        <f t="shared" ca="1" si="144"/>
        <v>x</v>
      </c>
      <c r="I661" s="322">
        <f t="shared" ca="1" si="145"/>
        <v>0</v>
      </c>
      <c r="J661" s="322" t="str">
        <f t="shared" ca="1" si="146"/>
        <v/>
      </c>
      <c r="K661" s="322" t="str">
        <f t="shared" ca="1" si="147"/>
        <v/>
      </c>
      <c r="L661" s="322" t="str">
        <f t="shared" ca="1" si="148"/>
        <v/>
      </c>
      <c r="N661" s="322">
        <f t="shared" ca="1" si="149"/>
        <v>1</v>
      </c>
      <c r="O661" t="str">
        <f t="shared" ca="1" si="150"/>
        <v/>
      </c>
      <c r="P661" t="str">
        <f t="shared" ca="1" si="151"/>
        <v/>
      </c>
      <c r="Q661" t="str">
        <f t="shared" ca="1" si="152"/>
        <v/>
      </c>
      <c r="R661" t="str">
        <f t="shared" ca="1" si="153"/>
        <v/>
      </c>
    </row>
    <row r="662" spans="1:18" hidden="1" x14ac:dyDescent="0.2">
      <c r="A662" s="361"/>
      <c r="B662" s="322">
        <v>48</v>
      </c>
      <c r="C662" s="322" t="str">
        <f t="shared" ca="1" si="140"/>
        <v>6.2</v>
      </c>
      <c r="D662" s="322" t="str">
        <f t="shared" ca="1" si="141"/>
        <v>c</v>
      </c>
      <c r="E662" s="322" t="s">
        <v>33</v>
      </c>
      <c r="F662" s="322" t="str">
        <f t="shared" ca="1" si="142"/>
        <v>https://museemaritime.larochelle.fr/un-avant-gout/en-ce-moment/evenement/generationsthalassa-5662</v>
      </c>
      <c r="G662" s="322" t="str">
        <f t="shared" ca="1" si="143"/>
        <v>A</v>
      </c>
      <c r="H662" s="322" t="str">
        <f t="shared" ca="1" si="144"/>
        <v>x</v>
      </c>
      <c r="I662" s="322">
        <f t="shared" ca="1" si="145"/>
        <v>0</v>
      </c>
      <c r="J662" s="322" t="str">
        <f t="shared" ca="1" si="146"/>
        <v/>
      </c>
      <c r="K662" s="322" t="str">
        <f t="shared" ca="1" si="147"/>
        <v/>
      </c>
      <c r="L662" s="322" t="str">
        <f t="shared" ca="1" si="148"/>
        <v/>
      </c>
      <c r="N662" s="322">
        <f t="shared" ca="1" si="149"/>
        <v>1</v>
      </c>
      <c r="O662" t="str">
        <f t="shared" ca="1" si="150"/>
        <v/>
      </c>
      <c r="P662" t="str">
        <f t="shared" ca="1" si="151"/>
        <v/>
      </c>
      <c r="Q662" t="str">
        <f t="shared" ca="1" si="152"/>
        <v/>
      </c>
      <c r="R662" t="str">
        <f t="shared" ca="1" si="153"/>
        <v/>
      </c>
    </row>
    <row r="663" spans="1:18" hidden="1" x14ac:dyDescent="0.2">
      <c r="A663" s="361"/>
      <c r="B663" s="322">
        <v>48</v>
      </c>
      <c r="C663" s="322" t="str">
        <f t="shared" ca="1" si="140"/>
        <v>6.2</v>
      </c>
      <c r="D663" s="322" t="str">
        <f t="shared" ca="1" si="141"/>
        <v>c</v>
      </c>
      <c r="E663" s="322" t="s">
        <v>34</v>
      </c>
      <c r="F663" s="322" t="str">
        <f t="shared" ca="1" si="142"/>
        <v>https://museemaritime.larochelle.fr/recherche?q=bateau&amp;tx_indexedsearch%5Bsubmit_button%5D=OK </v>
      </c>
      <c r="G663" s="322" t="str">
        <f t="shared" ca="1" si="143"/>
        <v>A</v>
      </c>
      <c r="H663" s="322" t="str">
        <f t="shared" ca="1" si="144"/>
        <v>x</v>
      </c>
      <c r="I663" s="322">
        <f t="shared" ca="1" si="145"/>
        <v>0</v>
      </c>
      <c r="J663" s="322" t="str">
        <f t="shared" ca="1" si="146"/>
        <v/>
      </c>
      <c r="K663" s="322" t="str">
        <f t="shared" ca="1" si="147"/>
        <v/>
      </c>
      <c r="L663" s="322" t="str">
        <f t="shared" ca="1" si="148"/>
        <v/>
      </c>
      <c r="N663" s="322">
        <f t="shared" ca="1" si="149"/>
        <v>1</v>
      </c>
      <c r="O663" t="str">
        <f t="shared" ca="1" si="150"/>
        <v/>
      </c>
      <c r="P663" t="str">
        <f t="shared" ca="1" si="151"/>
        <v/>
      </c>
      <c r="Q663" t="str">
        <f t="shared" ca="1" si="152"/>
        <v/>
      </c>
      <c r="R663" t="str">
        <f t="shared" ca="1" si="153"/>
        <v/>
      </c>
    </row>
    <row r="664" spans="1:18" hidden="1" x14ac:dyDescent="0.2">
      <c r="A664" s="361"/>
      <c r="B664" s="322">
        <v>48</v>
      </c>
      <c r="C664" s="322" t="str">
        <f t="shared" ca="1" si="140"/>
        <v>6.2</v>
      </c>
      <c r="D664" s="322" t="str">
        <f t="shared" ca="1" si="141"/>
        <v>c</v>
      </c>
      <c r="E664" s="322" t="s">
        <v>35</v>
      </c>
      <c r="F664" s="322" t="str">
        <f t="shared" ca="1" si="142"/>
        <v>https://museemaritime.larochelle.fr/un-avant-gout/presentation-du-musee</v>
      </c>
      <c r="G664" s="322" t="str">
        <f t="shared" ca="1" si="143"/>
        <v>A</v>
      </c>
      <c r="H664" s="322" t="str">
        <f t="shared" ca="1" si="144"/>
        <v>x</v>
      </c>
      <c r="I664" s="322">
        <f t="shared" ca="1" si="145"/>
        <v>0</v>
      </c>
      <c r="J664" s="322" t="str">
        <f t="shared" ca="1" si="146"/>
        <v/>
      </c>
      <c r="K664" s="322" t="str">
        <f t="shared" ca="1" si="147"/>
        <v/>
      </c>
      <c r="L664" s="322" t="str">
        <f t="shared" ca="1" si="148"/>
        <v/>
      </c>
      <c r="N664" s="322">
        <f t="shared" ca="1" si="149"/>
        <v>1</v>
      </c>
      <c r="O664" t="str">
        <f t="shared" ca="1" si="150"/>
        <v/>
      </c>
      <c r="P664" t="str">
        <f t="shared" ca="1" si="151"/>
        <v/>
      </c>
      <c r="Q664" t="str">
        <f t="shared" ca="1" si="152"/>
        <v/>
      </c>
      <c r="R664" t="str">
        <f t="shared" ca="1" si="153"/>
        <v/>
      </c>
    </row>
    <row r="665" spans="1:18" hidden="1" x14ac:dyDescent="0.2">
      <c r="A665" s="361"/>
      <c r="B665" s="322">
        <v>48</v>
      </c>
      <c r="C665" s="322" t="str">
        <f t="shared" ca="1" si="140"/>
        <v>6.2</v>
      </c>
      <c r="D665" s="322" t="str">
        <f t="shared" ca="1" si="141"/>
        <v>c</v>
      </c>
      <c r="E665" s="322" t="s">
        <v>36</v>
      </c>
      <c r="F665" s="322" t="str">
        <f t="shared" ca="1" si="142"/>
        <v>https://museemaritime.larochelle.fr/un-avant-gout/histoire-du-musee</v>
      </c>
      <c r="G665" s="322" t="str">
        <f t="shared" ca="1" si="143"/>
        <v>A</v>
      </c>
      <c r="H665" s="322" t="str">
        <f t="shared" ca="1" si="144"/>
        <v>x</v>
      </c>
      <c r="I665" s="322">
        <f t="shared" ca="1" si="145"/>
        <v>0</v>
      </c>
      <c r="J665" s="322" t="str">
        <f t="shared" ca="1" si="146"/>
        <v/>
      </c>
      <c r="K665" s="322" t="str">
        <f t="shared" ca="1" si="147"/>
        <v/>
      </c>
      <c r="L665" s="322" t="str">
        <f t="shared" ca="1" si="148"/>
        <v/>
      </c>
      <c r="N665" s="322">
        <f t="shared" ca="1" si="149"/>
        <v>1</v>
      </c>
      <c r="O665" t="str">
        <f t="shared" ca="1" si="150"/>
        <v/>
      </c>
      <c r="P665" t="str">
        <f t="shared" ca="1" si="151"/>
        <v/>
      </c>
      <c r="Q665" t="str">
        <f t="shared" ca="1" si="152"/>
        <v/>
      </c>
      <c r="R665" t="str">
        <f t="shared" ca="1" si="153"/>
        <v/>
      </c>
    </row>
    <row r="666" spans="1:18" hidden="1" x14ac:dyDescent="0.2">
      <c r="A666" s="361"/>
      <c r="B666" s="322">
        <v>48</v>
      </c>
      <c r="C666" s="322" t="str">
        <f t="shared" ca="1" si="140"/>
        <v>6.2</v>
      </c>
      <c r="D666" s="322" t="str">
        <f t="shared" ca="1" si="141"/>
        <v>c</v>
      </c>
      <c r="E666" s="322" t="s">
        <v>37</v>
      </c>
      <c r="F666" s="322" t="str">
        <f t="shared" ca="1" si="142"/>
        <v>https://museemaritime.larochelle.fr/un-avant-gout/les-collections/flotte-patrimoniale</v>
      </c>
      <c r="G666" s="322" t="str">
        <f t="shared" ca="1" si="143"/>
        <v>A</v>
      </c>
      <c r="H666" s="322" t="str">
        <f t="shared" ca="1" si="144"/>
        <v>x</v>
      </c>
      <c r="I666" s="322">
        <f t="shared" ca="1" si="145"/>
        <v>0</v>
      </c>
      <c r="J666" s="322" t="str">
        <f t="shared" ca="1" si="146"/>
        <v/>
      </c>
      <c r="K666" s="322" t="str">
        <f t="shared" ca="1" si="147"/>
        <v/>
      </c>
      <c r="L666" s="322" t="str">
        <f t="shared" ca="1" si="148"/>
        <v/>
      </c>
      <c r="N666" s="322">
        <f t="shared" ca="1" si="149"/>
        <v>1</v>
      </c>
      <c r="O666" t="str">
        <f t="shared" ca="1" si="150"/>
        <v/>
      </c>
      <c r="P666" t="str">
        <f t="shared" ca="1" si="151"/>
        <v/>
      </c>
      <c r="Q666" t="str">
        <f t="shared" ca="1" si="152"/>
        <v/>
      </c>
      <c r="R666" t="str">
        <f t="shared" ca="1" si="153"/>
        <v/>
      </c>
    </row>
    <row r="667" spans="1:18" x14ac:dyDescent="0.2">
      <c r="A667" s="361"/>
      <c r="B667" s="322">
        <v>48</v>
      </c>
      <c r="C667" s="322" t="str">
        <f t="shared" ca="1" si="140"/>
        <v>6.2</v>
      </c>
      <c r="D667" s="322" t="str">
        <f t="shared" ca="1" si="141"/>
        <v>nc</v>
      </c>
      <c r="E667" s="322" t="s">
        <v>38</v>
      </c>
      <c r="F667" s="322" t="str">
        <f t="shared" ca="1" si="142"/>
        <v>https://museemaritime.larochelle.fr/un-avant-gout/les-collections/france-1</v>
      </c>
      <c r="G667" s="322" t="str">
        <f t="shared" ca="1" si="143"/>
        <v>A</v>
      </c>
      <c r="H667" s="322" t="str">
        <f t="shared" ca="1" si="144"/>
        <v>x</v>
      </c>
      <c r="I667" s="322">
        <f t="shared" ca="1" si="145"/>
        <v>0</v>
      </c>
      <c r="J667" s="322" t="str">
        <f t="shared" ca="1" si="146"/>
        <v>Mineure</v>
      </c>
      <c r="K667" s="322" t="str">
        <f t="shared" ca="1" si="147"/>
        <v>Sur plusieurs pages de l'échantillon</v>
      </c>
      <c r="L667" s="322">
        <f t="shared" ca="1" si="148"/>
        <v>3</v>
      </c>
      <c r="N667" s="322">
        <f t="shared" ca="1" si="149"/>
        <v>1</v>
      </c>
      <c r="O667" t="str">
        <f t="shared" ca="1" si="150"/>
        <v>Le lien-image pour agrandir l'illustration ne dispose pas d'un intitulé accessible (le alt est vide et l"utilisation d'un attribut title pour une image n'est pas autorisé par le RGAA)</v>
      </c>
      <c r="P667" t="str">
        <f t="shared" ca="1" si="151"/>
        <v>Remplacer le alt par le contenu du title (et supprimer le title)</v>
      </c>
      <c r="Q667" t="str">
        <f t="shared" ca="1" si="152"/>
        <v/>
      </c>
      <c r="R667" t="str">
        <f t="shared" ca="1" si="153"/>
        <v>C:\Users\Yves-Pol Cabon\Pictures\Screenshots\Capture d'écran 2026-03-31 151327.png</v>
      </c>
    </row>
    <row r="668" spans="1:18" hidden="1" x14ac:dyDescent="0.2">
      <c r="A668" s="361"/>
      <c r="B668" s="322">
        <v>48</v>
      </c>
      <c r="C668" s="322" t="str">
        <f t="shared" ca="1" si="140"/>
        <v>6.2</v>
      </c>
      <c r="D668" s="322" t="str">
        <f t="shared" ca="1" si="141"/>
        <v>na</v>
      </c>
      <c r="E668" s="322" t="s">
        <v>39</v>
      </c>
      <c r="F668" s="322" t="str">
        <f t="shared" ca="1" si="142"/>
        <v>https://museemaritime.larochelle.fr/un-avant-gout/les-incontournables/joshua-1</v>
      </c>
      <c r="G668" s="322" t="str">
        <f t="shared" ca="1" si="143"/>
        <v>A</v>
      </c>
      <c r="H668" s="322" t="str">
        <f t="shared" ca="1" si="144"/>
        <v>x</v>
      </c>
      <c r="I668" s="322">
        <f t="shared" ca="1" si="145"/>
        <v>0</v>
      </c>
      <c r="J668" s="322" t="str">
        <f t="shared" ca="1" si="146"/>
        <v/>
      </c>
      <c r="K668" s="322" t="str">
        <f t="shared" ca="1" si="147"/>
        <v/>
      </c>
      <c r="L668" s="322" t="str">
        <f t="shared" ca="1" si="148"/>
        <v/>
      </c>
      <c r="N668" s="322">
        <f t="shared" ca="1" si="149"/>
        <v>1</v>
      </c>
      <c r="O668" t="str">
        <f t="shared" ca="1" si="150"/>
        <v/>
      </c>
      <c r="P668" t="str">
        <f t="shared" ca="1" si="151"/>
        <v/>
      </c>
      <c r="Q668" t="str">
        <f t="shared" ca="1" si="152"/>
        <v>ref P12</v>
      </c>
      <c r="R668" t="str">
        <f t="shared" ca="1" si="153"/>
        <v/>
      </c>
    </row>
    <row r="669" spans="1:18" hidden="1" x14ac:dyDescent="0.2">
      <c r="A669" s="361"/>
      <c r="B669" s="322">
        <v>48</v>
      </c>
      <c r="C669" s="322" t="str">
        <f t="shared" ca="1" si="140"/>
        <v>6.2</v>
      </c>
      <c r="D669" s="322" t="str">
        <f t="shared" ca="1" si="141"/>
        <v>na</v>
      </c>
      <c r="E669" s="322" t="s">
        <v>40</v>
      </c>
      <c r="F669" s="322" t="str">
        <f t="shared" ca="1" si="142"/>
        <v>https://museemaritime.larochelle.fr/preparer-la-visite/acces-tarifs-et-horaires</v>
      </c>
      <c r="G669" s="322" t="str">
        <f t="shared" ca="1" si="143"/>
        <v>A</v>
      </c>
      <c r="H669" s="322" t="str">
        <f t="shared" ca="1" si="144"/>
        <v>x</v>
      </c>
      <c r="I669" s="322">
        <f t="shared" ca="1" si="145"/>
        <v>0</v>
      </c>
      <c r="J669" s="322" t="str">
        <f t="shared" ca="1" si="146"/>
        <v/>
      </c>
      <c r="K669" s="322" t="str">
        <f t="shared" ca="1" si="147"/>
        <v/>
      </c>
      <c r="L669" s="322" t="str">
        <f t="shared" ca="1" si="148"/>
        <v/>
      </c>
      <c r="N669" s="322">
        <f t="shared" ca="1" si="149"/>
        <v>1</v>
      </c>
      <c r="O669" t="str">
        <f t="shared" ca="1" si="150"/>
        <v/>
      </c>
      <c r="P669" t="str">
        <f t="shared" ca="1" si="151"/>
        <v/>
      </c>
      <c r="Q669" t="str">
        <f t="shared" ca="1" si="152"/>
        <v>ref P12</v>
      </c>
      <c r="R669" t="str">
        <f t="shared" ca="1" si="153"/>
        <v/>
      </c>
    </row>
    <row r="670" spans="1:18" hidden="1" x14ac:dyDescent="0.2">
      <c r="A670" s="361"/>
      <c r="B670" s="322">
        <v>48</v>
      </c>
      <c r="C670" s="322" t="str">
        <f t="shared" ca="1" si="140"/>
        <v>6.2</v>
      </c>
      <c r="D670" s="322" t="str">
        <f t="shared" ca="1" si="141"/>
        <v>c</v>
      </c>
      <c r="E670" s="322" t="s">
        <v>41</v>
      </c>
      <c r="F670" s="322" t="str">
        <f t="shared" ca="1" si="142"/>
        <v>https://museemaritime.larochelle.fr/preparer-la-visite/je-suis/enseignant-ou-animateur</v>
      </c>
      <c r="G670" s="322" t="str">
        <f t="shared" ca="1" si="143"/>
        <v>A</v>
      </c>
      <c r="H670" s="322" t="str">
        <f t="shared" ca="1" si="144"/>
        <v>x</v>
      </c>
      <c r="I670" s="322">
        <f t="shared" ca="1" si="145"/>
        <v>0</v>
      </c>
      <c r="J670" s="322" t="str">
        <f t="shared" ca="1" si="146"/>
        <v/>
      </c>
      <c r="K670" s="322" t="str">
        <f t="shared" ca="1" si="147"/>
        <v/>
      </c>
      <c r="L670" s="322" t="str">
        <f t="shared" ca="1" si="148"/>
        <v/>
      </c>
      <c r="N670" s="322">
        <f t="shared" ca="1" si="149"/>
        <v>1</v>
      </c>
      <c r="O670" t="str">
        <f t="shared" ca="1" si="150"/>
        <v/>
      </c>
      <c r="P670" t="str">
        <f t="shared" ca="1" si="151"/>
        <v/>
      </c>
      <c r="Q670" t="str">
        <f t="shared" ca="1" si="152"/>
        <v/>
      </c>
      <c r="R670" t="str">
        <f t="shared" ca="1" si="153"/>
        <v/>
      </c>
    </row>
    <row r="671" spans="1:18" hidden="1" x14ac:dyDescent="0.2">
      <c r="A671" s="361"/>
      <c r="B671" s="322">
        <v>48</v>
      </c>
      <c r="C671" s="322" t="str">
        <f t="shared" ca="1" si="140"/>
        <v>6.2</v>
      </c>
      <c r="D671" s="322" t="str">
        <f t="shared" ca="1" si="141"/>
        <v>c</v>
      </c>
      <c r="E671" s="322" t="s">
        <v>42</v>
      </c>
      <c r="F671" s="322" t="str">
        <f t="shared" ca="1" si="142"/>
        <v>https://museemaritime.larochelle.fr/au-dela-de-la-visite/autour-des-expositions</v>
      </c>
      <c r="G671" s="322" t="str">
        <f t="shared" ca="1" si="143"/>
        <v>A</v>
      </c>
      <c r="H671" s="322" t="str">
        <f t="shared" ca="1" si="144"/>
        <v>x</v>
      </c>
      <c r="I671" s="322">
        <f t="shared" ca="1" si="145"/>
        <v>0</v>
      </c>
      <c r="J671" s="322" t="str">
        <f t="shared" ca="1" si="146"/>
        <v/>
      </c>
      <c r="K671" s="322" t="str">
        <f t="shared" ca="1" si="147"/>
        <v/>
      </c>
      <c r="L671" s="322" t="str">
        <f t="shared" ca="1" si="148"/>
        <v/>
      </c>
      <c r="N671" s="322">
        <f t="shared" ca="1" si="149"/>
        <v>1</v>
      </c>
      <c r="O671" t="str">
        <f t="shared" ca="1" si="150"/>
        <v/>
      </c>
      <c r="P671" t="str">
        <f t="shared" ca="1" si="151"/>
        <v/>
      </c>
      <c r="Q671" t="str">
        <f t="shared" ca="1" si="152"/>
        <v/>
      </c>
      <c r="R671" t="str">
        <f t="shared" ca="1" si="153"/>
        <v/>
      </c>
    </row>
    <row r="672" spans="1:18" hidden="1" x14ac:dyDescent="0.2">
      <c r="A672" s="361"/>
      <c r="B672" s="322">
        <v>48</v>
      </c>
      <c r="C672" s="322" t="str">
        <f t="shared" ca="1" si="140"/>
        <v>6.2</v>
      </c>
      <c r="D672" s="322" t="str">
        <f t="shared" ca="1" si="141"/>
        <v>c</v>
      </c>
      <c r="E672" s="322" t="s">
        <v>43</v>
      </c>
      <c r="F672" s="322" t="str">
        <f t="shared" ca="1" si="142"/>
        <v>https://museemaritime.larochelle.fr/au-dela-de-la-visite/lieux-culturels-et-monuments</v>
      </c>
      <c r="G672" s="322" t="str">
        <f t="shared" ca="1" si="143"/>
        <v>A</v>
      </c>
      <c r="H672" s="322" t="str">
        <f t="shared" ca="1" si="144"/>
        <v>x</v>
      </c>
      <c r="I672" s="322">
        <f t="shared" ca="1" si="145"/>
        <v>0</v>
      </c>
      <c r="J672" s="322" t="str">
        <f t="shared" ca="1" si="146"/>
        <v/>
      </c>
      <c r="K672" s="322" t="str">
        <f t="shared" ca="1" si="147"/>
        <v/>
      </c>
      <c r="L672" s="322" t="str">
        <f t="shared" ca="1" si="148"/>
        <v/>
      </c>
      <c r="N672" s="322">
        <f t="shared" ca="1" si="149"/>
        <v>1</v>
      </c>
      <c r="O672" t="str">
        <f t="shared" ca="1" si="150"/>
        <v/>
      </c>
      <c r="P672" t="str">
        <f t="shared" ca="1" si="151"/>
        <v/>
      </c>
      <c r="Q672" t="str">
        <f t="shared" ca="1" si="152"/>
        <v/>
      </c>
      <c r="R672" t="str">
        <f t="shared" ca="1" si="153"/>
        <v/>
      </c>
    </row>
    <row r="673" spans="1:18" hidden="1" x14ac:dyDescent="0.2">
      <c r="A673" s="361"/>
      <c r="B673" s="322">
        <v>48</v>
      </c>
      <c r="C673" s="322" t="str">
        <f t="shared" ca="1" si="140"/>
        <v>6.2</v>
      </c>
      <c r="D673" s="322" t="str">
        <f t="shared" ca="1" si="141"/>
        <v>c</v>
      </c>
      <c r="E673" s="322" t="s">
        <v>44</v>
      </c>
      <c r="F673" s="322" t="str">
        <f t="shared" ca="1" si="142"/>
        <v>https://museemaritime.larochelle.fr/au-dela-de-la-visite/a-decouvrir-a-proximite/yatchs-classiques</v>
      </c>
      <c r="G673" s="322" t="str">
        <f t="shared" ca="1" si="143"/>
        <v>A</v>
      </c>
      <c r="H673" s="322" t="str">
        <f t="shared" ca="1" si="144"/>
        <v>x</v>
      </c>
      <c r="I673" s="322">
        <f t="shared" ca="1" si="145"/>
        <v>0</v>
      </c>
      <c r="J673" s="322" t="str">
        <f t="shared" ca="1" si="146"/>
        <v/>
      </c>
      <c r="K673" s="322" t="str">
        <f t="shared" ca="1" si="147"/>
        <v/>
      </c>
      <c r="L673" s="322" t="str">
        <f t="shared" ca="1" si="148"/>
        <v/>
      </c>
      <c r="N673" s="322">
        <f t="shared" ca="1" si="149"/>
        <v>1</v>
      </c>
      <c r="O673" t="str">
        <f t="shared" ca="1" si="150"/>
        <v/>
      </c>
      <c r="P673" t="str">
        <f t="shared" ca="1" si="151"/>
        <v/>
      </c>
      <c r="Q673" t="str">
        <f t="shared" ca="1" si="152"/>
        <v/>
      </c>
      <c r="R673" t="str">
        <f t="shared" ca="1" si="153"/>
        <v/>
      </c>
    </row>
    <row r="674" spans="1:18" x14ac:dyDescent="0.2">
      <c r="A674" s="361" t="s">
        <v>576</v>
      </c>
      <c r="B674" s="322">
        <v>49</v>
      </c>
      <c r="C674" s="322" t="str">
        <f t="shared" ca="1" si="140"/>
        <v>7.1</v>
      </c>
      <c r="D674" s="322" t="str">
        <f t="shared" ca="1" si="141"/>
        <v>nc</v>
      </c>
      <c r="E674" s="322" t="s">
        <v>27</v>
      </c>
      <c r="F674" s="322" t="str">
        <f t="shared" ca="1" si="142"/>
        <v>https://museemaritime.larochelle.fr/</v>
      </c>
      <c r="G674" s="322" t="str">
        <f t="shared" ca="1" si="143"/>
        <v>A</v>
      </c>
      <c r="H674" s="322" t="str">
        <f t="shared" ca="1" si="144"/>
        <v>x</v>
      </c>
      <c r="I674" s="322" t="str">
        <f t="shared" ca="1" si="145"/>
        <v>x</v>
      </c>
      <c r="J674" s="322" t="str">
        <f t="shared" ca="1" si="146"/>
        <v>Majeure</v>
      </c>
      <c r="K674" s="322" t="str">
        <f t="shared" ca="1" si="147"/>
        <v>Sur toutes les pages du site</v>
      </c>
      <c r="L674" s="322">
        <f t="shared" ca="1" si="148"/>
        <v>1</v>
      </c>
      <c r="N674" s="322">
        <f t="shared" ca="1" si="149"/>
        <v>10</v>
      </c>
      <c r="O674" t="str">
        <f t="shared" ca="1" si="150"/>
        <v xml:space="preserve">Menu principal desktop : 
 - Pas de vocalisation du nombre d'élements de la liste (role=tree prend le dessus)
 - Après l'ouverture d'un sous-menu, au lieu de tabuler sur le première élément, on tabule sur l'entierté de la liste des éléments du sous-menu
 - Vocalisation répétée de "arborescence" qui n'est pas adapté ici
 - Il est possible de naviguer au clavier entre les options de menus comme attendu mais la mise en place du role=tree empêche cette fonctionnalité sur des technologies d'assistances (TA) (notamment le lecteur d'écran NVDA)
 - Les vocalisations des options du menu ne sont pas les bonnes
</v>
      </c>
      <c r="P674" t="str">
        <f t="shared" ca="1" si="151"/>
        <v>Inspirez vous du design pattern du menu pour obtenir un meilleur résultat : https://www.w3.org/WAI/ARIA/apg/patterns/disclosure/examples/disclosure-navigation/</v>
      </c>
      <c r="Q674" t="str">
        <f t="shared" ca="1" si="152"/>
        <v>Les role=tree et treeitem ne sont pas adaptés pour des menus : ils sont sensés être utilisés pour des arborescences de fichier : https://developer.mozilla.org/en-US/docs/Web/Accessibility/ARIA/Reference/Roles/tree_role
Si une contrainte technique vous impose l'utilisation de tree et treelist, une implémentation accessible est proposée par le W3C, mais un système de disclosure me semble plus adapté à votre usecase : https://www.w3.org/WAI/ARIA/apg/patterns/treeview/examples/treeview-navigation/</v>
      </c>
      <c r="R674" t="str">
        <f t="shared" ca="1" si="153"/>
        <v/>
      </c>
    </row>
    <row r="675" spans="1:18" x14ac:dyDescent="0.2">
      <c r="A675" s="361"/>
      <c r="B675" s="322">
        <v>49</v>
      </c>
      <c r="C675" s="322" t="str">
        <f t="shared" ca="1" si="140"/>
        <v>7.1</v>
      </c>
      <c r="D675" s="322" t="str">
        <f t="shared" ca="1" si="141"/>
        <v>nc</v>
      </c>
      <c r="E675" s="322" t="s">
        <v>28</v>
      </c>
      <c r="F675" s="322" t="str">
        <f t="shared" ca="1" si="142"/>
        <v>https://museemaritime.larochelle.fr/contact</v>
      </c>
      <c r="G675" s="322" t="str">
        <f t="shared" ca="1" si="143"/>
        <v>A</v>
      </c>
      <c r="H675" s="322" t="str">
        <f t="shared" ca="1" si="144"/>
        <v>x</v>
      </c>
      <c r="I675" s="322" t="str">
        <f t="shared" ca="1" si="145"/>
        <v>x</v>
      </c>
      <c r="J675" s="322" t="str">
        <f t="shared" ca="1" si="146"/>
        <v>Majeure</v>
      </c>
      <c r="K675" s="322" t="str">
        <f t="shared" ca="1" si="147"/>
        <v>Une seule fois dans la page</v>
      </c>
      <c r="L675" s="322">
        <f t="shared" ca="1" si="148"/>
        <v>3</v>
      </c>
      <c r="N675" s="322">
        <f t="shared" ca="1" si="149"/>
        <v>10</v>
      </c>
      <c r="O675" t="str">
        <f t="shared" ca="1" si="150"/>
        <v>Les boutons + et - du canvas de localisation disposent d'intitulés accessibles en anglais</v>
      </c>
      <c r="P675" t="str">
        <f t="shared" ca="1" si="151"/>
        <v>Traduire les intitulés accessible en français (zoom in et zoom out)</v>
      </c>
      <c r="Q675" t="str">
        <f t="shared" ca="1" si="152"/>
        <v>ref P01</v>
      </c>
      <c r="R675" t="str">
        <f t="shared" ca="1" si="153"/>
        <v>C:\Users\Yves-Pol Cabon\Pictures\Screenshots\Capture d'écran 2026-03-24 142308.png</v>
      </c>
    </row>
    <row r="676" spans="1:18" hidden="1" x14ac:dyDescent="0.2">
      <c r="A676" s="361"/>
      <c r="B676" s="322">
        <v>49</v>
      </c>
      <c r="C676" s="322" t="str">
        <f t="shared" ca="1" si="140"/>
        <v>7.1</v>
      </c>
      <c r="D676" s="322" t="str">
        <f t="shared" ca="1" si="141"/>
        <v>na</v>
      </c>
      <c r="E676" s="322" t="s">
        <v>29</v>
      </c>
      <c r="F676" s="322" t="str">
        <f t="shared" ca="1" si="142"/>
        <v>https://museemaritime.larochelle.fr/mentions-legales</v>
      </c>
      <c r="G676" s="322" t="str">
        <f t="shared" ca="1" si="143"/>
        <v>A</v>
      </c>
      <c r="H676" s="322" t="str">
        <f t="shared" ca="1" si="144"/>
        <v>x</v>
      </c>
      <c r="I676" s="322" t="str">
        <f t="shared" ca="1" si="145"/>
        <v>x</v>
      </c>
      <c r="J676" s="322" t="str">
        <f t="shared" ca="1" si="146"/>
        <v/>
      </c>
      <c r="K676" s="322" t="str">
        <f t="shared" ca="1" si="147"/>
        <v/>
      </c>
      <c r="L676" s="322" t="str">
        <f t="shared" ca="1" si="148"/>
        <v/>
      </c>
      <c r="N676" s="322">
        <f t="shared" ca="1" si="149"/>
        <v>10</v>
      </c>
      <c r="O676" t="str">
        <f t="shared" ca="1" si="150"/>
        <v/>
      </c>
      <c r="P676" t="str">
        <f t="shared" ca="1" si="151"/>
        <v/>
      </c>
      <c r="Q676" t="str">
        <f t="shared" ca="1" si="152"/>
        <v>ref P01</v>
      </c>
      <c r="R676" t="str">
        <f t="shared" ca="1" si="153"/>
        <v/>
      </c>
    </row>
    <row r="677" spans="1:18" hidden="1" x14ac:dyDescent="0.2">
      <c r="A677" s="361"/>
      <c r="B677" s="322">
        <v>49</v>
      </c>
      <c r="C677" s="322" t="str">
        <f t="shared" ca="1" si="140"/>
        <v>7.1</v>
      </c>
      <c r="D677" s="322" t="str">
        <f t="shared" ca="1" si="141"/>
        <v>na</v>
      </c>
      <c r="E677" s="322" t="s">
        <v>30</v>
      </c>
      <c r="F677" s="322" t="str">
        <f t="shared" ca="1" si="142"/>
        <v>https://museemaritime.larochelle.fr/plan-du-site</v>
      </c>
      <c r="G677" s="322" t="str">
        <f t="shared" ca="1" si="143"/>
        <v>A</v>
      </c>
      <c r="H677" s="322" t="str">
        <f t="shared" ca="1" si="144"/>
        <v>x</v>
      </c>
      <c r="I677" s="322" t="str">
        <f t="shared" ca="1" si="145"/>
        <v>x</v>
      </c>
      <c r="J677" s="322" t="str">
        <f t="shared" ca="1" si="146"/>
        <v/>
      </c>
      <c r="K677" s="322" t="str">
        <f t="shared" ca="1" si="147"/>
        <v/>
      </c>
      <c r="L677" s="322" t="str">
        <f t="shared" ca="1" si="148"/>
        <v/>
      </c>
      <c r="N677" s="322">
        <f t="shared" ca="1" si="149"/>
        <v>10</v>
      </c>
      <c r="O677" t="str">
        <f t="shared" ca="1" si="150"/>
        <v/>
      </c>
      <c r="P677" t="str">
        <f t="shared" ca="1" si="151"/>
        <v/>
      </c>
      <c r="Q677" t="str">
        <f t="shared" ca="1" si="152"/>
        <v>ref P01</v>
      </c>
      <c r="R677" t="str">
        <f t="shared" ca="1" si="153"/>
        <v/>
      </c>
    </row>
    <row r="678" spans="1:18" x14ac:dyDescent="0.2">
      <c r="A678" s="361"/>
      <c r="B678" s="322">
        <v>49</v>
      </c>
      <c r="C678" s="322" t="str">
        <f t="shared" ca="1" si="140"/>
        <v>7.1</v>
      </c>
      <c r="D678" s="322" t="str">
        <f t="shared" ca="1" si="141"/>
        <v>nc</v>
      </c>
      <c r="E678" s="322" t="s">
        <v>31</v>
      </c>
      <c r="F678" s="322" t="str">
        <f t="shared" ca="1" si="142"/>
        <v>https://museemaritime.larochelle.fr/un-avant-gout/en-ce-moment</v>
      </c>
      <c r="G678" s="322" t="str">
        <f t="shared" ca="1" si="143"/>
        <v>A</v>
      </c>
      <c r="H678" s="322" t="str">
        <f t="shared" ca="1" si="144"/>
        <v>x</v>
      </c>
      <c r="I678" s="322" t="str">
        <f t="shared" ca="1" si="145"/>
        <v>x</v>
      </c>
      <c r="J678" s="322" t="str">
        <f t="shared" ca="1" si="146"/>
        <v>Majeure</v>
      </c>
      <c r="K678" s="322" t="str">
        <f t="shared" ca="1" si="147"/>
        <v>Sur plusieurs pages de l'échantillon</v>
      </c>
      <c r="L678" s="322">
        <f t="shared" ca="1" si="148"/>
        <v>1</v>
      </c>
      <c r="N678" s="322">
        <f t="shared" ca="1" si="149"/>
        <v>10</v>
      </c>
      <c r="O678" t="str">
        <f t="shared" ca="1" si="150"/>
        <v>Les date-picker ne sont pas compatibles avec les TA (mauvaise vocalisation de certaines dates, pas d'information qu'on est dans un tableau…) mais le combobox permet de saisir une valeur et fait ainsi office d'alternative
Les tuiles d'évènements disposent de role="button" incohérent avec leurs rôles véritables (ce sont bien des liens, pas des boutons)</v>
      </c>
      <c r="P678" t="str">
        <f t="shared" ca="1" si="151"/>
        <v>Ajouter tabindex=-1 et aria-hidden="true" sur les agenda pour éviter qu'ils gênent la navigation des utilisateurs de TA
Supprimer les role="button"</v>
      </c>
      <c r="Q678" t="str">
        <f t="shared" ca="1" si="152"/>
        <v>ref P01
Si vous souhaitez vraiment mettre en place un date-picket accessible, inspirez-vous de celui du W3C : https://www.w3.org/WAI/ARIA/apg/patterns/combobox/examples/combobox-datepicker/</v>
      </c>
      <c r="R678" t="str">
        <f t="shared" ca="1" si="153"/>
        <v/>
      </c>
    </row>
    <row r="679" spans="1:18" hidden="1" x14ac:dyDescent="0.2">
      <c r="A679" s="361"/>
      <c r="B679" s="322">
        <v>49</v>
      </c>
      <c r="C679" s="322" t="str">
        <f t="shared" ca="1" si="140"/>
        <v>7.1</v>
      </c>
      <c r="D679" s="322" t="str">
        <f t="shared" ca="1" si="141"/>
        <v>c</v>
      </c>
      <c r="E679" s="322" t="s">
        <v>32</v>
      </c>
      <c r="F679" s="322" t="str">
        <f t="shared" ca="1" si="142"/>
        <v>https://museemaritime.larochelle.fr/un-avant-gout/en-ce-moment</v>
      </c>
      <c r="G679" s="322" t="str">
        <f t="shared" ca="1" si="143"/>
        <v>A</v>
      </c>
      <c r="H679" s="322" t="str">
        <f t="shared" ca="1" si="144"/>
        <v>x</v>
      </c>
      <c r="I679" s="322" t="str">
        <f t="shared" ca="1" si="145"/>
        <v>x</v>
      </c>
      <c r="J679" s="322" t="str">
        <f t="shared" ca="1" si="146"/>
        <v/>
      </c>
      <c r="K679" s="322" t="str">
        <f t="shared" ca="1" si="147"/>
        <v/>
      </c>
      <c r="L679" s="322" t="str">
        <f t="shared" ca="1" si="148"/>
        <v/>
      </c>
      <c r="N679" s="322">
        <f t="shared" ca="1" si="149"/>
        <v>10</v>
      </c>
      <c r="O679" t="str">
        <f t="shared" ca="1" si="150"/>
        <v/>
      </c>
      <c r="P679" t="str">
        <f t="shared" ca="1" si="151"/>
        <v/>
      </c>
      <c r="Q679" t="str">
        <f t="shared" ca="1" si="152"/>
        <v/>
      </c>
      <c r="R679" t="str">
        <f t="shared" ca="1" si="153"/>
        <v/>
      </c>
    </row>
    <row r="680" spans="1:18" hidden="1" x14ac:dyDescent="0.2">
      <c r="A680" s="361"/>
      <c r="B680" s="322">
        <v>49</v>
      </c>
      <c r="C680" s="322" t="str">
        <f t="shared" ca="1" si="140"/>
        <v>7.1</v>
      </c>
      <c r="D680" s="322" t="str">
        <f t="shared" ca="1" si="141"/>
        <v>na</v>
      </c>
      <c r="E680" s="322" t="s">
        <v>33</v>
      </c>
      <c r="F680" s="322" t="str">
        <f t="shared" ca="1" si="142"/>
        <v>https://museemaritime.larochelle.fr/un-avant-gout/en-ce-moment/evenement/generationsthalassa-5662</v>
      </c>
      <c r="G680" s="322" t="str">
        <f t="shared" ca="1" si="143"/>
        <v>A</v>
      </c>
      <c r="H680" s="322" t="str">
        <f t="shared" ca="1" si="144"/>
        <v>x</v>
      </c>
      <c r="I680" s="322" t="str">
        <f t="shared" ca="1" si="145"/>
        <v>x</v>
      </c>
      <c r="J680" s="322" t="str">
        <f t="shared" ca="1" si="146"/>
        <v/>
      </c>
      <c r="K680" s="322" t="str">
        <f t="shared" ca="1" si="147"/>
        <v/>
      </c>
      <c r="L680" s="322" t="str">
        <f t="shared" ca="1" si="148"/>
        <v/>
      </c>
      <c r="N680" s="322">
        <f t="shared" ca="1" si="149"/>
        <v>10</v>
      </c>
      <c r="O680" t="str">
        <f t="shared" ca="1" si="150"/>
        <v/>
      </c>
      <c r="P680" t="str">
        <f t="shared" ca="1" si="151"/>
        <v/>
      </c>
      <c r="Q680" t="str">
        <f t="shared" ca="1" si="152"/>
        <v>ref P01</v>
      </c>
      <c r="R680" t="str">
        <f t="shared" ca="1" si="153"/>
        <v/>
      </c>
    </row>
    <row r="681" spans="1:18" ht="25.5" x14ac:dyDescent="0.2">
      <c r="A681" s="361"/>
      <c r="B681" s="322">
        <v>49</v>
      </c>
      <c r="C681" s="322" t="str">
        <f t="shared" ca="1" si="140"/>
        <v>7.1</v>
      </c>
      <c r="D681" s="322" t="str">
        <f t="shared" ca="1" si="141"/>
        <v>nc</v>
      </c>
      <c r="E681" s="322" t="s">
        <v>34</v>
      </c>
      <c r="F681" s="322" t="str">
        <f t="shared" ca="1" si="142"/>
        <v>https://museemaritime.larochelle.fr/recherche?q=bateau&amp;tx_indexedsearch%5Bsubmit_button%5D=OK </v>
      </c>
      <c r="G681" s="322" t="str">
        <f t="shared" ca="1" si="143"/>
        <v>A</v>
      </c>
      <c r="H681" s="322" t="str">
        <f t="shared" ca="1" si="144"/>
        <v>x</v>
      </c>
      <c r="I681" s="322" t="str">
        <f t="shared" ca="1" si="145"/>
        <v>x</v>
      </c>
      <c r="J681" s="322" t="str">
        <f t="shared" ca="1" si="146"/>
        <v>Bloquante</v>
      </c>
      <c r="K681" s="322" t="str">
        <f t="shared" ca="1" si="147"/>
        <v>Plusieurs fois sur cette page uniquement</v>
      </c>
      <c r="L681" s="322">
        <f t="shared" ca="1" si="148"/>
        <v>1</v>
      </c>
      <c r="N681" s="322">
        <f t="shared" ca="1" si="149"/>
        <v>10</v>
      </c>
      <c r="O681" s="355" t="str">
        <f t="shared" ca="1" si="150"/>
        <v xml:space="preserve">Les éléments de la recherche disposent de role="button" qui ne sont pas cohérent avec leur usage (ce sont bien des liens) </v>
      </c>
      <c r="P681" t="str">
        <f t="shared" ca="1" si="151"/>
        <v>Supprimer les role="button"</v>
      </c>
      <c r="Q681" t="str">
        <f t="shared" ca="1" si="152"/>
        <v>ref P01</v>
      </c>
      <c r="R681" t="str">
        <f t="shared" ca="1" si="153"/>
        <v/>
      </c>
    </row>
    <row r="682" spans="1:18" ht="51" x14ac:dyDescent="0.2">
      <c r="A682" s="361"/>
      <c r="B682" s="322">
        <v>49</v>
      </c>
      <c r="C682" s="322" t="str">
        <f t="shared" ca="1" si="140"/>
        <v>7.1</v>
      </c>
      <c r="D682" s="322" t="str">
        <f t="shared" ca="1" si="141"/>
        <v>nc</v>
      </c>
      <c r="E682" s="322" t="s">
        <v>35</v>
      </c>
      <c r="F682" s="322" t="str">
        <f t="shared" ca="1" si="142"/>
        <v>https://museemaritime.larochelle.fr/un-avant-gout/presentation-du-musee</v>
      </c>
      <c r="G682" s="322" t="str">
        <f t="shared" ca="1" si="143"/>
        <v>A</v>
      </c>
      <c r="H682" s="322" t="str">
        <f t="shared" ca="1" si="144"/>
        <v>x</v>
      </c>
      <c r="I682" s="322" t="str">
        <f t="shared" ca="1" si="145"/>
        <v>x</v>
      </c>
      <c r="J682" s="322" t="str">
        <f t="shared" ca="1" si="146"/>
        <v>Bloquante</v>
      </c>
      <c r="K682" s="322" t="str">
        <f t="shared" ca="1" si="147"/>
        <v>Sur plusieurs pages de l'échantillon</v>
      </c>
      <c r="L682" s="322">
        <f t="shared" ca="1" si="148"/>
        <v>1</v>
      </c>
      <c r="N682" s="322">
        <f t="shared" ca="1" si="149"/>
        <v>10</v>
      </c>
      <c r="O682" s="355" t="str">
        <f t="shared" ca="1" si="150"/>
        <v>Les carrousels ne sont pas compatibles avec les technologies d'assistance : 
- ils ne vocalisent pas le contenu (alt ou figcaption) des slides visibles
- dans le cas de l'agrandissement : il est possible de naviguer dans le reste du site alors que la navigation devrait être restreinte aux seuls éléments visibles (comme une modale)</v>
      </c>
      <c r="P682" t="str">
        <f t="shared" ca="1" si="151"/>
        <v>Utiliser le design pattern du carrousel : https://www.w3.org/WAI/ARIA/apg/patterns/carousel/examples/carousel-1-prev-next/
Et de la modale : https://www.w3.org/WAI/ARIA/apg/patterns/dialog-modal/examples/dialog/</v>
      </c>
      <c r="Q682" t="str">
        <f t="shared" ca="1" si="152"/>
        <v>ref P01</v>
      </c>
      <c r="R682" t="str">
        <f t="shared" ca="1" si="153"/>
        <v/>
      </c>
    </row>
    <row r="683" spans="1:18" ht="25.5" x14ac:dyDescent="0.2">
      <c r="A683" s="361"/>
      <c r="B683" s="322">
        <v>49</v>
      </c>
      <c r="C683" s="322" t="str">
        <f t="shared" ca="1" si="140"/>
        <v>7.1</v>
      </c>
      <c r="D683" s="322" t="str">
        <f t="shared" ca="1" si="141"/>
        <v>nc</v>
      </c>
      <c r="E683" s="322" t="s">
        <v>36</v>
      </c>
      <c r="F683" s="322" t="str">
        <f t="shared" ca="1" si="142"/>
        <v>https://museemaritime.larochelle.fr/un-avant-gout/histoire-du-musee</v>
      </c>
      <c r="G683" s="322" t="str">
        <f t="shared" ca="1" si="143"/>
        <v>A</v>
      </c>
      <c r="H683" s="322" t="str">
        <f t="shared" ca="1" si="144"/>
        <v>x</v>
      </c>
      <c r="I683" s="322" t="str">
        <f t="shared" ca="1" si="145"/>
        <v>x</v>
      </c>
      <c r="J683" s="322" t="str">
        <f t="shared" ca="1" si="146"/>
        <v>Bloquante</v>
      </c>
      <c r="K683" s="322" t="str">
        <f t="shared" ca="1" si="147"/>
        <v>Plusieurs fois sur cette page uniquement</v>
      </c>
      <c r="L683" s="322">
        <f t="shared" ca="1" si="148"/>
        <v>1</v>
      </c>
      <c r="N683" s="322">
        <f t="shared" ca="1" si="149"/>
        <v>10</v>
      </c>
      <c r="O683" s="355" t="str">
        <f t="shared" ca="1" si="150"/>
        <v>Les disclosure sont mis en place avec des onglets qui empêchent leur utilisation avec une TA (impossible de lire le contenu des onglets)</v>
      </c>
      <c r="P683" t="str">
        <f t="shared" ca="1" si="151"/>
        <v>Utilisez le design pattern approprié : https://www.w3.org/WAI/ARIA/apg/patterns/disclosure/examples/disclosure-faq/</v>
      </c>
      <c r="Q683" t="str">
        <f t="shared" ca="1" si="152"/>
        <v>ref P01
A quoi servent les attributs aria sur les liens &lt;a&gt; à l'intrieur des &lt;li&gt; ?</v>
      </c>
      <c r="R683" t="str">
        <f t="shared" ca="1" si="153"/>
        <v/>
      </c>
    </row>
    <row r="684" spans="1:18" ht="25.5" x14ac:dyDescent="0.2">
      <c r="A684" s="361"/>
      <c r="B684" s="322">
        <v>49</v>
      </c>
      <c r="C684" s="322" t="str">
        <f t="shared" ca="1" si="140"/>
        <v>7.1</v>
      </c>
      <c r="D684" s="322" t="str">
        <f t="shared" ca="1" si="141"/>
        <v>nc</v>
      </c>
      <c r="E684" s="322" t="s">
        <v>37</v>
      </c>
      <c r="F684" s="322" t="str">
        <f t="shared" ca="1" si="142"/>
        <v>https://museemaritime.larochelle.fr/un-avant-gout/les-collections/flotte-patrimoniale</v>
      </c>
      <c r="G684" s="322" t="str">
        <f t="shared" ca="1" si="143"/>
        <v>A</v>
      </c>
      <c r="H684" s="322" t="str">
        <f t="shared" ca="1" si="144"/>
        <v>x</v>
      </c>
      <c r="I684" s="322" t="str">
        <f t="shared" ca="1" si="145"/>
        <v>x</v>
      </c>
      <c r="J684" s="322" t="str">
        <f t="shared" ca="1" si="146"/>
        <v>Bloquante</v>
      </c>
      <c r="K684" s="322" t="str">
        <f t="shared" ca="1" si="147"/>
        <v>Plusieurs fois sur cette page uniquement</v>
      </c>
      <c r="L684" s="322">
        <f t="shared" ca="1" si="148"/>
        <v>1</v>
      </c>
      <c r="N684" s="322">
        <f t="shared" ca="1" si="149"/>
        <v>10</v>
      </c>
      <c r="O684" s="355" t="str">
        <f t="shared" ca="1" si="150"/>
        <v xml:space="preserve">Les différents carrés rouges disposent de role="button" qui ne sont pas cohérent avec leur usage (ce sont bien des liens) </v>
      </c>
      <c r="P684" t="str">
        <f t="shared" ca="1" si="151"/>
        <v>Supprimer les role="button"</v>
      </c>
      <c r="Q684" t="str">
        <f t="shared" ca="1" si="152"/>
        <v>ref P01</v>
      </c>
      <c r="R684" t="str">
        <f t="shared" ca="1" si="153"/>
        <v/>
      </c>
    </row>
    <row r="685" spans="1:18" ht="25.5" x14ac:dyDescent="0.2">
      <c r="A685" s="361"/>
      <c r="B685" s="322">
        <v>49</v>
      </c>
      <c r="C685" s="322" t="str">
        <f t="shared" ca="1" si="140"/>
        <v>7.1</v>
      </c>
      <c r="D685" s="322" t="str">
        <f t="shared" ca="1" si="141"/>
        <v>nc</v>
      </c>
      <c r="E685" s="322" t="s">
        <v>38</v>
      </c>
      <c r="F685" s="322" t="str">
        <f t="shared" ca="1" si="142"/>
        <v>https://museemaritime.larochelle.fr/un-avant-gout/les-collections/france-1</v>
      </c>
      <c r="G685" s="322" t="str">
        <f t="shared" ca="1" si="143"/>
        <v>A</v>
      </c>
      <c r="H685" s="322" t="str">
        <f t="shared" ca="1" si="144"/>
        <v>x</v>
      </c>
      <c r="I685" s="322" t="str">
        <f t="shared" ca="1" si="145"/>
        <v>x</v>
      </c>
      <c r="J685" s="322" t="str">
        <f t="shared" ca="1" si="146"/>
        <v>Bloquante</v>
      </c>
      <c r="K685" s="322" t="str">
        <f t="shared" ca="1" si="147"/>
        <v>Sur plusieurs pages de l'échantillon</v>
      </c>
      <c r="L685" s="322">
        <f t="shared" ca="1" si="148"/>
        <v>1</v>
      </c>
      <c r="N685" s="322">
        <f t="shared" ca="1" si="149"/>
        <v>10</v>
      </c>
      <c r="O685" s="355" t="str">
        <f t="shared" ca="1" si="150"/>
        <v>Les contrôles (flèches et croix)  de la modale d'agrandissement disposent de noms accessibles en anglais (previous, next, close)</v>
      </c>
      <c r="P685" t="str">
        <f t="shared" ca="1" si="151"/>
        <v>Traduire</v>
      </c>
      <c r="Q685" t="str">
        <f t="shared" ca="1" si="152"/>
        <v>ref P01
ref P09 (carrousel)
ref P10 (disclosures)</v>
      </c>
      <c r="R685" t="str">
        <f t="shared" ca="1" si="153"/>
        <v/>
      </c>
    </row>
    <row r="686" spans="1:18" ht="25.5" x14ac:dyDescent="0.2">
      <c r="A686" s="361"/>
      <c r="B686" s="322">
        <v>49</v>
      </c>
      <c r="C686" s="322" t="str">
        <f t="shared" ca="1" si="140"/>
        <v>7.1</v>
      </c>
      <c r="D686" s="322" t="str">
        <f t="shared" ca="1" si="141"/>
        <v>nc</v>
      </c>
      <c r="E686" s="322" t="s">
        <v>39</v>
      </c>
      <c r="F686" s="322" t="str">
        <f t="shared" ca="1" si="142"/>
        <v>https://museemaritime.larochelle.fr/un-avant-gout/les-incontournables/joshua-1</v>
      </c>
      <c r="G686" s="322" t="str">
        <f t="shared" ca="1" si="143"/>
        <v>A</v>
      </c>
      <c r="H686" s="322" t="str">
        <f t="shared" ca="1" si="144"/>
        <v>x</v>
      </c>
      <c r="I686" s="322" t="str">
        <f t="shared" ca="1" si="145"/>
        <v>x</v>
      </c>
      <c r="J686" s="322" t="str">
        <f t="shared" ca="1" si="146"/>
        <v>Bloquante</v>
      </c>
      <c r="K686" s="322" t="str">
        <f t="shared" ca="1" si="147"/>
        <v>Une seule fois dans la page</v>
      </c>
      <c r="L686" s="322">
        <f t="shared" ca="1" si="148"/>
        <v>1</v>
      </c>
      <c r="N686" s="322">
        <f t="shared" ca="1" si="149"/>
        <v>10</v>
      </c>
      <c r="O686" s="355" t="str">
        <f t="shared" ca="1" si="150"/>
        <v>Les quelques textes visibles à l'œil nu sans aller sur le site de calameo (voir capture d'écran) ne sont pas lu par les TA</v>
      </c>
      <c r="P686" t="str">
        <f t="shared" ca="1" si="151"/>
        <v>Supprimer la visionneuse au profit d'un lien vers le contenu.</v>
      </c>
      <c r="Q686" t="str">
        <f t="shared" ca="1" si="152"/>
        <v>ref P01
ref P09 (carrousel)
ref P10 (disclosures)
ref P12 (modale d'agrandissement)
Il serait plus accessible de fournir une alternative totale au contenu calaméo : le lecteur n'est pas du tout accessible</v>
      </c>
      <c r="R686" t="str">
        <f t="shared" ca="1" si="153"/>
        <v>C:\Users\Yves-Pol Cabon\Pictures\Screenshots\Capture d'écran 2026-03-31 152228.png</v>
      </c>
    </row>
    <row r="687" spans="1:18" hidden="1" x14ac:dyDescent="0.2">
      <c r="A687" s="361"/>
      <c r="B687" s="322">
        <v>49</v>
      </c>
      <c r="C687" s="322" t="str">
        <f t="shared" ca="1" si="140"/>
        <v>7.1</v>
      </c>
      <c r="D687" s="322" t="str">
        <f t="shared" ca="1" si="141"/>
        <v>na</v>
      </c>
      <c r="E687" s="322" t="s">
        <v>40</v>
      </c>
      <c r="F687" s="322" t="str">
        <f t="shared" ca="1" si="142"/>
        <v>https://museemaritime.larochelle.fr/preparer-la-visite/acces-tarifs-et-horaires</v>
      </c>
      <c r="G687" s="322" t="str">
        <f t="shared" ca="1" si="143"/>
        <v>A</v>
      </c>
      <c r="H687" s="322" t="str">
        <f t="shared" ca="1" si="144"/>
        <v>x</v>
      </c>
      <c r="I687" s="322" t="str">
        <f t="shared" ca="1" si="145"/>
        <v>x</v>
      </c>
      <c r="J687" s="322" t="str">
        <f t="shared" ca="1" si="146"/>
        <v/>
      </c>
      <c r="K687" s="322" t="str">
        <f t="shared" ca="1" si="147"/>
        <v/>
      </c>
      <c r="L687" s="322" t="str">
        <f t="shared" ca="1" si="148"/>
        <v/>
      </c>
      <c r="N687" s="322">
        <f t="shared" ca="1" si="149"/>
        <v>10</v>
      </c>
      <c r="O687" t="str">
        <f t="shared" ca="1" si="150"/>
        <v/>
      </c>
      <c r="P687" t="str">
        <f t="shared" ca="1" si="151"/>
        <v/>
      </c>
      <c r="Q687" t="str">
        <f t="shared" ca="1" si="152"/>
        <v>ref P01</v>
      </c>
      <c r="R687" t="str">
        <f t="shared" ca="1" si="153"/>
        <v/>
      </c>
    </row>
    <row r="688" spans="1:18" hidden="1" x14ac:dyDescent="0.2">
      <c r="A688" s="361"/>
      <c r="B688" s="322">
        <v>49</v>
      </c>
      <c r="C688" s="322" t="str">
        <f t="shared" ca="1" si="140"/>
        <v>7.1</v>
      </c>
      <c r="D688" s="322" t="str">
        <f t="shared" ca="1" si="141"/>
        <v>na</v>
      </c>
      <c r="E688" s="322" t="s">
        <v>41</v>
      </c>
      <c r="F688" s="322" t="str">
        <f t="shared" ca="1" si="142"/>
        <v>https://museemaritime.larochelle.fr/preparer-la-visite/je-suis/enseignant-ou-animateur</v>
      </c>
      <c r="G688" s="322" t="str">
        <f t="shared" ca="1" si="143"/>
        <v>A</v>
      </c>
      <c r="H688" s="322" t="str">
        <f t="shared" ca="1" si="144"/>
        <v>x</v>
      </c>
      <c r="I688" s="322" t="str">
        <f t="shared" ca="1" si="145"/>
        <v>x</v>
      </c>
      <c r="J688" s="322" t="str">
        <f t="shared" ca="1" si="146"/>
        <v/>
      </c>
      <c r="K688" s="322" t="str">
        <f t="shared" ca="1" si="147"/>
        <v/>
      </c>
      <c r="L688" s="322" t="str">
        <f t="shared" ca="1" si="148"/>
        <v/>
      </c>
      <c r="N688" s="322">
        <f t="shared" ca="1" si="149"/>
        <v>10</v>
      </c>
      <c r="O688" t="str">
        <f t="shared" ca="1" si="150"/>
        <v/>
      </c>
      <c r="P688" t="str">
        <f t="shared" ca="1" si="151"/>
        <v/>
      </c>
      <c r="Q688" t="str">
        <f t="shared" ca="1" si="152"/>
        <v>ref P01</v>
      </c>
      <c r="R688" t="str">
        <f t="shared" ca="1" si="153"/>
        <v/>
      </c>
    </row>
    <row r="689" spans="1:18" hidden="1" x14ac:dyDescent="0.2">
      <c r="A689" s="361"/>
      <c r="B689" s="322">
        <v>49</v>
      </c>
      <c r="C689" s="322" t="str">
        <f t="shared" ca="1" si="140"/>
        <v>7.1</v>
      </c>
      <c r="D689" s="322" t="str">
        <f t="shared" ca="1" si="141"/>
        <v>na</v>
      </c>
      <c r="E689" s="322" t="s">
        <v>42</v>
      </c>
      <c r="F689" s="322" t="str">
        <f t="shared" ca="1" si="142"/>
        <v>https://museemaritime.larochelle.fr/au-dela-de-la-visite/autour-des-expositions</v>
      </c>
      <c r="G689" s="322" t="str">
        <f t="shared" ca="1" si="143"/>
        <v>A</v>
      </c>
      <c r="H689" s="322" t="str">
        <f t="shared" ca="1" si="144"/>
        <v>x</v>
      </c>
      <c r="I689" s="322" t="str">
        <f t="shared" ca="1" si="145"/>
        <v>x</v>
      </c>
      <c r="J689" s="322" t="str">
        <f t="shared" ca="1" si="146"/>
        <v/>
      </c>
      <c r="K689" s="322" t="str">
        <f t="shared" ca="1" si="147"/>
        <v/>
      </c>
      <c r="L689" s="322" t="str">
        <f t="shared" ca="1" si="148"/>
        <v/>
      </c>
      <c r="N689" s="322">
        <f t="shared" ca="1" si="149"/>
        <v>10</v>
      </c>
      <c r="O689" t="str">
        <f t="shared" ca="1" si="150"/>
        <v/>
      </c>
      <c r="P689" t="str">
        <f t="shared" ca="1" si="151"/>
        <v/>
      </c>
      <c r="Q689" t="str">
        <f t="shared" ca="1" si="152"/>
        <v>ref P01
ref P05 (role="button" sur les liens d'évenement)</v>
      </c>
      <c r="R689" t="str">
        <f t="shared" ca="1" si="153"/>
        <v/>
      </c>
    </row>
    <row r="690" spans="1:18" ht="25.5" x14ac:dyDescent="0.2">
      <c r="A690" s="361"/>
      <c r="B690" s="322">
        <v>49</v>
      </c>
      <c r="C690" s="322" t="str">
        <f t="shared" ca="1" si="140"/>
        <v>7.1</v>
      </c>
      <c r="D690" s="322" t="str">
        <f t="shared" ca="1" si="141"/>
        <v>nc</v>
      </c>
      <c r="E690" s="322" t="s">
        <v>43</v>
      </c>
      <c r="F690" s="322" t="str">
        <f t="shared" ca="1" si="142"/>
        <v>https://museemaritime.larochelle.fr/au-dela-de-la-visite/lieux-culturels-et-monuments</v>
      </c>
      <c r="G690" s="322" t="str">
        <f t="shared" ca="1" si="143"/>
        <v>A</v>
      </c>
      <c r="H690" s="322" t="str">
        <f t="shared" ca="1" si="144"/>
        <v>x</v>
      </c>
      <c r="I690" s="322" t="str">
        <f t="shared" ca="1" si="145"/>
        <v>x</v>
      </c>
      <c r="J690" s="322" t="str">
        <f t="shared" ca="1" si="146"/>
        <v>Bloquante</v>
      </c>
      <c r="K690" s="322" t="str">
        <f t="shared" ca="1" si="147"/>
        <v>Une seule fois dans la page</v>
      </c>
      <c r="L690" s="322">
        <f t="shared" ca="1" si="148"/>
        <v>1</v>
      </c>
      <c r="N690" s="322">
        <f t="shared" ca="1" si="149"/>
        <v>10</v>
      </c>
      <c r="O690" s="355" t="str">
        <f t="shared" ca="1" si="150"/>
        <v>La carte interactive n'est pas compatible avec les technologies d'assistance : de nombreux élements ne sont pas vocalisés et il n'est pas possible de controler tous les éléments au clavier</v>
      </c>
      <c r="P690" t="str">
        <f t="shared" ca="1" si="151"/>
        <v>Mettre en place une simple liste avec les mêmes informations que sur la carte (ajouter la localisation) : cette liste pourra faire office d'alternative accessible</v>
      </c>
      <c r="Q690" t="str">
        <f t="shared" ca="1" si="152"/>
        <v>ref P01</v>
      </c>
      <c r="R690" t="str">
        <f t="shared" ca="1" si="153"/>
        <v/>
      </c>
    </row>
    <row r="691" spans="1:18" hidden="1" x14ac:dyDescent="0.2">
      <c r="A691" s="361"/>
      <c r="B691" s="322">
        <v>49</v>
      </c>
      <c r="C691" s="322" t="str">
        <f t="shared" ca="1" si="140"/>
        <v>7.1</v>
      </c>
      <c r="D691" s="322" t="str">
        <f t="shared" ca="1" si="141"/>
        <v>na</v>
      </c>
      <c r="E691" s="322" t="s">
        <v>44</v>
      </c>
      <c r="F691" s="322" t="str">
        <f t="shared" ca="1" si="142"/>
        <v>https://museemaritime.larochelle.fr/au-dela-de-la-visite/a-decouvrir-a-proximite/yatchs-classiques</v>
      </c>
      <c r="G691" s="322" t="str">
        <f t="shared" ca="1" si="143"/>
        <v>A</v>
      </c>
      <c r="H691" s="322" t="str">
        <f t="shared" ca="1" si="144"/>
        <v>x</v>
      </c>
      <c r="I691" s="322" t="str">
        <f t="shared" ca="1" si="145"/>
        <v>x</v>
      </c>
      <c r="J691" s="322" t="str">
        <f t="shared" ca="1" si="146"/>
        <v/>
      </c>
      <c r="K691" s="322" t="str">
        <f t="shared" ca="1" si="147"/>
        <v/>
      </c>
      <c r="L691" s="322" t="str">
        <f t="shared" ca="1" si="148"/>
        <v/>
      </c>
      <c r="N691" s="322">
        <f t="shared" ca="1" si="149"/>
        <v>10</v>
      </c>
      <c r="O691" t="str">
        <f t="shared" ca="1" si="150"/>
        <v/>
      </c>
      <c r="P691" t="str">
        <f t="shared" ca="1" si="151"/>
        <v/>
      </c>
      <c r="Q691" t="str">
        <f t="shared" ca="1" si="152"/>
        <v>ref P01
ref P05 (role="button" sur les liens d'évenement)</v>
      </c>
      <c r="R691" t="str">
        <f t="shared" ca="1" si="153"/>
        <v/>
      </c>
    </row>
    <row r="692" spans="1:18" hidden="1" x14ac:dyDescent="0.2">
      <c r="A692" s="361"/>
      <c r="B692" s="322">
        <v>50</v>
      </c>
      <c r="C692" s="322" t="str">
        <f t="shared" ca="1" si="140"/>
        <v>7.2</v>
      </c>
      <c r="D692" s="322" t="str">
        <f t="shared" ca="1" si="141"/>
        <v>na</v>
      </c>
      <c r="E692" s="322" t="s">
        <v>27</v>
      </c>
      <c r="F692" s="322" t="str">
        <f t="shared" ca="1" si="142"/>
        <v>https://museemaritime.larochelle.fr/</v>
      </c>
      <c r="G692" s="322" t="str">
        <f t="shared" ca="1" si="143"/>
        <v>A</v>
      </c>
      <c r="H692" s="322">
        <f t="shared" ca="1" si="144"/>
        <v>0</v>
      </c>
      <c r="I692" s="322" t="str">
        <f t="shared" ca="1" si="145"/>
        <v>x</v>
      </c>
      <c r="J692" s="322" t="str">
        <f t="shared" ca="1" si="146"/>
        <v/>
      </c>
      <c r="K692" s="322" t="str">
        <f t="shared" ca="1" si="147"/>
        <v/>
      </c>
      <c r="L692" s="322" t="str">
        <f t="shared" ca="1" si="148"/>
        <v/>
      </c>
      <c r="N692" s="322">
        <f t="shared" ca="1" si="149"/>
        <v>0</v>
      </c>
      <c r="O692" t="str">
        <f t="shared" ca="1" si="150"/>
        <v/>
      </c>
      <c r="P692" t="str">
        <f t="shared" ca="1" si="151"/>
        <v/>
      </c>
      <c r="Q692" t="str">
        <f t="shared" ca="1" si="152"/>
        <v/>
      </c>
      <c r="R692" t="str">
        <f t="shared" ca="1" si="153"/>
        <v/>
      </c>
    </row>
    <row r="693" spans="1:18" hidden="1" x14ac:dyDescent="0.2">
      <c r="A693" s="361"/>
      <c r="B693" s="322">
        <v>50</v>
      </c>
      <c r="C693" s="322" t="str">
        <f t="shared" ca="1" si="140"/>
        <v>7.2</v>
      </c>
      <c r="D693" s="322" t="str">
        <f t="shared" ca="1" si="141"/>
        <v>na</v>
      </c>
      <c r="E693" s="322" t="s">
        <v>28</v>
      </c>
      <c r="F693" s="322" t="str">
        <f t="shared" ca="1" si="142"/>
        <v>https://museemaritime.larochelle.fr/contact</v>
      </c>
      <c r="G693" s="322" t="str">
        <f t="shared" ca="1" si="143"/>
        <v>A</v>
      </c>
      <c r="H693" s="322">
        <f t="shared" ca="1" si="144"/>
        <v>0</v>
      </c>
      <c r="I693" s="322" t="str">
        <f t="shared" ca="1" si="145"/>
        <v>x</v>
      </c>
      <c r="J693" s="322" t="str">
        <f t="shared" ca="1" si="146"/>
        <v/>
      </c>
      <c r="K693" s="322" t="str">
        <f t="shared" ca="1" si="147"/>
        <v/>
      </c>
      <c r="L693" s="322" t="str">
        <f t="shared" ca="1" si="148"/>
        <v/>
      </c>
      <c r="N693" s="322">
        <f t="shared" ca="1" si="149"/>
        <v>0</v>
      </c>
      <c r="O693" t="str">
        <f t="shared" ca="1" si="150"/>
        <v/>
      </c>
      <c r="P693" t="str">
        <f t="shared" ca="1" si="151"/>
        <v/>
      </c>
      <c r="Q693" t="str">
        <f t="shared" ca="1" si="152"/>
        <v/>
      </c>
      <c r="R693" t="str">
        <f t="shared" ca="1" si="153"/>
        <v/>
      </c>
    </row>
    <row r="694" spans="1:18" hidden="1" x14ac:dyDescent="0.2">
      <c r="A694" s="361"/>
      <c r="B694" s="322">
        <v>50</v>
      </c>
      <c r="C694" s="322" t="str">
        <f t="shared" ca="1" si="140"/>
        <v>7.2</v>
      </c>
      <c r="D694" s="322" t="str">
        <f t="shared" ca="1" si="141"/>
        <v>na</v>
      </c>
      <c r="E694" s="322" t="s">
        <v>29</v>
      </c>
      <c r="F694" s="322" t="str">
        <f t="shared" ca="1" si="142"/>
        <v>https://museemaritime.larochelle.fr/mentions-legales</v>
      </c>
      <c r="G694" s="322" t="str">
        <f t="shared" ca="1" si="143"/>
        <v>A</v>
      </c>
      <c r="H694" s="322">
        <f t="shared" ca="1" si="144"/>
        <v>0</v>
      </c>
      <c r="I694" s="322" t="str">
        <f t="shared" ca="1" si="145"/>
        <v>x</v>
      </c>
      <c r="J694" s="322" t="str">
        <f t="shared" ca="1" si="146"/>
        <v/>
      </c>
      <c r="K694" s="322" t="str">
        <f t="shared" ca="1" si="147"/>
        <v/>
      </c>
      <c r="L694" s="322" t="str">
        <f t="shared" ca="1" si="148"/>
        <v/>
      </c>
      <c r="N694" s="322">
        <f t="shared" ca="1" si="149"/>
        <v>0</v>
      </c>
      <c r="O694" t="str">
        <f t="shared" ca="1" si="150"/>
        <v/>
      </c>
      <c r="P694" t="str">
        <f t="shared" ca="1" si="151"/>
        <v/>
      </c>
      <c r="Q694" t="str">
        <f t="shared" ca="1" si="152"/>
        <v/>
      </c>
      <c r="R694" t="str">
        <f t="shared" ca="1" si="153"/>
        <v/>
      </c>
    </row>
    <row r="695" spans="1:18" hidden="1" x14ac:dyDescent="0.2">
      <c r="A695" s="361"/>
      <c r="B695" s="322">
        <v>50</v>
      </c>
      <c r="C695" s="322" t="str">
        <f t="shared" ca="1" si="140"/>
        <v>7.2</v>
      </c>
      <c r="D695" s="322" t="str">
        <f t="shared" ca="1" si="141"/>
        <v>na</v>
      </c>
      <c r="E695" s="322" t="s">
        <v>30</v>
      </c>
      <c r="F695" s="322" t="str">
        <f t="shared" ca="1" si="142"/>
        <v>https://museemaritime.larochelle.fr/plan-du-site</v>
      </c>
      <c r="G695" s="322" t="str">
        <f t="shared" ca="1" si="143"/>
        <v>A</v>
      </c>
      <c r="H695" s="322">
        <f t="shared" ca="1" si="144"/>
        <v>0</v>
      </c>
      <c r="I695" s="322" t="str">
        <f t="shared" ca="1" si="145"/>
        <v>x</v>
      </c>
      <c r="J695" s="322" t="str">
        <f t="shared" ca="1" si="146"/>
        <v/>
      </c>
      <c r="K695" s="322" t="str">
        <f t="shared" ca="1" si="147"/>
        <v/>
      </c>
      <c r="L695" s="322" t="str">
        <f t="shared" ca="1" si="148"/>
        <v/>
      </c>
      <c r="N695" s="322">
        <f t="shared" ca="1" si="149"/>
        <v>0</v>
      </c>
      <c r="O695" t="str">
        <f t="shared" ca="1" si="150"/>
        <v/>
      </c>
      <c r="P695" t="str">
        <f t="shared" ca="1" si="151"/>
        <v/>
      </c>
      <c r="Q695" t="str">
        <f t="shared" ca="1" si="152"/>
        <v/>
      </c>
      <c r="R695" t="str">
        <f t="shared" ca="1" si="153"/>
        <v/>
      </c>
    </row>
    <row r="696" spans="1:18" hidden="1" x14ac:dyDescent="0.2">
      <c r="A696" s="361"/>
      <c r="B696" s="322">
        <v>50</v>
      </c>
      <c r="C696" s="322" t="str">
        <f t="shared" ca="1" si="140"/>
        <v>7.2</v>
      </c>
      <c r="D696" s="322" t="str">
        <f t="shared" ca="1" si="141"/>
        <v>na</v>
      </c>
      <c r="E696" s="322" t="s">
        <v>31</v>
      </c>
      <c r="F696" s="322" t="str">
        <f t="shared" ca="1" si="142"/>
        <v>https://museemaritime.larochelle.fr/un-avant-gout/en-ce-moment</v>
      </c>
      <c r="G696" s="322" t="str">
        <f t="shared" ca="1" si="143"/>
        <v>A</v>
      </c>
      <c r="H696" s="322">
        <f t="shared" ca="1" si="144"/>
        <v>0</v>
      </c>
      <c r="I696" s="322" t="str">
        <f t="shared" ca="1" si="145"/>
        <v>x</v>
      </c>
      <c r="J696" s="322" t="str">
        <f t="shared" ca="1" si="146"/>
        <v/>
      </c>
      <c r="K696" s="322" t="str">
        <f t="shared" ca="1" si="147"/>
        <v/>
      </c>
      <c r="L696" s="322" t="str">
        <f t="shared" ca="1" si="148"/>
        <v/>
      </c>
      <c r="N696" s="322">
        <f t="shared" ca="1" si="149"/>
        <v>0</v>
      </c>
      <c r="O696" t="str">
        <f t="shared" ca="1" si="150"/>
        <v/>
      </c>
      <c r="P696" t="str">
        <f t="shared" ca="1" si="151"/>
        <v/>
      </c>
      <c r="Q696" t="str">
        <f t="shared" ca="1" si="152"/>
        <v/>
      </c>
      <c r="R696" t="str">
        <f t="shared" ca="1" si="153"/>
        <v/>
      </c>
    </row>
    <row r="697" spans="1:18" hidden="1" x14ac:dyDescent="0.2">
      <c r="A697" s="361"/>
      <c r="B697" s="322">
        <v>50</v>
      </c>
      <c r="C697" s="322" t="str">
        <f t="shared" ca="1" si="140"/>
        <v>7.2</v>
      </c>
      <c r="D697" s="322" t="str">
        <f t="shared" ca="1" si="141"/>
        <v>na</v>
      </c>
      <c r="E697" s="322" t="s">
        <v>32</v>
      </c>
      <c r="F697" s="322" t="str">
        <f t="shared" ca="1" si="142"/>
        <v>https://museemaritime.larochelle.fr/un-avant-gout/en-ce-moment</v>
      </c>
      <c r="G697" s="322" t="str">
        <f t="shared" ca="1" si="143"/>
        <v>A</v>
      </c>
      <c r="H697" s="322">
        <f t="shared" ca="1" si="144"/>
        <v>0</v>
      </c>
      <c r="I697" s="322" t="str">
        <f t="shared" ca="1" si="145"/>
        <v>x</v>
      </c>
      <c r="J697" s="322" t="str">
        <f t="shared" ca="1" si="146"/>
        <v/>
      </c>
      <c r="K697" s="322" t="str">
        <f t="shared" ca="1" si="147"/>
        <v/>
      </c>
      <c r="L697" s="322" t="str">
        <f t="shared" ca="1" si="148"/>
        <v/>
      </c>
      <c r="N697" s="322">
        <f t="shared" ca="1" si="149"/>
        <v>0</v>
      </c>
      <c r="O697" t="str">
        <f t="shared" ca="1" si="150"/>
        <v/>
      </c>
      <c r="P697" t="str">
        <f t="shared" ca="1" si="151"/>
        <v/>
      </c>
      <c r="Q697" t="str">
        <f t="shared" ca="1" si="152"/>
        <v/>
      </c>
      <c r="R697" t="str">
        <f t="shared" ca="1" si="153"/>
        <v/>
      </c>
    </row>
    <row r="698" spans="1:18" hidden="1" x14ac:dyDescent="0.2">
      <c r="A698" s="361"/>
      <c r="B698" s="322">
        <v>50</v>
      </c>
      <c r="C698" s="322" t="str">
        <f t="shared" ca="1" si="140"/>
        <v>7.2</v>
      </c>
      <c r="D698" s="322" t="str">
        <f t="shared" ca="1" si="141"/>
        <v>na</v>
      </c>
      <c r="E698" s="322" t="s">
        <v>33</v>
      </c>
      <c r="F698" s="322" t="str">
        <f t="shared" ca="1" si="142"/>
        <v>https://museemaritime.larochelle.fr/un-avant-gout/en-ce-moment/evenement/generationsthalassa-5662</v>
      </c>
      <c r="G698" s="322" t="str">
        <f t="shared" ca="1" si="143"/>
        <v>A</v>
      </c>
      <c r="H698" s="322">
        <f t="shared" ca="1" si="144"/>
        <v>0</v>
      </c>
      <c r="I698" s="322" t="str">
        <f t="shared" ca="1" si="145"/>
        <v>x</v>
      </c>
      <c r="J698" s="322" t="str">
        <f t="shared" ca="1" si="146"/>
        <v/>
      </c>
      <c r="K698" s="322" t="str">
        <f t="shared" ca="1" si="147"/>
        <v/>
      </c>
      <c r="L698" s="322" t="str">
        <f t="shared" ca="1" si="148"/>
        <v/>
      </c>
      <c r="N698" s="322">
        <f t="shared" ca="1" si="149"/>
        <v>0</v>
      </c>
      <c r="O698" t="str">
        <f t="shared" ca="1" si="150"/>
        <v/>
      </c>
      <c r="P698" t="str">
        <f t="shared" ca="1" si="151"/>
        <v/>
      </c>
      <c r="Q698" t="str">
        <f t="shared" ca="1" si="152"/>
        <v/>
      </c>
      <c r="R698" t="str">
        <f t="shared" ca="1" si="153"/>
        <v/>
      </c>
    </row>
    <row r="699" spans="1:18" hidden="1" x14ac:dyDescent="0.2">
      <c r="A699" s="361"/>
      <c r="B699" s="322">
        <v>50</v>
      </c>
      <c r="C699" s="322" t="str">
        <f t="shared" ca="1" si="140"/>
        <v>7.2</v>
      </c>
      <c r="D699" s="322" t="str">
        <f t="shared" ca="1" si="141"/>
        <v>na</v>
      </c>
      <c r="E699" s="322" t="s">
        <v>34</v>
      </c>
      <c r="F699" s="322" t="str">
        <f t="shared" ca="1" si="142"/>
        <v>https://museemaritime.larochelle.fr/recherche?q=bateau&amp;tx_indexedsearch%5Bsubmit_button%5D=OK </v>
      </c>
      <c r="G699" s="322" t="str">
        <f t="shared" ca="1" si="143"/>
        <v>A</v>
      </c>
      <c r="H699" s="322">
        <f t="shared" ca="1" si="144"/>
        <v>0</v>
      </c>
      <c r="I699" s="322" t="str">
        <f t="shared" ca="1" si="145"/>
        <v>x</v>
      </c>
      <c r="J699" s="322" t="str">
        <f t="shared" ca="1" si="146"/>
        <v/>
      </c>
      <c r="K699" s="322" t="str">
        <f t="shared" ca="1" si="147"/>
        <v/>
      </c>
      <c r="L699" s="322" t="str">
        <f t="shared" ca="1" si="148"/>
        <v/>
      </c>
      <c r="N699" s="322">
        <f t="shared" ca="1" si="149"/>
        <v>0</v>
      </c>
      <c r="O699" t="str">
        <f t="shared" ca="1" si="150"/>
        <v/>
      </c>
      <c r="P699" t="str">
        <f t="shared" ca="1" si="151"/>
        <v/>
      </c>
      <c r="Q699" t="str">
        <f t="shared" ca="1" si="152"/>
        <v/>
      </c>
      <c r="R699" t="str">
        <f t="shared" ca="1" si="153"/>
        <v/>
      </c>
    </row>
    <row r="700" spans="1:18" hidden="1" x14ac:dyDescent="0.2">
      <c r="A700" s="361"/>
      <c r="B700" s="322">
        <v>50</v>
      </c>
      <c r="C700" s="322" t="str">
        <f t="shared" ca="1" si="140"/>
        <v>7.2</v>
      </c>
      <c r="D700" s="322" t="str">
        <f t="shared" ca="1" si="141"/>
        <v>na</v>
      </c>
      <c r="E700" s="322" t="s">
        <v>35</v>
      </c>
      <c r="F700" s="322" t="str">
        <f t="shared" ca="1" si="142"/>
        <v>https://museemaritime.larochelle.fr/un-avant-gout/presentation-du-musee</v>
      </c>
      <c r="G700" s="322" t="str">
        <f t="shared" ca="1" si="143"/>
        <v>A</v>
      </c>
      <c r="H700" s="322">
        <f t="shared" ca="1" si="144"/>
        <v>0</v>
      </c>
      <c r="I700" s="322" t="str">
        <f t="shared" ca="1" si="145"/>
        <v>x</v>
      </c>
      <c r="J700" s="322" t="str">
        <f t="shared" ca="1" si="146"/>
        <v/>
      </c>
      <c r="K700" s="322" t="str">
        <f t="shared" ca="1" si="147"/>
        <v/>
      </c>
      <c r="L700" s="322" t="str">
        <f t="shared" ca="1" si="148"/>
        <v/>
      </c>
      <c r="N700" s="322">
        <f t="shared" ca="1" si="149"/>
        <v>0</v>
      </c>
      <c r="O700" t="str">
        <f t="shared" ca="1" si="150"/>
        <v/>
      </c>
      <c r="P700" t="str">
        <f t="shared" ca="1" si="151"/>
        <v/>
      </c>
      <c r="Q700" t="str">
        <f t="shared" ca="1" si="152"/>
        <v/>
      </c>
      <c r="R700" t="str">
        <f t="shared" ca="1" si="153"/>
        <v/>
      </c>
    </row>
    <row r="701" spans="1:18" hidden="1" x14ac:dyDescent="0.2">
      <c r="A701" s="361"/>
      <c r="B701" s="322">
        <v>50</v>
      </c>
      <c r="C701" s="322" t="str">
        <f t="shared" ca="1" si="140"/>
        <v>7.2</v>
      </c>
      <c r="D701" s="322" t="str">
        <f t="shared" ca="1" si="141"/>
        <v>na</v>
      </c>
      <c r="E701" s="322" t="s">
        <v>36</v>
      </c>
      <c r="F701" s="322" t="str">
        <f t="shared" ca="1" si="142"/>
        <v>https://museemaritime.larochelle.fr/un-avant-gout/histoire-du-musee</v>
      </c>
      <c r="G701" s="322" t="str">
        <f t="shared" ca="1" si="143"/>
        <v>A</v>
      </c>
      <c r="H701" s="322">
        <f t="shared" ca="1" si="144"/>
        <v>0</v>
      </c>
      <c r="I701" s="322" t="str">
        <f t="shared" ca="1" si="145"/>
        <v>x</v>
      </c>
      <c r="J701" s="322" t="str">
        <f t="shared" ca="1" si="146"/>
        <v/>
      </c>
      <c r="K701" s="322" t="str">
        <f t="shared" ca="1" si="147"/>
        <v/>
      </c>
      <c r="L701" s="322" t="str">
        <f t="shared" ca="1" si="148"/>
        <v/>
      </c>
      <c r="N701" s="322">
        <f t="shared" ca="1" si="149"/>
        <v>0</v>
      </c>
      <c r="O701" t="str">
        <f t="shared" ca="1" si="150"/>
        <v/>
      </c>
      <c r="P701" t="str">
        <f t="shared" ca="1" si="151"/>
        <v/>
      </c>
      <c r="Q701" t="str">
        <f t="shared" ca="1" si="152"/>
        <v/>
      </c>
      <c r="R701" t="str">
        <f t="shared" ca="1" si="153"/>
        <v/>
      </c>
    </row>
    <row r="702" spans="1:18" hidden="1" x14ac:dyDescent="0.2">
      <c r="A702" s="361"/>
      <c r="B702" s="322">
        <v>50</v>
      </c>
      <c r="C702" s="322" t="str">
        <f t="shared" ca="1" si="140"/>
        <v>7.2</v>
      </c>
      <c r="D702" s="322" t="str">
        <f t="shared" ca="1" si="141"/>
        <v>na</v>
      </c>
      <c r="E702" s="322" t="s">
        <v>37</v>
      </c>
      <c r="F702" s="322" t="str">
        <f t="shared" ca="1" si="142"/>
        <v>https://museemaritime.larochelle.fr/un-avant-gout/les-collections/flotte-patrimoniale</v>
      </c>
      <c r="G702" s="322" t="str">
        <f t="shared" ca="1" si="143"/>
        <v>A</v>
      </c>
      <c r="H702" s="322">
        <f t="shared" ca="1" si="144"/>
        <v>0</v>
      </c>
      <c r="I702" s="322" t="str">
        <f t="shared" ca="1" si="145"/>
        <v>x</v>
      </c>
      <c r="J702" s="322" t="str">
        <f t="shared" ca="1" si="146"/>
        <v/>
      </c>
      <c r="K702" s="322" t="str">
        <f t="shared" ca="1" si="147"/>
        <v/>
      </c>
      <c r="L702" s="322" t="str">
        <f t="shared" ca="1" si="148"/>
        <v/>
      </c>
      <c r="N702" s="322">
        <f t="shared" ca="1" si="149"/>
        <v>0</v>
      </c>
      <c r="O702" t="str">
        <f t="shared" ca="1" si="150"/>
        <v/>
      </c>
      <c r="P702" t="str">
        <f t="shared" ca="1" si="151"/>
        <v/>
      </c>
      <c r="Q702" t="str">
        <f t="shared" ca="1" si="152"/>
        <v/>
      </c>
      <c r="R702" t="str">
        <f t="shared" ca="1" si="153"/>
        <v/>
      </c>
    </row>
    <row r="703" spans="1:18" hidden="1" x14ac:dyDescent="0.2">
      <c r="A703" s="361"/>
      <c r="B703" s="322">
        <v>50</v>
      </c>
      <c r="C703" s="322" t="str">
        <f t="shared" ca="1" si="140"/>
        <v>7.2</v>
      </c>
      <c r="D703" s="322" t="str">
        <f t="shared" ca="1" si="141"/>
        <v>na</v>
      </c>
      <c r="E703" s="322" t="s">
        <v>38</v>
      </c>
      <c r="F703" s="322" t="str">
        <f t="shared" ca="1" si="142"/>
        <v>https://museemaritime.larochelle.fr/un-avant-gout/les-collections/france-1</v>
      </c>
      <c r="G703" s="322" t="str">
        <f t="shared" ca="1" si="143"/>
        <v>A</v>
      </c>
      <c r="H703" s="322">
        <f t="shared" ca="1" si="144"/>
        <v>0</v>
      </c>
      <c r="I703" s="322" t="str">
        <f t="shared" ca="1" si="145"/>
        <v>x</v>
      </c>
      <c r="J703" s="322" t="str">
        <f t="shared" ca="1" si="146"/>
        <v/>
      </c>
      <c r="K703" s="322" t="str">
        <f t="shared" ca="1" si="147"/>
        <v/>
      </c>
      <c r="L703" s="322" t="str">
        <f t="shared" ca="1" si="148"/>
        <v/>
      </c>
      <c r="N703" s="322">
        <f t="shared" ca="1" si="149"/>
        <v>0</v>
      </c>
      <c r="O703" t="str">
        <f t="shared" ca="1" si="150"/>
        <v/>
      </c>
      <c r="P703" t="str">
        <f t="shared" ca="1" si="151"/>
        <v/>
      </c>
      <c r="Q703" t="str">
        <f t="shared" ca="1" si="152"/>
        <v/>
      </c>
      <c r="R703" t="str">
        <f t="shared" ca="1" si="153"/>
        <v/>
      </c>
    </row>
    <row r="704" spans="1:18" hidden="1" x14ac:dyDescent="0.2">
      <c r="A704" s="361"/>
      <c r="B704" s="322">
        <v>50</v>
      </c>
      <c r="C704" s="322" t="str">
        <f t="shared" ca="1" si="140"/>
        <v>7.2</v>
      </c>
      <c r="D704" s="322" t="str">
        <f t="shared" ca="1" si="141"/>
        <v>na</v>
      </c>
      <c r="E704" s="322" t="s">
        <v>39</v>
      </c>
      <c r="F704" s="322" t="str">
        <f t="shared" ca="1" si="142"/>
        <v>https://museemaritime.larochelle.fr/un-avant-gout/les-incontournables/joshua-1</v>
      </c>
      <c r="G704" s="322" t="str">
        <f t="shared" ca="1" si="143"/>
        <v>A</v>
      </c>
      <c r="H704" s="322">
        <f t="shared" ca="1" si="144"/>
        <v>0</v>
      </c>
      <c r="I704" s="322" t="str">
        <f t="shared" ca="1" si="145"/>
        <v>x</v>
      </c>
      <c r="J704" s="322" t="str">
        <f t="shared" ca="1" si="146"/>
        <v/>
      </c>
      <c r="K704" s="322" t="str">
        <f t="shared" ca="1" si="147"/>
        <v/>
      </c>
      <c r="L704" s="322" t="str">
        <f t="shared" ca="1" si="148"/>
        <v/>
      </c>
      <c r="N704" s="322">
        <f t="shared" ca="1" si="149"/>
        <v>0</v>
      </c>
      <c r="O704" t="str">
        <f t="shared" ca="1" si="150"/>
        <v/>
      </c>
      <c r="P704" t="str">
        <f t="shared" ca="1" si="151"/>
        <v/>
      </c>
      <c r="Q704" t="str">
        <f t="shared" ca="1" si="152"/>
        <v/>
      </c>
      <c r="R704" t="str">
        <f t="shared" ca="1" si="153"/>
        <v/>
      </c>
    </row>
    <row r="705" spans="1:18" hidden="1" x14ac:dyDescent="0.2">
      <c r="A705" s="361"/>
      <c r="B705" s="322">
        <v>50</v>
      </c>
      <c r="C705" s="322" t="str">
        <f t="shared" ca="1" si="140"/>
        <v>7.2</v>
      </c>
      <c r="D705" s="322" t="str">
        <f t="shared" ca="1" si="141"/>
        <v>na</v>
      </c>
      <c r="E705" s="322" t="s">
        <v>40</v>
      </c>
      <c r="F705" s="322" t="str">
        <f t="shared" ca="1" si="142"/>
        <v>https://museemaritime.larochelle.fr/preparer-la-visite/acces-tarifs-et-horaires</v>
      </c>
      <c r="G705" s="322" t="str">
        <f t="shared" ca="1" si="143"/>
        <v>A</v>
      </c>
      <c r="H705" s="322">
        <f t="shared" ca="1" si="144"/>
        <v>0</v>
      </c>
      <c r="I705" s="322" t="str">
        <f t="shared" ca="1" si="145"/>
        <v>x</v>
      </c>
      <c r="J705" s="322" t="str">
        <f t="shared" ca="1" si="146"/>
        <v/>
      </c>
      <c r="K705" s="322" t="str">
        <f t="shared" ca="1" si="147"/>
        <v/>
      </c>
      <c r="L705" s="322" t="str">
        <f t="shared" ca="1" si="148"/>
        <v/>
      </c>
      <c r="N705" s="322">
        <f t="shared" ca="1" si="149"/>
        <v>0</v>
      </c>
      <c r="O705" t="str">
        <f t="shared" ca="1" si="150"/>
        <v/>
      </c>
      <c r="P705" t="str">
        <f t="shared" ca="1" si="151"/>
        <v/>
      </c>
      <c r="Q705" t="str">
        <f t="shared" ca="1" si="152"/>
        <v/>
      </c>
      <c r="R705" t="str">
        <f t="shared" ca="1" si="153"/>
        <v/>
      </c>
    </row>
    <row r="706" spans="1:18" hidden="1" x14ac:dyDescent="0.2">
      <c r="A706" s="361"/>
      <c r="B706" s="322">
        <v>50</v>
      </c>
      <c r="C706" s="322" t="str">
        <f t="shared" ca="1" si="140"/>
        <v>7.2</v>
      </c>
      <c r="D706" s="322" t="str">
        <f t="shared" ca="1" si="141"/>
        <v>na</v>
      </c>
      <c r="E706" s="322" t="s">
        <v>41</v>
      </c>
      <c r="F706" s="322" t="str">
        <f t="shared" ca="1" si="142"/>
        <v>https://museemaritime.larochelle.fr/preparer-la-visite/je-suis/enseignant-ou-animateur</v>
      </c>
      <c r="G706" s="322" t="str">
        <f t="shared" ca="1" si="143"/>
        <v>A</v>
      </c>
      <c r="H706" s="322">
        <f t="shared" ca="1" si="144"/>
        <v>0</v>
      </c>
      <c r="I706" s="322" t="str">
        <f t="shared" ca="1" si="145"/>
        <v>x</v>
      </c>
      <c r="J706" s="322" t="str">
        <f t="shared" ca="1" si="146"/>
        <v/>
      </c>
      <c r="K706" s="322" t="str">
        <f t="shared" ca="1" si="147"/>
        <v/>
      </c>
      <c r="L706" s="322" t="str">
        <f t="shared" ca="1" si="148"/>
        <v/>
      </c>
      <c r="N706" s="322">
        <f t="shared" ca="1" si="149"/>
        <v>0</v>
      </c>
      <c r="O706" t="str">
        <f t="shared" ca="1" si="150"/>
        <v/>
      </c>
      <c r="P706" t="str">
        <f t="shared" ca="1" si="151"/>
        <v/>
      </c>
      <c r="Q706" t="str">
        <f t="shared" ca="1" si="152"/>
        <v/>
      </c>
      <c r="R706" t="str">
        <f t="shared" ca="1" si="153"/>
        <v/>
      </c>
    </row>
    <row r="707" spans="1:18" hidden="1" x14ac:dyDescent="0.2">
      <c r="A707" s="361"/>
      <c r="B707" s="322">
        <v>50</v>
      </c>
      <c r="C707" s="322" t="str">
        <f t="shared" ca="1" si="140"/>
        <v>7.2</v>
      </c>
      <c r="D707" s="322" t="str">
        <f t="shared" ca="1" si="141"/>
        <v>na</v>
      </c>
      <c r="E707" s="322" t="s">
        <v>42</v>
      </c>
      <c r="F707" s="322" t="str">
        <f t="shared" ca="1" si="142"/>
        <v>https://museemaritime.larochelle.fr/au-dela-de-la-visite/autour-des-expositions</v>
      </c>
      <c r="G707" s="322" t="str">
        <f t="shared" ca="1" si="143"/>
        <v>A</v>
      </c>
      <c r="H707" s="322">
        <f t="shared" ca="1" si="144"/>
        <v>0</v>
      </c>
      <c r="I707" s="322" t="str">
        <f t="shared" ca="1" si="145"/>
        <v>x</v>
      </c>
      <c r="J707" s="322" t="str">
        <f t="shared" ca="1" si="146"/>
        <v/>
      </c>
      <c r="K707" s="322" t="str">
        <f t="shared" ca="1" si="147"/>
        <v/>
      </c>
      <c r="L707" s="322" t="str">
        <f t="shared" ca="1" si="148"/>
        <v/>
      </c>
      <c r="N707" s="322">
        <f t="shared" ca="1" si="149"/>
        <v>0</v>
      </c>
      <c r="O707" t="str">
        <f t="shared" ca="1" si="150"/>
        <v/>
      </c>
      <c r="P707" t="str">
        <f t="shared" ca="1" si="151"/>
        <v/>
      </c>
      <c r="Q707" t="str">
        <f t="shared" ca="1" si="152"/>
        <v/>
      </c>
      <c r="R707" t="str">
        <f t="shared" ca="1" si="153"/>
        <v/>
      </c>
    </row>
    <row r="708" spans="1:18" hidden="1" x14ac:dyDescent="0.2">
      <c r="A708" s="361"/>
      <c r="B708" s="322">
        <v>50</v>
      </c>
      <c r="C708" s="322" t="str">
        <f t="shared" ca="1" si="140"/>
        <v>7.2</v>
      </c>
      <c r="D708" s="322" t="str">
        <f t="shared" ca="1" si="141"/>
        <v>na</v>
      </c>
      <c r="E708" s="322" t="s">
        <v>43</v>
      </c>
      <c r="F708" s="322" t="str">
        <f t="shared" ca="1" si="142"/>
        <v>https://museemaritime.larochelle.fr/au-dela-de-la-visite/lieux-culturels-et-monuments</v>
      </c>
      <c r="G708" s="322" t="str">
        <f t="shared" ca="1" si="143"/>
        <v>A</v>
      </c>
      <c r="H708" s="322">
        <f t="shared" ca="1" si="144"/>
        <v>0</v>
      </c>
      <c r="I708" s="322" t="str">
        <f t="shared" ca="1" si="145"/>
        <v>x</v>
      </c>
      <c r="J708" s="322" t="str">
        <f t="shared" ca="1" si="146"/>
        <v/>
      </c>
      <c r="K708" s="322" t="str">
        <f t="shared" ca="1" si="147"/>
        <v/>
      </c>
      <c r="L708" s="322" t="str">
        <f t="shared" ca="1" si="148"/>
        <v/>
      </c>
      <c r="N708" s="322">
        <f t="shared" ca="1" si="149"/>
        <v>0</v>
      </c>
      <c r="O708" t="str">
        <f t="shared" ca="1" si="150"/>
        <v/>
      </c>
      <c r="P708" t="str">
        <f t="shared" ca="1" si="151"/>
        <v/>
      </c>
      <c r="Q708" t="str">
        <f t="shared" ca="1" si="152"/>
        <v/>
      </c>
      <c r="R708" t="str">
        <f t="shared" ca="1" si="153"/>
        <v/>
      </c>
    </row>
    <row r="709" spans="1:18" hidden="1" x14ac:dyDescent="0.2">
      <c r="A709" s="361"/>
      <c r="B709" s="322">
        <v>50</v>
      </c>
      <c r="C709" s="322" t="str">
        <f t="shared" ca="1" si="140"/>
        <v>7.2</v>
      </c>
      <c r="D709" s="322" t="str">
        <f t="shared" ca="1" si="141"/>
        <v>na</v>
      </c>
      <c r="E709" s="322" t="s">
        <v>44</v>
      </c>
      <c r="F709" s="322" t="str">
        <f t="shared" ca="1" si="142"/>
        <v>https://museemaritime.larochelle.fr/au-dela-de-la-visite/a-decouvrir-a-proximite/yatchs-classiques</v>
      </c>
      <c r="G709" s="322" t="str">
        <f t="shared" ca="1" si="143"/>
        <v>A</v>
      </c>
      <c r="H709" s="322">
        <f t="shared" ca="1" si="144"/>
        <v>0</v>
      </c>
      <c r="I709" s="322" t="str">
        <f t="shared" ca="1" si="145"/>
        <v>x</v>
      </c>
      <c r="J709" s="322" t="str">
        <f t="shared" ca="1" si="146"/>
        <v/>
      </c>
      <c r="K709" s="322" t="str">
        <f t="shared" ca="1" si="147"/>
        <v/>
      </c>
      <c r="L709" s="322" t="str">
        <f t="shared" ca="1" si="148"/>
        <v/>
      </c>
      <c r="N709" s="322">
        <f t="shared" ca="1" si="149"/>
        <v>0</v>
      </c>
      <c r="O709" t="str">
        <f t="shared" ca="1" si="150"/>
        <v/>
      </c>
      <c r="P709" t="str">
        <f t="shared" ca="1" si="151"/>
        <v/>
      </c>
      <c r="Q709" t="str">
        <f t="shared" ca="1" si="152"/>
        <v/>
      </c>
      <c r="R709" t="str">
        <f t="shared" ca="1" si="153"/>
        <v/>
      </c>
    </row>
    <row r="710" spans="1:18" ht="25.5" x14ac:dyDescent="0.2">
      <c r="A710" s="361"/>
      <c r="B710" s="322">
        <v>51</v>
      </c>
      <c r="C710" s="322" t="str">
        <f t="shared" ca="1" si="140"/>
        <v>7.3</v>
      </c>
      <c r="D710" s="322" t="str">
        <f t="shared" ca="1" si="141"/>
        <v>nc</v>
      </c>
      <c r="E710" s="322" t="s">
        <v>27</v>
      </c>
      <c r="F710" s="322" t="str">
        <f t="shared" ca="1" si="142"/>
        <v>https://museemaritime.larochelle.fr/</v>
      </c>
      <c r="G710" s="322" t="str">
        <f t="shared" ca="1" si="143"/>
        <v>A</v>
      </c>
      <c r="H710" s="322" t="str">
        <f t="shared" ca="1" si="144"/>
        <v>x</v>
      </c>
      <c r="I710" s="322" t="str">
        <f t="shared" ca="1" si="145"/>
        <v>x</v>
      </c>
      <c r="J710" s="322" t="str">
        <f t="shared" ca="1" si="146"/>
        <v>Bloquante</v>
      </c>
      <c r="K710" s="322" t="str">
        <f t="shared" ca="1" si="147"/>
        <v>Sur toutes les pages du site</v>
      </c>
      <c r="L710" s="322">
        <f t="shared" ca="1" si="148"/>
        <v>1</v>
      </c>
      <c r="N710" s="322">
        <f t="shared" ca="1" si="149"/>
        <v>2</v>
      </c>
      <c r="O710" s="355" t="str">
        <f t="shared" ca="1" si="150"/>
        <v>Il est possible de naviguer en dehors des menus alors qu'ils s'affichent comme des modales (en desktop et en mobile)</v>
      </c>
      <c r="P710" t="str">
        <f t="shared" ca="1" si="151"/>
        <v>Modifier tabindex pour restreindre la navigation aux menus lorsqu'ils sont ouverts</v>
      </c>
      <c r="Q710" t="str">
        <f t="shared" ca="1" si="152"/>
        <v/>
      </c>
      <c r="R710" t="str">
        <f t="shared" ca="1" si="153"/>
        <v>C:\Users\Yves-Pol Cabon\Pictures\Screenshots\Capture d'écran 2026-03-18 141529.png</v>
      </c>
    </row>
    <row r="711" spans="1:18" hidden="1" x14ac:dyDescent="0.2">
      <c r="A711" s="361"/>
      <c r="B711" s="322">
        <v>51</v>
      </c>
      <c r="C711" s="322" t="str">
        <f t="shared" ca="1" si="140"/>
        <v>7.3</v>
      </c>
      <c r="D711" s="322" t="str">
        <f t="shared" ca="1" si="141"/>
        <v>c</v>
      </c>
      <c r="E711" s="322" t="s">
        <v>28</v>
      </c>
      <c r="F711" s="322" t="str">
        <f t="shared" ca="1" si="142"/>
        <v>https://museemaritime.larochelle.fr/contact</v>
      </c>
      <c r="G711" s="322" t="str">
        <f t="shared" ca="1" si="143"/>
        <v>A</v>
      </c>
      <c r="H711" s="322" t="str">
        <f t="shared" ca="1" si="144"/>
        <v>x</v>
      </c>
      <c r="I711" s="322" t="str">
        <f t="shared" ca="1" si="145"/>
        <v>x</v>
      </c>
      <c r="J711" s="322" t="str">
        <f t="shared" ca="1" si="146"/>
        <v/>
      </c>
      <c r="K711" s="322" t="str">
        <f t="shared" ca="1" si="147"/>
        <v/>
      </c>
      <c r="L711" s="322" t="str">
        <f t="shared" ca="1" si="148"/>
        <v/>
      </c>
      <c r="N711" s="322">
        <f t="shared" ca="1" si="149"/>
        <v>2</v>
      </c>
      <c r="O711" t="str">
        <f t="shared" ca="1" si="150"/>
        <v/>
      </c>
      <c r="P711" t="str">
        <f t="shared" ca="1" si="151"/>
        <v/>
      </c>
      <c r="Q711" t="str">
        <f t="shared" ca="1" si="152"/>
        <v/>
      </c>
      <c r="R711" t="str">
        <f t="shared" ca="1" si="153"/>
        <v/>
      </c>
    </row>
    <row r="712" spans="1:18" hidden="1" x14ac:dyDescent="0.2">
      <c r="A712" s="361"/>
      <c r="B712" s="322">
        <v>51</v>
      </c>
      <c r="C712" s="322" t="str">
        <f t="shared" ref="C712:C775" ca="1" si="154">IFERROR(IF(INDIRECT($E712 &amp; "!B" &amp; $B712)="","",INDIRECT($E712 &amp; "!B" &amp; $B712)),"")</f>
        <v>7.3</v>
      </c>
      <c r="D712" s="322" t="str">
        <f t="shared" ref="D712:D775" ca="1" si="155">IFERROR(IF(INDIRECT($E712 &amp; "!G" &amp; $B712)="","",INDIRECT($E712 &amp; "!G" &amp; $B712)),"")</f>
        <v>na</v>
      </c>
      <c r="E712" s="322" t="s">
        <v>29</v>
      </c>
      <c r="F712" s="322" t="str">
        <f t="shared" ref="F712:F775" ca="1" si="156">IFERROR(HYPERLINK(INDIRECT($E712 &amp; "!C3")), "")</f>
        <v>https://museemaritime.larochelle.fr/mentions-legales</v>
      </c>
      <c r="G712" s="322" t="str">
        <f t="shared" ref="G712:G775" ca="1" si="157">IFERROR(IF(INDIRECT($E712 &amp; "!C" &amp; $B712)="","",INDIRECT($E712 &amp; "!C" &amp; $B712)),"")</f>
        <v>A</v>
      </c>
      <c r="H712" s="322" t="str">
        <f t="shared" ref="H712:H775" ca="1" si="158">IFERROR(IF(INDIRECT($E712 &amp; "!D" &amp; $B712)="","",INDIRECT($E712 &amp; "!D" &amp; $B712)),"")</f>
        <v>x</v>
      </c>
      <c r="I712" s="322" t="str">
        <f t="shared" ref="I712:I775" ca="1" si="159">IFERROR(IF(INDIRECT($E712 &amp; "!E" &amp; $B712)="","",INDIRECT($E712 &amp; "!E" &amp; $B712)),"")</f>
        <v>x</v>
      </c>
      <c r="J712" s="322" t="str">
        <f t="shared" ref="J712:J775" ca="1" si="160">IFERROR(IF(INDIRECT($E712 &amp; "!I" &amp; $B712)="","",INDIRECT($E712 &amp; "!I" &amp; $B712)),"")</f>
        <v/>
      </c>
      <c r="K712" s="322" t="str">
        <f t="shared" ref="K712:K775" ca="1" si="161">IFERROR(IF(INDIRECT($E712 &amp; "!J" &amp; $B712)="","",INDIRECT($E712 &amp; "!J" &amp; $B712)),"")</f>
        <v/>
      </c>
      <c r="L712" s="322" t="str">
        <f t="shared" ref="L712:L775" ca="1" si="162">IFERROR(VLOOKUP($K712,$Z$1:$AD$4,MATCH($J712,$AA$5:$AD$5,0)+1,FALSE),"")</f>
        <v/>
      </c>
      <c r="N712" s="322">
        <f t="shared" ref="N712:N775" ca="1" si="163">COUNTIFS($C$7:$C$1915,$C712,$D$7:$D$1915,"nc")</f>
        <v>2</v>
      </c>
      <c r="O712" t="str">
        <f t="shared" ref="O712:O775" ca="1" si="164">IFERROR(IF(INDIRECT($E712 &amp; "!K" &amp; $B712)="","",INDIRECT($E712 &amp; "!K" &amp; $B712)),"")</f>
        <v/>
      </c>
      <c r="P712" t="str">
        <f t="shared" ref="P712:P775" ca="1" si="165">IFERROR(IF(INDIRECT($E712 &amp; "!L" &amp; $B712)="","",INDIRECT($E712 &amp; "!L" &amp; $B712)),"")</f>
        <v/>
      </c>
      <c r="Q712" t="str">
        <f t="shared" ref="Q712:Q775" ca="1" si="166">IFERROR(IF(INDIRECT($E712 &amp; "!M" &amp; $B712)="","",INDIRECT($E712 &amp; "!M" &amp; $B712)),"")</f>
        <v>ref P01</v>
      </c>
      <c r="R712" t="str">
        <f t="shared" ref="R712:R775" ca="1" si="167">IFERROR(IF(INDIRECT($E712 &amp; "!N" &amp; $B712)="","",INDIRECT($E712 &amp; "!N" &amp; $B712)),"")</f>
        <v/>
      </c>
    </row>
    <row r="713" spans="1:18" hidden="1" x14ac:dyDescent="0.2">
      <c r="A713" s="361"/>
      <c r="B713" s="322">
        <v>51</v>
      </c>
      <c r="C713" s="322" t="str">
        <f t="shared" ca="1" si="154"/>
        <v>7.3</v>
      </c>
      <c r="D713" s="322" t="str">
        <f t="shared" ca="1" si="155"/>
        <v>na</v>
      </c>
      <c r="E713" s="322" t="s">
        <v>30</v>
      </c>
      <c r="F713" s="322" t="str">
        <f t="shared" ca="1" si="156"/>
        <v>https://museemaritime.larochelle.fr/plan-du-site</v>
      </c>
      <c r="G713" s="322" t="str">
        <f t="shared" ca="1" si="157"/>
        <v>A</v>
      </c>
      <c r="H713" s="322" t="str">
        <f t="shared" ca="1" si="158"/>
        <v>x</v>
      </c>
      <c r="I713" s="322" t="str">
        <f t="shared" ca="1" si="159"/>
        <v>x</v>
      </c>
      <c r="J713" s="322" t="str">
        <f t="shared" ca="1" si="160"/>
        <v/>
      </c>
      <c r="K713" s="322" t="str">
        <f t="shared" ca="1" si="161"/>
        <v/>
      </c>
      <c r="L713" s="322" t="str">
        <f t="shared" ca="1" si="162"/>
        <v/>
      </c>
      <c r="N713" s="322">
        <f t="shared" ca="1" si="163"/>
        <v>2</v>
      </c>
      <c r="O713" t="str">
        <f t="shared" ca="1" si="164"/>
        <v/>
      </c>
      <c r="P713" t="str">
        <f t="shared" ca="1" si="165"/>
        <v/>
      </c>
      <c r="Q713" t="str">
        <f t="shared" ca="1" si="166"/>
        <v>ref P01</v>
      </c>
      <c r="R713" t="str">
        <f t="shared" ca="1" si="167"/>
        <v/>
      </c>
    </row>
    <row r="714" spans="1:18" hidden="1" x14ac:dyDescent="0.2">
      <c r="A714" s="361"/>
      <c r="B714" s="322">
        <v>51</v>
      </c>
      <c r="C714" s="322" t="str">
        <f t="shared" ca="1" si="154"/>
        <v>7.3</v>
      </c>
      <c r="D714" s="322" t="str">
        <f t="shared" ca="1" si="155"/>
        <v>na</v>
      </c>
      <c r="E714" s="322" t="s">
        <v>31</v>
      </c>
      <c r="F714" s="322" t="str">
        <f t="shared" ca="1" si="156"/>
        <v>https://museemaritime.larochelle.fr/un-avant-gout/en-ce-moment</v>
      </c>
      <c r="G714" s="322" t="str">
        <f t="shared" ca="1" si="157"/>
        <v>A</v>
      </c>
      <c r="H714" s="322" t="str">
        <f t="shared" ca="1" si="158"/>
        <v>x</v>
      </c>
      <c r="I714" s="322" t="str">
        <f t="shared" ca="1" si="159"/>
        <v>x</v>
      </c>
      <c r="J714" s="322" t="str">
        <f t="shared" ca="1" si="160"/>
        <v/>
      </c>
      <c r="K714" s="322" t="str">
        <f t="shared" ca="1" si="161"/>
        <v/>
      </c>
      <c r="L714" s="322" t="str">
        <f t="shared" ca="1" si="162"/>
        <v/>
      </c>
      <c r="N714" s="322">
        <f t="shared" ca="1" si="163"/>
        <v>2</v>
      </c>
      <c r="O714" t="str">
        <f t="shared" ca="1" si="164"/>
        <v/>
      </c>
      <c r="P714" t="str">
        <f t="shared" ca="1" si="165"/>
        <v/>
      </c>
      <c r="Q714" t="str">
        <f t="shared" ca="1" si="166"/>
        <v>ref P01</v>
      </c>
      <c r="R714" t="str">
        <f t="shared" ca="1" si="167"/>
        <v/>
      </c>
    </row>
    <row r="715" spans="1:18" hidden="1" x14ac:dyDescent="0.2">
      <c r="A715" s="361"/>
      <c r="B715" s="322">
        <v>51</v>
      </c>
      <c r="C715" s="322" t="str">
        <f t="shared" ca="1" si="154"/>
        <v>7.3</v>
      </c>
      <c r="D715" s="322" t="str">
        <f t="shared" ca="1" si="155"/>
        <v>c</v>
      </c>
      <c r="E715" s="322" t="s">
        <v>32</v>
      </c>
      <c r="F715" s="322" t="str">
        <f t="shared" ca="1" si="156"/>
        <v>https://museemaritime.larochelle.fr/un-avant-gout/en-ce-moment</v>
      </c>
      <c r="G715" s="322" t="str">
        <f t="shared" ca="1" si="157"/>
        <v>A</v>
      </c>
      <c r="H715" s="322" t="str">
        <f t="shared" ca="1" si="158"/>
        <v>x</v>
      </c>
      <c r="I715" s="322" t="str">
        <f t="shared" ca="1" si="159"/>
        <v>x</v>
      </c>
      <c r="J715" s="322" t="str">
        <f t="shared" ca="1" si="160"/>
        <v/>
      </c>
      <c r="K715" s="322" t="str">
        <f t="shared" ca="1" si="161"/>
        <v/>
      </c>
      <c r="L715" s="322" t="str">
        <f t="shared" ca="1" si="162"/>
        <v/>
      </c>
      <c r="N715" s="322">
        <f t="shared" ca="1" si="163"/>
        <v>2</v>
      </c>
      <c r="O715" t="str">
        <f t="shared" ca="1" si="164"/>
        <v/>
      </c>
      <c r="P715" t="str">
        <f t="shared" ca="1" si="165"/>
        <v/>
      </c>
      <c r="Q715" t="str">
        <f t="shared" ca="1" si="166"/>
        <v/>
      </c>
      <c r="R715" t="str">
        <f t="shared" ca="1" si="167"/>
        <v/>
      </c>
    </row>
    <row r="716" spans="1:18" hidden="1" x14ac:dyDescent="0.2">
      <c r="A716" s="361"/>
      <c r="B716" s="322">
        <v>51</v>
      </c>
      <c r="C716" s="322" t="str">
        <f t="shared" ca="1" si="154"/>
        <v>7.3</v>
      </c>
      <c r="D716" s="322" t="str">
        <f t="shared" ca="1" si="155"/>
        <v>na</v>
      </c>
      <c r="E716" s="322" t="s">
        <v>33</v>
      </c>
      <c r="F716" s="322" t="str">
        <f t="shared" ca="1" si="156"/>
        <v>https://museemaritime.larochelle.fr/un-avant-gout/en-ce-moment/evenement/generationsthalassa-5662</v>
      </c>
      <c r="G716" s="322" t="str">
        <f t="shared" ca="1" si="157"/>
        <v>A</v>
      </c>
      <c r="H716" s="322" t="str">
        <f t="shared" ca="1" si="158"/>
        <v>x</v>
      </c>
      <c r="I716" s="322" t="str">
        <f t="shared" ca="1" si="159"/>
        <v>x</v>
      </c>
      <c r="J716" s="322" t="str">
        <f t="shared" ca="1" si="160"/>
        <v/>
      </c>
      <c r="K716" s="322" t="str">
        <f t="shared" ca="1" si="161"/>
        <v/>
      </c>
      <c r="L716" s="322" t="str">
        <f t="shared" ca="1" si="162"/>
        <v/>
      </c>
      <c r="N716" s="322">
        <f t="shared" ca="1" si="163"/>
        <v>2</v>
      </c>
      <c r="O716" t="str">
        <f t="shared" ca="1" si="164"/>
        <v/>
      </c>
      <c r="P716" t="str">
        <f t="shared" ca="1" si="165"/>
        <v/>
      </c>
      <c r="Q716" t="str">
        <f t="shared" ca="1" si="166"/>
        <v>ref P01</v>
      </c>
      <c r="R716" t="str">
        <f t="shared" ca="1" si="167"/>
        <v/>
      </c>
    </row>
    <row r="717" spans="1:18" hidden="1" x14ac:dyDescent="0.2">
      <c r="A717" s="361"/>
      <c r="B717" s="322">
        <v>51</v>
      </c>
      <c r="C717" s="322" t="str">
        <f t="shared" ca="1" si="154"/>
        <v>7.3</v>
      </c>
      <c r="D717" s="322" t="str">
        <f t="shared" ca="1" si="155"/>
        <v>na</v>
      </c>
      <c r="E717" s="322" t="s">
        <v>34</v>
      </c>
      <c r="F717" s="322" t="str">
        <f t="shared" ca="1" si="156"/>
        <v>https://museemaritime.larochelle.fr/recherche?q=bateau&amp;tx_indexedsearch%5Bsubmit_button%5D=OK </v>
      </c>
      <c r="G717" s="322" t="str">
        <f t="shared" ca="1" si="157"/>
        <v>A</v>
      </c>
      <c r="H717" s="322" t="str">
        <f t="shared" ca="1" si="158"/>
        <v>x</v>
      </c>
      <c r="I717" s="322" t="str">
        <f t="shared" ca="1" si="159"/>
        <v>x</v>
      </c>
      <c r="J717" s="322" t="str">
        <f t="shared" ca="1" si="160"/>
        <v/>
      </c>
      <c r="K717" s="322" t="str">
        <f t="shared" ca="1" si="161"/>
        <v/>
      </c>
      <c r="L717" s="322" t="str">
        <f t="shared" ca="1" si="162"/>
        <v/>
      </c>
      <c r="N717" s="322">
        <f t="shared" ca="1" si="163"/>
        <v>2</v>
      </c>
      <c r="O717" t="str">
        <f t="shared" ca="1" si="164"/>
        <v/>
      </c>
      <c r="P717" t="str">
        <f t="shared" ca="1" si="165"/>
        <v/>
      </c>
      <c r="Q717" t="str">
        <f t="shared" ca="1" si="166"/>
        <v>ref P01</v>
      </c>
      <c r="R717" t="str">
        <f t="shared" ca="1" si="167"/>
        <v/>
      </c>
    </row>
    <row r="718" spans="1:18" hidden="1" x14ac:dyDescent="0.2">
      <c r="A718" s="361"/>
      <c r="B718" s="322">
        <v>51</v>
      </c>
      <c r="C718" s="322" t="str">
        <f t="shared" ca="1" si="154"/>
        <v>7.3</v>
      </c>
      <c r="D718" s="322" t="str">
        <f t="shared" ca="1" si="155"/>
        <v>na</v>
      </c>
      <c r="E718" s="322" t="s">
        <v>35</v>
      </c>
      <c r="F718" s="322" t="str">
        <f t="shared" ca="1" si="156"/>
        <v>https://museemaritime.larochelle.fr/un-avant-gout/presentation-du-musee</v>
      </c>
      <c r="G718" s="322" t="str">
        <f t="shared" ca="1" si="157"/>
        <v>A</v>
      </c>
      <c r="H718" s="322" t="str">
        <f t="shared" ca="1" si="158"/>
        <v>x</v>
      </c>
      <c r="I718" s="322" t="str">
        <f t="shared" ca="1" si="159"/>
        <v>x</v>
      </c>
      <c r="J718" s="322" t="str">
        <f t="shared" ca="1" si="160"/>
        <v/>
      </c>
      <c r="K718" s="322" t="str">
        <f t="shared" ca="1" si="161"/>
        <v/>
      </c>
      <c r="L718" s="322" t="str">
        <f t="shared" ca="1" si="162"/>
        <v/>
      </c>
      <c r="N718" s="322">
        <f t="shared" ca="1" si="163"/>
        <v>2</v>
      </c>
      <c r="O718" t="str">
        <f t="shared" ca="1" si="164"/>
        <v/>
      </c>
      <c r="P718" t="str">
        <f t="shared" ca="1" si="165"/>
        <v/>
      </c>
      <c r="Q718" t="str">
        <f t="shared" ca="1" si="166"/>
        <v>ref P01</v>
      </c>
      <c r="R718" t="str">
        <f t="shared" ca="1" si="167"/>
        <v/>
      </c>
    </row>
    <row r="719" spans="1:18" hidden="1" x14ac:dyDescent="0.2">
      <c r="A719" s="361"/>
      <c r="B719" s="322">
        <v>51</v>
      </c>
      <c r="C719" s="322" t="str">
        <f t="shared" ca="1" si="154"/>
        <v>7.3</v>
      </c>
      <c r="D719" s="322" t="str">
        <f t="shared" ca="1" si="155"/>
        <v>na</v>
      </c>
      <c r="E719" s="322" t="s">
        <v>36</v>
      </c>
      <c r="F719" s="322" t="str">
        <f t="shared" ca="1" si="156"/>
        <v>https://museemaritime.larochelle.fr/un-avant-gout/histoire-du-musee</v>
      </c>
      <c r="G719" s="322" t="str">
        <f t="shared" ca="1" si="157"/>
        <v>A</v>
      </c>
      <c r="H719" s="322" t="str">
        <f t="shared" ca="1" si="158"/>
        <v>x</v>
      </c>
      <c r="I719" s="322" t="str">
        <f t="shared" ca="1" si="159"/>
        <v>x</v>
      </c>
      <c r="J719" s="322" t="str">
        <f t="shared" ca="1" si="160"/>
        <v/>
      </c>
      <c r="K719" s="322" t="str">
        <f t="shared" ca="1" si="161"/>
        <v/>
      </c>
      <c r="L719" s="322" t="str">
        <f t="shared" ca="1" si="162"/>
        <v/>
      </c>
      <c r="N719" s="322">
        <f t="shared" ca="1" si="163"/>
        <v>2</v>
      </c>
      <c r="O719" t="str">
        <f t="shared" ca="1" si="164"/>
        <v/>
      </c>
      <c r="P719" t="str">
        <f t="shared" ca="1" si="165"/>
        <v/>
      </c>
      <c r="Q719" t="str">
        <f t="shared" ca="1" si="166"/>
        <v>ref P01
déjà sanctionné au 7.1</v>
      </c>
      <c r="R719" t="str">
        <f t="shared" ca="1" si="167"/>
        <v/>
      </c>
    </row>
    <row r="720" spans="1:18" hidden="1" x14ac:dyDescent="0.2">
      <c r="A720" s="361"/>
      <c r="B720" s="322">
        <v>51</v>
      </c>
      <c r="C720" s="322" t="str">
        <f t="shared" ca="1" si="154"/>
        <v>7.3</v>
      </c>
      <c r="D720" s="322" t="str">
        <f t="shared" ca="1" si="155"/>
        <v>na</v>
      </c>
      <c r="E720" s="322" t="s">
        <v>37</v>
      </c>
      <c r="F720" s="322" t="str">
        <f t="shared" ca="1" si="156"/>
        <v>https://museemaritime.larochelle.fr/un-avant-gout/les-collections/flotte-patrimoniale</v>
      </c>
      <c r="G720" s="322" t="str">
        <f t="shared" ca="1" si="157"/>
        <v>A</v>
      </c>
      <c r="H720" s="322" t="str">
        <f t="shared" ca="1" si="158"/>
        <v>x</v>
      </c>
      <c r="I720" s="322" t="str">
        <f t="shared" ca="1" si="159"/>
        <v>x</v>
      </c>
      <c r="J720" s="322" t="str">
        <f t="shared" ca="1" si="160"/>
        <v/>
      </c>
      <c r="K720" s="322" t="str">
        <f t="shared" ca="1" si="161"/>
        <v/>
      </c>
      <c r="L720" s="322" t="str">
        <f t="shared" ca="1" si="162"/>
        <v/>
      </c>
      <c r="N720" s="322">
        <f t="shared" ca="1" si="163"/>
        <v>2</v>
      </c>
      <c r="O720" t="str">
        <f t="shared" ca="1" si="164"/>
        <v/>
      </c>
      <c r="P720" t="str">
        <f t="shared" ca="1" si="165"/>
        <v/>
      </c>
      <c r="Q720" t="str">
        <f t="shared" ca="1" si="166"/>
        <v>ref P01</v>
      </c>
      <c r="R720" t="str">
        <f t="shared" ca="1" si="167"/>
        <v/>
      </c>
    </row>
    <row r="721" spans="1:18" x14ac:dyDescent="0.2">
      <c r="A721" s="361"/>
      <c r="B721" s="322">
        <v>51</v>
      </c>
      <c r="C721" s="322" t="str">
        <f t="shared" ca="1" si="154"/>
        <v>7.3</v>
      </c>
      <c r="D721" s="322" t="str">
        <f t="shared" ca="1" si="155"/>
        <v>nc</v>
      </c>
      <c r="E721" s="322" t="s">
        <v>38</v>
      </c>
      <c r="F721" s="322" t="str">
        <f t="shared" ca="1" si="156"/>
        <v>https://museemaritime.larochelle.fr/un-avant-gout/les-collections/france-1</v>
      </c>
      <c r="G721" s="322" t="str">
        <f t="shared" ca="1" si="157"/>
        <v>A</v>
      </c>
      <c r="H721" s="322" t="str">
        <f t="shared" ca="1" si="158"/>
        <v>x</v>
      </c>
      <c r="I721" s="322" t="str">
        <f t="shared" ca="1" si="159"/>
        <v>x</v>
      </c>
      <c r="J721" s="322" t="str">
        <f t="shared" ca="1" si="160"/>
        <v>Bloquante</v>
      </c>
      <c r="K721" s="322" t="str">
        <f t="shared" ca="1" si="161"/>
        <v>Sur plusieurs pages de l'échantillon</v>
      </c>
      <c r="L721" s="322">
        <f t="shared" ca="1" si="162"/>
        <v>1</v>
      </c>
      <c r="N721" s="322">
        <f t="shared" ca="1" si="163"/>
        <v>2</v>
      </c>
      <c r="O721" s="355" t="str">
        <f t="shared" ca="1" si="164"/>
        <v>La modale d'image agrandie n'empêche pas l'utilisateur de naviguer dans le reste du site</v>
      </c>
      <c r="P721" t="str">
        <f t="shared" ca="1" si="165"/>
        <v>Utilise le DP de la modale</v>
      </c>
      <c r="Q721" t="str">
        <f t="shared" ca="1" si="166"/>
        <v>ref P01</v>
      </c>
      <c r="R721" t="str">
        <f t="shared" ca="1" si="167"/>
        <v/>
      </c>
    </row>
    <row r="722" spans="1:18" hidden="1" x14ac:dyDescent="0.2">
      <c r="A722" s="361"/>
      <c r="B722" s="322">
        <v>51</v>
      </c>
      <c r="C722" s="322" t="str">
        <f t="shared" ca="1" si="154"/>
        <v>7.3</v>
      </c>
      <c r="D722" s="322" t="str">
        <f t="shared" ca="1" si="155"/>
        <v>na</v>
      </c>
      <c r="E722" s="322" t="s">
        <v>39</v>
      </c>
      <c r="F722" s="322" t="str">
        <f t="shared" ca="1" si="156"/>
        <v>https://museemaritime.larochelle.fr/un-avant-gout/les-incontournables/joshua-1</v>
      </c>
      <c r="G722" s="322" t="str">
        <f t="shared" ca="1" si="157"/>
        <v>A</v>
      </c>
      <c r="H722" s="322" t="str">
        <f t="shared" ca="1" si="158"/>
        <v>x</v>
      </c>
      <c r="I722" s="322" t="str">
        <f t="shared" ca="1" si="159"/>
        <v>x</v>
      </c>
      <c r="J722" s="322" t="str">
        <f t="shared" ca="1" si="160"/>
        <v/>
      </c>
      <c r="K722" s="322" t="str">
        <f t="shared" ca="1" si="161"/>
        <v/>
      </c>
      <c r="L722" s="322" t="str">
        <f t="shared" ca="1" si="162"/>
        <v/>
      </c>
      <c r="N722" s="322">
        <f t="shared" ca="1" si="163"/>
        <v>2</v>
      </c>
      <c r="O722" t="str">
        <f t="shared" ca="1" si="164"/>
        <v/>
      </c>
      <c r="P722" t="str">
        <f t="shared" ca="1" si="165"/>
        <v/>
      </c>
      <c r="Q722" t="str">
        <f t="shared" ca="1" si="166"/>
        <v>ref P01
ref P12 (modale d'agrandissement)</v>
      </c>
      <c r="R722" t="str">
        <f t="shared" ca="1" si="167"/>
        <v/>
      </c>
    </row>
    <row r="723" spans="1:18" hidden="1" x14ac:dyDescent="0.2">
      <c r="A723" s="361"/>
      <c r="B723" s="322">
        <v>51</v>
      </c>
      <c r="C723" s="322" t="str">
        <f t="shared" ca="1" si="154"/>
        <v>7.3</v>
      </c>
      <c r="D723" s="322" t="str">
        <f t="shared" ca="1" si="155"/>
        <v>na</v>
      </c>
      <c r="E723" s="322" t="s">
        <v>40</v>
      </c>
      <c r="F723" s="322" t="str">
        <f t="shared" ca="1" si="156"/>
        <v>https://museemaritime.larochelle.fr/preparer-la-visite/acces-tarifs-et-horaires</v>
      </c>
      <c r="G723" s="322" t="str">
        <f t="shared" ca="1" si="157"/>
        <v>A</v>
      </c>
      <c r="H723" s="322" t="str">
        <f t="shared" ca="1" si="158"/>
        <v>x</v>
      </c>
      <c r="I723" s="322" t="str">
        <f t="shared" ca="1" si="159"/>
        <v>x</v>
      </c>
      <c r="J723" s="322" t="str">
        <f t="shared" ca="1" si="160"/>
        <v/>
      </c>
      <c r="K723" s="322" t="str">
        <f t="shared" ca="1" si="161"/>
        <v/>
      </c>
      <c r="L723" s="322" t="str">
        <f t="shared" ca="1" si="162"/>
        <v/>
      </c>
      <c r="N723" s="322">
        <f t="shared" ca="1" si="163"/>
        <v>2</v>
      </c>
      <c r="O723" t="str">
        <f t="shared" ca="1" si="164"/>
        <v/>
      </c>
      <c r="P723" t="str">
        <f t="shared" ca="1" si="165"/>
        <v/>
      </c>
      <c r="Q723" t="str">
        <f t="shared" ca="1" si="166"/>
        <v>ref P01
ref P12</v>
      </c>
      <c r="R723" t="str">
        <f t="shared" ca="1" si="167"/>
        <v/>
      </c>
    </row>
    <row r="724" spans="1:18" hidden="1" x14ac:dyDescent="0.2">
      <c r="A724" s="361"/>
      <c r="B724" s="322">
        <v>51</v>
      </c>
      <c r="C724" s="322" t="str">
        <f t="shared" ca="1" si="154"/>
        <v>7.3</v>
      </c>
      <c r="D724" s="322" t="str">
        <f t="shared" ca="1" si="155"/>
        <v>na</v>
      </c>
      <c r="E724" s="322" t="s">
        <v>41</v>
      </c>
      <c r="F724" s="322" t="str">
        <f t="shared" ca="1" si="156"/>
        <v>https://museemaritime.larochelle.fr/preparer-la-visite/je-suis/enseignant-ou-animateur</v>
      </c>
      <c r="G724" s="322" t="str">
        <f t="shared" ca="1" si="157"/>
        <v>A</v>
      </c>
      <c r="H724" s="322" t="str">
        <f t="shared" ca="1" si="158"/>
        <v>x</v>
      </c>
      <c r="I724" s="322" t="str">
        <f t="shared" ca="1" si="159"/>
        <v>x</v>
      </c>
      <c r="J724" s="322" t="str">
        <f t="shared" ca="1" si="160"/>
        <v/>
      </c>
      <c r="K724" s="322" t="str">
        <f t="shared" ca="1" si="161"/>
        <v/>
      </c>
      <c r="L724" s="322" t="str">
        <f t="shared" ca="1" si="162"/>
        <v/>
      </c>
      <c r="N724" s="322">
        <f t="shared" ca="1" si="163"/>
        <v>2</v>
      </c>
      <c r="O724" t="str">
        <f t="shared" ca="1" si="164"/>
        <v/>
      </c>
      <c r="P724" t="str">
        <f t="shared" ca="1" si="165"/>
        <v/>
      </c>
      <c r="Q724" t="str">
        <f t="shared" ca="1" si="166"/>
        <v>ref P01</v>
      </c>
      <c r="R724" t="str">
        <f t="shared" ca="1" si="167"/>
        <v/>
      </c>
    </row>
    <row r="725" spans="1:18" hidden="1" x14ac:dyDescent="0.2">
      <c r="A725" s="361"/>
      <c r="B725" s="322">
        <v>51</v>
      </c>
      <c r="C725" s="322" t="str">
        <f t="shared" ca="1" si="154"/>
        <v>7.3</v>
      </c>
      <c r="D725" s="322" t="str">
        <f t="shared" ca="1" si="155"/>
        <v>na</v>
      </c>
      <c r="E725" s="322" t="s">
        <v>42</v>
      </c>
      <c r="F725" s="322" t="str">
        <f t="shared" ca="1" si="156"/>
        <v>https://museemaritime.larochelle.fr/au-dela-de-la-visite/autour-des-expositions</v>
      </c>
      <c r="G725" s="322" t="str">
        <f t="shared" ca="1" si="157"/>
        <v>A</v>
      </c>
      <c r="H725" s="322" t="str">
        <f t="shared" ca="1" si="158"/>
        <v>x</v>
      </c>
      <c r="I725" s="322" t="str">
        <f t="shared" ca="1" si="159"/>
        <v>x</v>
      </c>
      <c r="J725" s="322" t="str">
        <f t="shared" ca="1" si="160"/>
        <v/>
      </c>
      <c r="K725" s="322" t="str">
        <f t="shared" ca="1" si="161"/>
        <v/>
      </c>
      <c r="L725" s="322" t="str">
        <f t="shared" ca="1" si="162"/>
        <v/>
      </c>
      <c r="N725" s="322">
        <f t="shared" ca="1" si="163"/>
        <v>2</v>
      </c>
      <c r="O725" t="str">
        <f t="shared" ca="1" si="164"/>
        <v/>
      </c>
      <c r="P725" t="str">
        <f t="shared" ca="1" si="165"/>
        <v/>
      </c>
      <c r="Q725" t="str">
        <f t="shared" ca="1" si="166"/>
        <v>ref P01</v>
      </c>
      <c r="R725" t="str">
        <f t="shared" ca="1" si="167"/>
        <v/>
      </c>
    </row>
    <row r="726" spans="1:18" hidden="1" x14ac:dyDescent="0.2">
      <c r="A726" s="361"/>
      <c r="B726" s="322">
        <v>51</v>
      </c>
      <c r="C726" s="322" t="str">
        <f t="shared" ca="1" si="154"/>
        <v>7.3</v>
      </c>
      <c r="D726" s="322" t="str">
        <f t="shared" ca="1" si="155"/>
        <v>na</v>
      </c>
      <c r="E726" s="322" t="s">
        <v>43</v>
      </c>
      <c r="F726" s="322" t="str">
        <f t="shared" ca="1" si="156"/>
        <v>https://museemaritime.larochelle.fr/au-dela-de-la-visite/lieux-culturels-et-monuments</v>
      </c>
      <c r="G726" s="322" t="str">
        <f t="shared" ca="1" si="157"/>
        <v>A</v>
      </c>
      <c r="H726" s="322" t="str">
        <f t="shared" ca="1" si="158"/>
        <v>x</v>
      </c>
      <c r="I726" s="322" t="str">
        <f t="shared" ca="1" si="159"/>
        <v>x</v>
      </c>
      <c r="J726" s="322" t="str">
        <f t="shared" ca="1" si="160"/>
        <v/>
      </c>
      <c r="K726" s="322" t="str">
        <f t="shared" ca="1" si="161"/>
        <v/>
      </c>
      <c r="L726" s="322" t="str">
        <f t="shared" ca="1" si="162"/>
        <v/>
      </c>
      <c r="N726" s="322">
        <f t="shared" ca="1" si="163"/>
        <v>2</v>
      </c>
      <c r="O726" t="str">
        <f t="shared" ca="1" si="164"/>
        <v/>
      </c>
      <c r="P726" t="str">
        <f t="shared" ca="1" si="165"/>
        <v/>
      </c>
      <c r="Q726" t="str">
        <f t="shared" ca="1" si="166"/>
        <v>ref P01
Voir 71 : la carte n'est pas contrôlable au clavier</v>
      </c>
      <c r="R726" t="str">
        <f t="shared" ca="1" si="167"/>
        <v/>
      </c>
    </row>
    <row r="727" spans="1:18" hidden="1" x14ac:dyDescent="0.2">
      <c r="A727" s="361"/>
      <c r="B727" s="322">
        <v>51</v>
      </c>
      <c r="C727" s="322" t="str">
        <f t="shared" ca="1" si="154"/>
        <v>7.3</v>
      </c>
      <c r="D727" s="322" t="str">
        <f t="shared" ca="1" si="155"/>
        <v>na</v>
      </c>
      <c r="E727" s="322" t="s">
        <v>44</v>
      </c>
      <c r="F727" s="322" t="str">
        <f t="shared" ca="1" si="156"/>
        <v>https://museemaritime.larochelle.fr/au-dela-de-la-visite/a-decouvrir-a-proximite/yatchs-classiques</v>
      </c>
      <c r="G727" s="322" t="str">
        <f t="shared" ca="1" si="157"/>
        <v>A</v>
      </c>
      <c r="H727" s="322" t="str">
        <f t="shared" ca="1" si="158"/>
        <v>x</v>
      </c>
      <c r="I727" s="322" t="str">
        <f t="shared" ca="1" si="159"/>
        <v>x</v>
      </c>
      <c r="J727" s="322" t="str">
        <f t="shared" ca="1" si="160"/>
        <v/>
      </c>
      <c r="K727" s="322" t="str">
        <f t="shared" ca="1" si="161"/>
        <v/>
      </c>
      <c r="L727" s="322" t="str">
        <f t="shared" ca="1" si="162"/>
        <v/>
      </c>
      <c r="N727" s="322">
        <f t="shared" ca="1" si="163"/>
        <v>2</v>
      </c>
      <c r="O727" t="str">
        <f t="shared" ca="1" si="164"/>
        <v/>
      </c>
      <c r="P727" t="str">
        <f t="shared" ca="1" si="165"/>
        <v/>
      </c>
      <c r="Q727" t="str">
        <f t="shared" ca="1" si="166"/>
        <v>ref P01</v>
      </c>
      <c r="R727" t="str">
        <f t="shared" ca="1" si="167"/>
        <v/>
      </c>
    </row>
    <row r="728" spans="1:18" hidden="1" x14ac:dyDescent="0.2">
      <c r="A728" s="361"/>
      <c r="B728" s="322">
        <v>52</v>
      </c>
      <c r="C728" s="322" t="str">
        <f t="shared" ca="1" si="154"/>
        <v>7.4</v>
      </c>
      <c r="D728" s="322" t="str">
        <f t="shared" ca="1" si="155"/>
        <v>c</v>
      </c>
      <c r="E728" s="322" t="s">
        <v>27</v>
      </c>
      <c r="F728" s="322" t="str">
        <f t="shared" ca="1" si="156"/>
        <v>https://museemaritime.larochelle.fr/</v>
      </c>
      <c r="G728" s="322" t="str">
        <f t="shared" ca="1" si="157"/>
        <v>A</v>
      </c>
      <c r="H728" s="322">
        <f t="shared" ca="1" si="158"/>
        <v>0</v>
      </c>
      <c r="I728" s="322" t="str">
        <f t="shared" ca="1" si="159"/>
        <v>x</v>
      </c>
      <c r="J728" s="322" t="str">
        <f t="shared" ca="1" si="160"/>
        <v/>
      </c>
      <c r="K728" s="322" t="str">
        <f t="shared" ca="1" si="161"/>
        <v/>
      </c>
      <c r="L728" s="322" t="str">
        <f t="shared" ca="1" si="162"/>
        <v/>
      </c>
      <c r="N728" s="322">
        <f t="shared" ca="1" si="163"/>
        <v>0</v>
      </c>
      <c r="O728" t="str">
        <f t="shared" ca="1" si="164"/>
        <v/>
      </c>
      <c r="P728" t="str">
        <f t="shared" ca="1" si="165"/>
        <v/>
      </c>
      <c r="Q728" t="str">
        <f t="shared" ca="1" si="166"/>
        <v/>
      </c>
      <c r="R728" t="str">
        <f t="shared" ca="1" si="167"/>
        <v/>
      </c>
    </row>
    <row r="729" spans="1:18" hidden="1" x14ac:dyDescent="0.2">
      <c r="A729" s="361"/>
      <c r="B729" s="322">
        <v>52</v>
      </c>
      <c r="C729" s="322" t="str">
        <f t="shared" ca="1" si="154"/>
        <v>7.4</v>
      </c>
      <c r="D729" s="322" t="str">
        <f t="shared" ca="1" si="155"/>
        <v>c</v>
      </c>
      <c r="E729" s="322" t="s">
        <v>28</v>
      </c>
      <c r="F729" s="322" t="str">
        <f t="shared" ca="1" si="156"/>
        <v>https://museemaritime.larochelle.fr/contact</v>
      </c>
      <c r="G729" s="322" t="str">
        <f t="shared" ca="1" si="157"/>
        <v>A</v>
      </c>
      <c r="H729" s="322">
        <f t="shared" ca="1" si="158"/>
        <v>0</v>
      </c>
      <c r="I729" s="322" t="str">
        <f t="shared" ca="1" si="159"/>
        <v>x</v>
      </c>
      <c r="J729" s="322" t="str">
        <f t="shared" ca="1" si="160"/>
        <v/>
      </c>
      <c r="K729" s="322" t="str">
        <f t="shared" ca="1" si="161"/>
        <v/>
      </c>
      <c r="L729" s="322" t="str">
        <f t="shared" ca="1" si="162"/>
        <v/>
      </c>
      <c r="N729" s="322">
        <f t="shared" ca="1" si="163"/>
        <v>0</v>
      </c>
      <c r="O729" t="str">
        <f t="shared" ca="1" si="164"/>
        <v/>
      </c>
      <c r="P729" t="str">
        <f t="shared" ca="1" si="165"/>
        <v/>
      </c>
      <c r="Q729" t="str">
        <f t="shared" ca="1" si="166"/>
        <v/>
      </c>
      <c r="R729" t="str">
        <f t="shared" ca="1" si="167"/>
        <v/>
      </c>
    </row>
    <row r="730" spans="1:18" hidden="1" x14ac:dyDescent="0.2">
      <c r="A730" s="361"/>
      <c r="B730" s="322">
        <v>52</v>
      </c>
      <c r="C730" s="322" t="str">
        <f t="shared" ca="1" si="154"/>
        <v>7.4</v>
      </c>
      <c r="D730" s="322" t="str">
        <f t="shared" ca="1" si="155"/>
        <v>na</v>
      </c>
      <c r="E730" s="322" t="s">
        <v>29</v>
      </c>
      <c r="F730" s="322" t="str">
        <f t="shared" ca="1" si="156"/>
        <v>https://museemaritime.larochelle.fr/mentions-legales</v>
      </c>
      <c r="G730" s="322" t="str">
        <f t="shared" ca="1" si="157"/>
        <v>A</v>
      </c>
      <c r="H730" s="322">
        <f t="shared" ca="1" si="158"/>
        <v>0</v>
      </c>
      <c r="I730" s="322" t="str">
        <f t="shared" ca="1" si="159"/>
        <v>x</v>
      </c>
      <c r="J730" s="322" t="str">
        <f t="shared" ca="1" si="160"/>
        <v/>
      </c>
      <c r="K730" s="322" t="str">
        <f t="shared" ca="1" si="161"/>
        <v/>
      </c>
      <c r="L730" s="322" t="str">
        <f t="shared" ca="1" si="162"/>
        <v/>
      </c>
      <c r="N730" s="322">
        <f t="shared" ca="1" si="163"/>
        <v>0</v>
      </c>
      <c r="O730" t="str">
        <f t="shared" ca="1" si="164"/>
        <v/>
      </c>
      <c r="P730" t="str">
        <f t="shared" ca="1" si="165"/>
        <v/>
      </c>
      <c r="Q730" t="str">
        <f t="shared" ca="1" si="166"/>
        <v/>
      </c>
      <c r="R730" t="str">
        <f t="shared" ca="1" si="167"/>
        <v/>
      </c>
    </row>
    <row r="731" spans="1:18" hidden="1" x14ac:dyDescent="0.2">
      <c r="A731" s="361"/>
      <c r="B731" s="322">
        <v>52</v>
      </c>
      <c r="C731" s="322" t="str">
        <f t="shared" ca="1" si="154"/>
        <v>7.4</v>
      </c>
      <c r="D731" s="322" t="str">
        <f t="shared" ca="1" si="155"/>
        <v>c</v>
      </c>
      <c r="E731" s="322" t="s">
        <v>30</v>
      </c>
      <c r="F731" s="322" t="str">
        <f t="shared" ca="1" si="156"/>
        <v>https://museemaritime.larochelle.fr/plan-du-site</v>
      </c>
      <c r="G731" s="322" t="str">
        <f t="shared" ca="1" si="157"/>
        <v>A</v>
      </c>
      <c r="H731" s="322">
        <f t="shared" ca="1" si="158"/>
        <v>0</v>
      </c>
      <c r="I731" s="322" t="str">
        <f t="shared" ca="1" si="159"/>
        <v>x</v>
      </c>
      <c r="J731" s="322" t="str">
        <f t="shared" ca="1" si="160"/>
        <v/>
      </c>
      <c r="K731" s="322" t="str">
        <f t="shared" ca="1" si="161"/>
        <v/>
      </c>
      <c r="L731" s="322" t="str">
        <f t="shared" ca="1" si="162"/>
        <v/>
      </c>
      <c r="N731" s="322">
        <f t="shared" ca="1" si="163"/>
        <v>0</v>
      </c>
      <c r="O731" t="str">
        <f t="shared" ca="1" si="164"/>
        <v/>
      </c>
      <c r="P731" t="str">
        <f t="shared" ca="1" si="165"/>
        <v/>
      </c>
      <c r="Q731" t="str">
        <f t="shared" ca="1" si="166"/>
        <v/>
      </c>
      <c r="R731" t="str">
        <f t="shared" ca="1" si="167"/>
        <v/>
      </c>
    </row>
    <row r="732" spans="1:18" hidden="1" x14ac:dyDescent="0.2">
      <c r="A732" s="361"/>
      <c r="B732" s="322">
        <v>52</v>
      </c>
      <c r="C732" s="322" t="str">
        <f t="shared" ca="1" si="154"/>
        <v>7.4</v>
      </c>
      <c r="D732" s="322" t="str">
        <f t="shared" ca="1" si="155"/>
        <v>c</v>
      </c>
      <c r="E732" s="322" t="s">
        <v>31</v>
      </c>
      <c r="F732" s="322" t="str">
        <f t="shared" ca="1" si="156"/>
        <v>https://museemaritime.larochelle.fr/un-avant-gout/en-ce-moment</v>
      </c>
      <c r="G732" s="322" t="str">
        <f t="shared" ca="1" si="157"/>
        <v>A</v>
      </c>
      <c r="H732" s="322">
        <f t="shared" ca="1" si="158"/>
        <v>0</v>
      </c>
      <c r="I732" s="322" t="str">
        <f t="shared" ca="1" si="159"/>
        <v>x</v>
      </c>
      <c r="J732" s="322" t="str">
        <f t="shared" ca="1" si="160"/>
        <v/>
      </c>
      <c r="K732" s="322" t="str">
        <f t="shared" ca="1" si="161"/>
        <v/>
      </c>
      <c r="L732" s="322" t="str">
        <f t="shared" ca="1" si="162"/>
        <v/>
      </c>
      <c r="N732" s="322">
        <f t="shared" ca="1" si="163"/>
        <v>0</v>
      </c>
      <c r="O732" t="str">
        <f t="shared" ca="1" si="164"/>
        <v/>
      </c>
      <c r="P732" t="str">
        <f t="shared" ca="1" si="165"/>
        <v/>
      </c>
      <c r="Q732" t="str">
        <f t="shared" ca="1" si="166"/>
        <v/>
      </c>
      <c r="R732" t="str">
        <f t="shared" ca="1" si="167"/>
        <v/>
      </c>
    </row>
    <row r="733" spans="1:18" hidden="1" x14ac:dyDescent="0.2">
      <c r="A733" s="361"/>
      <c r="B733" s="322">
        <v>52</v>
      </c>
      <c r="C733" s="322" t="str">
        <f t="shared" ca="1" si="154"/>
        <v>7.4</v>
      </c>
      <c r="D733" s="322" t="str">
        <f t="shared" ca="1" si="155"/>
        <v>c</v>
      </c>
      <c r="E733" s="322" t="s">
        <v>32</v>
      </c>
      <c r="F733" s="322" t="str">
        <f t="shared" ca="1" si="156"/>
        <v>https://museemaritime.larochelle.fr/un-avant-gout/en-ce-moment</v>
      </c>
      <c r="G733" s="322" t="str">
        <f t="shared" ca="1" si="157"/>
        <v>A</v>
      </c>
      <c r="H733" s="322">
        <f t="shared" ca="1" si="158"/>
        <v>0</v>
      </c>
      <c r="I733" s="322" t="str">
        <f t="shared" ca="1" si="159"/>
        <v>x</v>
      </c>
      <c r="J733" s="322" t="str">
        <f t="shared" ca="1" si="160"/>
        <v/>
      </c>
      <c r="K733" s="322" t="str">
        <f t="shared" ca="1" si="161"/>
        <v/>
      </c>
      <c r="L733" s="322" t="str">
        <f t="shared" ca="1" si="162"/>
        <v/>
      </c>
      <c r="N733" s="322">
        <f t="shared" ca="1" si="163"/>
        <v>0</v>
      </c>
      <c r="O733" t="str">
        <f t="shared" ca="1" si="164"/>
        <v/>
      </c>
      <c r="P733" t="str">
        <f t="shared" ca="1" si="165"/>
        <v/>
      </c>
      <c r="Q733" t="str">
        <f t="shared" ca="1" si="166"/>
        <v/>
      </c>
      <c r="R733" t="str">
        <f t="shared" ca="1" si="167"/>
        <v/>
      </c>
    </row>
    <row r="734" spans="1:18" hidden="1" x14ac:dyDescent="0.2">
      <c r="A734" s="361"/>
      <c r="B734" s="322">
        <v>52</v>
      </c>
      <c r="C734" s="322" t="str">
        <f t="shared" ca="1" si="154"/>
        <v>7.4</v>
      </c>
      <c r="D734" s="322" t="str">
        <f t="shared" ca="1" si="155"/>
        <v>c</v>
      </c>
      <c r="E734" s="322" t="s">
        <v>33</v>
      </c>
      <c r="F734" s="322" t="str">
        <f t="shared" ca="1" si="156"/>
        <v>https://museemaritime.larochelle.fr/un-avant-gout/en-ce-moment/evenement/generationsthalassa-5662</v>
      </c>
      <c r="G734" s="322" t="str">
        <f t="shared" ca="1" si="157"/>
        <v>A</v>
      </c>
      <c r="H734" s="322">
        <f t="shared" ca="1" si="158"/>
        <v>0</v>
      </c>
      <c r="I734" s="322" t="str">
        <f t="shared" ca="1" si="159"/>
        <v>x</v>
      </c>
      <c r="J734" s="322" t="str">
        <f t="shared" ca="1" si="160"/>
        <v/>
      </c>
      <c r="K734" s="322" t="str">
        <f t="shared" ca="1" si="161"/>
        <v/>
      </c>
      <c r="L734" s="322" t="str">
        <f t="shared" ca="1" si="162"/>
        <v/>
      </c>
      <c r="N734" s="322">
        <f t="shared" ca="1" si="163"/>
        <v>0</v>
      </c>
      <c r="O734" t="str">
        <f t="shared" ca="1" si="164"/>
        <v/>
      </c>
      <c r="P734" t="str">
        <f t="shared" ca="1" si="165"/>
        <v/>
      </c>
      <c r="Q734" t="str">
        <f t="shared" ca="1" si="166"/>
        <v/>
      </c>
      <c r="R734" t="str">
        <f t="shared" ca="1" si="167"/>
        <v/>
      </c>
    </row>
    <row r="735" spans="1:18" hidden="1" x14ac:dyDescent="0.2">
      <c r="A735" s="361"/>
      <c r="B735" s="322">
        <v>52</v>
      </c>
      <c r="C735" s="322" t="str">
        <f t="shared" ca="1" si="154"/>
        <v>7.4</v>
      </c>
      <c r="D735" s="322" t="str">
        <f t="shared" ca="1" si="155"/>
        <v>c</v>
      </c>
      <c r="E735" s="322" t="s">
        <v>34</v>
      </c>
      <c r="F735" s="322" t="str">
        <f t="shared" ca="1" si="156"/>
        <v>https://museemaritime.larochelle.fr/recherche?q=bateau&amp;tx_indexedsearch%5Bsubmit_button%5D=OK </v>
      </c>
      <c r="G735" s="322" t="str">
        <f t="shared" ca="1" si="157"/>
        <v>A</v>
      </c>
      <c r="H735" s="322">
        <f t="shared" ca="1" si="158"/>
        <v>0</v>
      </c>
      <c r="I735" s="322" t="str">
        <f t="shared" ca="1" si="159"/>
        <v>x</v>
      </c>
      <c r="J735" s="322" t="str">
        <f t="shared" ca="1" si="160"/>
        <v/>
      </c>
      <c r="K735" s="322" t="str">
        <f t="shared" ca="1" si="161"/>
        <v/>
      </c>
      <c r="L735" s="322" t="str">
        <f t="shared" ca="1" si="162"/>
        <v/>
      </c>
      <c r="N735" s="322">
        <f t="shared" ca="1" si="163"/>
        <v>0</v>
      </c>
      <c r="O735" t="str">
        <f t="shared" ca="1" si="164"/>
        <v/>
      </c>
      <c r="P735" t="str">
        <f t="shared" ca="1" si="165"/>
        <v/>
      </c>
      <c r="Q735" t="str">
        <f t="shared" ca="1" si="166"/>
        <v/>
      </c>
      <c r="R735" t="str">
        <f t="shared" ca="1" si="167"/>
        <v/>
      </c>
    </row>
    <row r="736" spans="1:18" hidden="1" x14ac:dyDescent="0.2">
      <c r="A736" s="361"/>
      <c r="B736" s="322">
        <v>52</v>
      </c>
      <c r="C736" s="322" t="str">
        <f t="shared" ca="1" si="154"/>
        <v>7.4</v>
      </c>
      <c r="D736" s="322" t="str">
        <f t="shared" ca="1" si="155"/>
        <v>c</v>
      </c>
      <c r="E736" s="322" t="s">
        <v>35</v>
      </c>
      <c r="F736" s="322" t="str">
        <f t="shared" ca="1" si="156"/>
        <v>https://museemaritime.larochelle.fr/un-avant-gout/presentation-du-musee</v>
      </c>
      <c r="G736" s="322" t="str">
        <f t="shared" ca="1" si="157"/>
        <v>A</v>
      </c>
      <c r="H736" s="322">
        <f t="shared" ca="1" si="158"/>
        <v>0</v>
      </c>
      <c r="I736" s="322" t="str">
        <f t="shared" ca="1" si="159"/>
        <v>x</v>
      </c>
      <c r="J736" s="322" t="str">
        <f t="shared" ca="1" si="160"/>
        <v/>
      </c>
      <c r="K736" s="322" t="str">
        <f t="shared" ca="1" si="161"/>
        <v/>
      </c>
      <c r="L736" s="322" t="str">
        <f t="shared" ca="1" si="162"/>
        <v/>
      </c>
      <c r="N736" s="322">
        <f t="shared" ca="1" si="163"/>
        <v>0</v>
      </c>
      <c r="O736" t="str">
        <f t="shared" ca="1" si="164"/>
        <v/>
      </c>
      <c r="P736" t="str">
        <f t="shared" ca="1" si="165"/>
        <v/>
      </c>
      <c r="Q736" t="str">
        <f t="shared" ca="1" si="166"/>
        <v/>
      </c>
      <c r="R736" t="str">
        <f t="shared" ca="1" si="167"/>
        <v/>
      </c>
    </row>
    <row r="737" spans="1:18" hidden="1" x14ac:dyDescent="0.2">
      <c r="A737" s="361"/>
      <c r="B737" s="322">
        <v>52</v>
      </c>
      <c r="C737" s="322" t="str">
        <f t="shared" ca="1" si="154"/>
        <v>7.4</v>
      </c>
      <c r="D737" s="322" t="str">
        <f t="shared" ca="1" si="155"/>
        <v>c</v>
      </c>
      <c r="E737" s="322" t="s">
        <v>36</v>
      </c>
      <c r="F737" s="322" t="str">
        <f t="shared" ca="1" si="156"/>
        <v>https://museemaritime.larochelle.fr/un-avant-gout/histoire-du-musee</v>
      </c>
      <c r="G737" s="322" t="str">
        <f t="shared" ca="1" si="157"/>
        <v>A</v>
      </c>
      <c r="H737" s="322">
        <f t="shared" ca="1" si="158"/>
        <v>0</v>
      </c>
      <c r="I737" s="322" t="str">
        <f t="shared" ca="1" si="159"/>
        <v>x</v>
      </c>
      <c r="J737" s="322" t="str">
        <f t="shared" ca="1" si="160"/>
        <v/>
      </c>
      <c r="K737" s="322" t="str">
        <f t="shared" ca="1" si="161"/>
        <v/>
      </c>
      <c r="L737" s="322" t="str">
        <f t="shared" ca="1" si="162"/>
        <v/>
      </c>
      <c r="N737" s="322">
        <f t="shared" ca="1" si="163"/>
        <v>0</v>
      </c>
      <c r="O737" t="str">
        <f t="shared" ca="1" si="164"/>
        <v/>
      </c>
      <c r="P737" t="str">
        <f t="shared" ca="1" si="165"/>
        <v/>
      </c>
      <c r="Q737" t="str">
        <f t="shared" ca="1" si="166"/>
        <v/>
      </c>
      <c r="R737" t="str">
        <f t="shared" ca="1" si="167"/>
        <v/>
      </c>
    </row>
    <row r="738" spans="1:18" hidden="1" x14ac:dyDescent="0.2">
      <c r="A738" s="361"/>
      <c r="B738" s="322">
        <v>52</v>
      </c>
      <c r="C738" s="322" t="str">
        <f t="shared" ca="1" si="154"/>
        <v>7.4</v>
      </c>
      <c r="D738" s="322" t="str">
        <f t="shared" ca="1" si="155"/>
        <v>c</v>
      </c>
      <c r="E738" s="322" t="s">
        <v>37</v>
      </c>
      <c r="F738" s="322" t="str">
        <f t="shared" ca="1" si="156"/>
        <v>https://museemaritime.larochelle.fr/un-avant-gout/les-collections/flotte-patrimoniale</v>
      </c>
      <c r="G738" s="322" t="str">
        <f t="shared" ca="1" si="157"/>
        <v>A</v>
      </c>
      <c r="H738" s="322">
        <f t="shared" ca="1" si="158"/>
        <v>0</v>
      </c>
      <c r="I738" s="322" t="str">
        <f t="shared" ca="1" si="159"/>
        <v>x</v>
      </c>
      <c r="J738" s="322" t="str">
        <f t="shared" ca="1" si="160"/>
        <v/>
      </c>
      <c r="K738" s="322" t="str">
        <f t="shared" ca="1" si="161"/>
        <v/>
      </c>
      <c r="L738" s="322" t="str">
        <f t="shared" ca="1" si="162"/>
        <v/>
      </c>
      <c r="N738" s="322">
        <f t="shared" ca="1" si="163"/>
        <v>0</v>
      </c>
      <c r="O738" t="str">
        <f t="shared" ca="1" si="164"/>
        <v/>
      </c>
      <c r="P738" t="str">
        <f t="shared" ca="1" si="165"/>
        <v/>
      </c>
      <c r="Q738" t="str">
        <f t="shared" ca="1" si="166"/>
        <v/>
      </c>
      <c r="R738" t="str">
        <f t="shared" ca="1" si="167"/>
        <v/>
      </c>
    </row>
    <row r="739" spans="1:18" hidden="1" x14ac:dyDescent="0.2">
      <c r="A739" s="361"/>
      <c r="B739" s="322">
        <v>52</v>
      </c>
      <c r="C739" s="322" t="str">
        <f t="shared" ca="1" si="154"/>
        <v>7.4</v>
      </c>
      <c r="D739" s="322" t="str">
        <f t="shared" ca="1" si="155"/>
        <v>c</v>
      </c>
      <c r="E739" s="322" t="s">
        <v>38</v>
      </c>
      <c r="F739" s="322" t="str">
        <f t="shared" ca="1" si="156"/>
        <v>https://museemaritime.larochelle.fr/un-avant-gout/les-collections/france-1</v>
      </c>
      <c r="G739" s="322" t="str">
        <f t="shared" ca="1" si="157"/>
        <v>A</v>
      </c>
      <c r="H739" s="322">
        <f t="shared" ca="1" si="158"/>
        <v>0</v>
      </c>
      <c r="I739" s="322" t="str">
        <f t="shared" ca="1" si="159"/>
        <v>x</v>
      </c>
      <c r="J739" s="322" t="str">
        <f t="shared" ca="1" si="160"/>
        <v/>
      </c>
      <c r="K739" s="322" t="str">
        <f t="shared" ca="1" si="161"/>
        <v/>
      </c>
      <c r="L739" s="322" t="str">
        <f t="shared" ca="1" si="162"/>
        <v/>
      </c>
      <c r="N739" s="322">
        <f t="shared" ca="1" si="163"/>
        <v>0</v>
      </c>
      <c r="O739" t="str">
        <f t="shared" ca="1" si="164"/>
        <v/>
      </c>
      <c r="P739" t="str">
        <f t="shared" ca="1" si="165"/>
        <v/>
      </c>
      <c r="Q739" t="str">
        <f t="shared" ca="1" si="166"/>
        <v/>
      </c>
      <c r="R739" t="str">
        <f t="shared" ca="1" si="167"/>
        <v/>
      </c>
    </row>
    <row r="740" spans="1:18" hidden="1" x14ac:dyDescent="0.2">
      <c r="A740" s="361"/>
      <c r="B740" s="322">
        <v>52</v>
      </c>
      <c r="C740" s="322" t="str">
        <f t="shared" ca="1" si="154"/>
        <v>7.4</v>
      </c>
      <c r="D740" s="322" t="str">
        <f t="shared" ca="1" si="155"/>
        <v>c</v>
      </c>
      <c r="E740" s="322" t="s">
        <v>39</v>
      </c>
      <c r="F740" s="322" t="str">
        <f t="shared" ca="1" si="156"/>
        <v>https://museemaritime.larochelle.fr/un-avant-gout/les-incontournables/joshua-1</v>
      </c>
      <c r="G740" s="322" t="str">
        <f t="shared" ca="1" si="157"/>
        <v>A</v>
      </c>
      <c r="H740" s="322">
        <f t="shared" ca="1" si="158"/>
        <v>0</v>
      </c>
      <c r="I740" s="322" t="str">
        <f t="shared" ca="1" si="159"/>
        <v>x</v>
      </c>
      <c r="J740" s="322" t="str">
        <f t="shared" ca="1" si="160"/>
        <v/>
      </c>
      <c r="K740" s="322" t="str">
        <f t="shared" ca="1" si="161"/>
        <v/>
      </c>
      <c r="L740" s="322" t="str">
        <f t="shared" ca="1" si="162"/>
        <v/>
      </c>
      <c r="N740" s="322">
        <f t="shared" ca="1" si="163"/>
        <v>0</v>
      </c>
      <c r="O740" t="str">
        <f t="shared" ca="1" si="164"/>
        <v/>
      </c>
      <c r="P740" t="str">
        <f t="shared" ca="1" si="165"/>
        <v/>
      </c>
      <c r="Q740" t="str">
        <f t="shared" ca="1" si="166"/>
        <v/>
      </c>
      <c r="R740" t="str">
        <f t="shared" ca="1" si="167"/>
        <v/>
      </c>
    </row>
    <row r="741" spans="1:18" hidden="1" x14ac:dyDescent="0.2">
      <c r="A741" s="361"/>
      <c r="B741" s="322">
        <v>52</v>
      </c>
      <c r="C741" s="322" t="str">
        <f t="shared" ca="1" si="154"/>
        <v>7.4</v>
      </c>
      <c r="D741" s="322" t="str">
        <f t="shared" ca="1" si="155"/>
        <v>na</v>
      </c>
      <c r="E741" s="322" t="s">
        <v>40</v>
      </c>
      <c r="F741" s="322" t="str">
        <f t="shared" ca="1" si="156"/>
        <v>https://museemaritime.larochelle.fr/preparer-la-visite/acces-tarifs-et-horaires</v>
      </c>
      <c r="G741" s="322" t="str">
        <f t="shared" ca="1" si="157"/>
        <v>A</v>
      </c>
      <c r="H741" s="322">
        <f t="shared" ca="1" si="158"/>
        <v>0</v>
      </c>
      <c r="I741" s="322" t="str">
        <f t="shared" ca="1" si="159"/>
        <v>x</v>
      </c>
      <c r="J741" s="322" t="str">
        <f t="shared" ca="1" si="160"/>
        <v/>
      </c>
      <c r="K741" s="322" t="str">
        <f t="shared" ca="1" si="161"/>
        <v/>
      </c>
      <c r="L741" s="322" t="str">
        <f t="shared" ca="1" si="162"/>
        <v/>
      </c>
      <c r="N741" s="322">
        <f t="shared" ca="1" si="163"/>
        <v>0</v>
      </c>
      <c r="O741" t="str">
        <f t="shared" ca="1" si="164"/>
        <v/>
      </c>
      <c r="P741" t="str">
        <f t="shared" ca="1" si="165"/>
        <v/>
      </c>
      <c r="Q741" t="str">
        <f t="shared" ca="1" si="166"/>
        <v/>
      </c>
      <c r="R741" t="str">
        <f t="shared" ca="1" si="167"/>
        <v/>
      </c>
    </row>
    <row r="742" spans="1:18" hidden="1" x14ac:dyDescent="0.2">
      <c r="A742" s="361"/>
      <c r="B742" s="322">
        <v>52</v>
      </c>
      <c r="C742" s="322" t="str">
        <f t="shared" ca="1" si="154"/>
        <v>7.4</v>
      </c>
      <c r="D742" s="322" t="str">
        <f t="shared" ca="1" si="155"/>
        <v>c</v>
      </c>
      <c r="E742" s="322" t="s">
        <v>41</v>
      </c>
      <c r="F742" s="322" t="str">
        <f t="shared" ca="1" si="156"/>
        <v>https://museemaritime.larochelle.fr/preparer-la-visite/je-suis/enseignant-ou-animateur</v>
      </c>
      <c r="G742" s="322" t="str">
        <f t="shared" ca="1" si="157"/>
        <v>A</v>
      </c>
      <c r="H742" s="322">
        <f t="shared" ca="1" si="158"/>
        <v>0</v>
      </c>
      <c r="I742" s="322" t="str">
        <f t="shared" ca="1" si="159"/>
        <v>x</v>
      </c>
      <c r="J742" s="322" t="str">
        <f t="shared" ca="1" si="160"/>
        <v/>
      </c>
      <c r="K742" s="322" t="str">
        <f t="shared" ca="1" si="161"/>
        <v/>
      </c>
      <c r="L742" s="322" t="str">
        <f t="shared" ca="1" si="162"/>
        <v/>
      </c>
      <c r="N742" s="322">
        <f t="shared" ca="1" si="163"/>
        <v>0</v>
      </c>
      <c r="O742" t="str">
        <f t="shared" ca="1" si="164"/>
        <v/>
      </c>
      <c r="P742" t="str">
        <f t="shared" ca="1" si="165"/>
        <v/>
      </c>
      <c r="Q742" t="str">
        <f t="shared" ca="1" si="166"/>
        <v/>
      </c>
      <c r="R742" t="str">
        <f t="shared" ca="1" si="167"/>
        <v/>
      </c>
    </row>
    <row r="743" spans="1:18" hidden="1" x14ac:dyDescent="0.2">
      <c r="A743" s="361"/>
      <c r="B743" s="322">
        <v>52</v>
      </c>
      <c r="C743" s="322" t="str">
        <f t="shared" ca="1" si="154"/>
        <v>7.4</v>
      </c>
      <c r="D743" s="322" t="str">
        <f t="shared" ca="1" si="155"/>
        <v>na</v>
      </c>
      <c r="E743" s="322" t="s">
        <v>42</v>
      </c>
      <c r="F743" s="322" t="str">
        <f t="shared" ca="1" si="156"/>
        <v>https://museemaritime.larochelle.fr/au-dela-de-la-visite/autour-des-expositions</v>
      </c>
      <c r="G743" s="322" t="str">
        <f t="shared" ca="1" si="157"/>
        <v>A</v>
      </c>
      <c r="H743" s="322">
        <f t="shared" ca="1" si="158"/>
        <v>0</v>
      </c>
      <c r="I743" s="322" t="str">
        <f t="shared" ca="1" si="159"/>
        <v>x</v>
      </c>
      <c r="J743" s="322" t="str">
        <f t="shared" ca="1" si="160"/>
        <v/>
      </c>
      <c r="K743" s="322" t="str">
        <f t="shared" ca="1" si="161"/>
        <v/>
      </c>
      <c r="L743" s="322" t="str">
        <f t="shared" ca="1" si="162"/>
        <v/>
      </c>
      <c r="N743" s="322">
        <f t="shared" ca="1" si="163"/>
        <v>0</v>
      </c>
      <c r="O743" t="str">
        <f t="shared" ca="1" si="164"/>
        <v/>
      </c>
      <c r="P743" t="str">
        <f t="shared" ca="1" si="165"/>
        <v/>
      </c>
      <c r="Q743" t="str">
        <f t="shared" ca="1" si="166"/>
        <v/>
      </c>
      <c r="R743" t="str">
        <f t="shared" ca="1" si="167"/>
        <v/>
      </c>
    </row>
    <row r="744" spans="1:18" hidden="1" x14ac:dyDescent="0.2">
      <c r="A744" s="361"/>
      <c r="B744" s="322">
        <v>52</v>
      </c>
      <c r="C744" s="322" t="str">
        <f t="shared" ca="1" si="154"/>
        <v>7.4</v>
      </c>
      <c r="D744" s="322" t="str">
        <f t="shared" ca="1" si="155"/>
        <v>c</v>
      </c>
      <c r="E744" s="322" t="s">
        <v>43</v>
      </c>
      <c r="F744" s="322" t="str">
        <f t="shared" ca="1" si="156"/>
        <v>https://museemaritime.larochelle.fr/au-dela-de-la-visite/lieux-culturels-et-monuments</v>
      </c>
      <c r="G744" s="322" t="str">
        <f t="shared" ca="1" si="157"/>
        <v>A</v>
      </c>
      <c r="H744" s="322">
        <f t="shared" ca="1" si="158"/>
        <v>0</v>
      </c>
      <c r="I744" s="322" t="str">
        <f t="shared" ca="1" si="159"/>
        <v>x</v>
      </c>
      <c r="J744" s="322" t="str">
        <f t="shared" ca="1" si="160"/>
        <v/>
      </c>
      <c r="K744" s="322" t="str">
        <f t="shared" ca="1" si="161"/>
        <v/>
      </c>
      <c r="L744" s="322" t="str">
        <f t="shared" ca="1" si="162"/>
        <v/>
      </c>
      <c r="N744" s="322">
        <f t="shared" ca="1" si="163"/>
        <v>0</v>
      </c>
      <c r="O744" t="str">
        <f t="shared" ca="1" si="164"/>
        <v/>
      </c>
      <c r="P744" t="str">
        <f t="shared" ca="1" si="165"/>
        <v/>
      </c>
      <c r="Q744" t="str">
        <f t="shared" ca="1" si="166"/>
        <v/>
      </c>
      <c r="R744" t="str">
        <f t="shared" ca="1" si="167"/>
        <v/>
      </c>
    </row>
    <row r="745" spans="1:18" hidden="1" x14ac:dyDescent="0.2">
      <c r="A745" s="361"/>
      <c r="B745" s="322">
        <v>52</v>
      </c>
      <c r="C745" s="322" t="str">
        <f t="shared" ca="1" si="154"/>
        <v>7.4</v>
      </c>
      <c r="D745" s="322" t="str">
        <f t="shared" ca="1" si="155"/>
        <v>c</v>
      </c>
      <c r="E745" s="322" t="s">
        <v>44</v>
      </c>
      <c r="F745" s="322" t="str">
        <f t="shared" ca="1" si="156"/>
        <v>https://museemaritime.larochelle.fr/au-dela-de-la-visite/a-decouvrir-a-proximite/yatchs-classiques</v>
      </c>
      <c r="G745" s="322" t="str">
        <f t="shared" ca="1" si="157"/>
        <v>A</v>
      </c>
      <c r="H745" s="322">
        <f t="shared" ca="1" si="158"/>
        <v>0</v>
      </c>
      <c r="I745" s="322" t="str">
        <f t="shared" ca="1" si="159"/>
        <v>x</v>
      </c>
      <c r="J745" s="322" t="str">
        <f t="shared" ca="1" si="160"/>
        <v/>
      </c>
      <c r="K745" s="322" t="str">
        <f t="shared" ca="1" si="161"/>
        <v/>
      </c>
      <c r="L745" s="322" t="str">
        <f t="shared" ca="1" si="162"/>
        <v/>
      </c>
      <c r="N745" s="322">
        <f t="shared" ca="1" si="163"/>
        <v>0</v>
      </c>
      <c r="O745" t="str">
        <f t="shared" ca="1" si="164"/>
        <v/>
      </c>
      <c r="P745" t="str">
        <f t="shared" ca="1" si="165"/>
        <v/>
      </c>
      <c r="Q745" t="str">
        <f t="shared" ca="1" si="166"/>
        <v/>
      </c>
      <c r="R745" t="str">
        <f t="shared" ca="1" si="167"/>
        <v/>
      </c>
    </row>
    <row r="746" spans="1:18" hidden="1" x14ac:dyDescent="0.2">
      <c r="A746" s="361"/>
      <c r="B746" s="322">
        <v>53</v>
      </c>
      <c r="C746" s="322" t="str">
        <f t="shared" ca="1" si="154"/>
        <v>7.5</v>
      </c>
      <c r="D746" s="322" t="str">
        <f t="shared" ca="1" si="155"/>
        <v>na</v>
      </c>
      <c r="E746" s="322" t="s">
        <v>27</v>
      </c>
      <c r="F746" s="322" t="str">
        <f t="shared" ca="1" si="156"/>
        <v>https://museemaritime.larochelle.fr/</v>
      </c>
      <c r="G746" s="322" t="str">
        <f t="shared" ca="1" si="157"/>
        <v>AA</v>
      </c>
      <c r="H746" s="322">
        <f t="shared" ca="1" si="158"/>
        <v>0</v>
      </c>
      <c r="I746" s="322" t="str">
        <f t="shared" ca="1" si="159"/>
        <v>x</v>
      </c>
      <c r="J746" s="322" t="str">
        <f t="shared" ca="1" si="160"/>
        <v/>
      </c>
      <c r="K746" s="322" t="str">
        <f t="shared" ca="1" si="161"/>
        <v/>
      </c>
      <c r="L746" s="322" t="str">
        <f t="shared" ca="1" si="162"/>
        <v/>
      </c>
      <c r="N746" s="322">
        <f t="shared" ca="1" si="163"/>
        <v>1</v>
      </c>
      <c r="O746" t="str">
        <f t="shared" ca="1" si="164"/>
        <v/>
      </c>
      <c r="P746" t="str">
        <f t="shared" ca="1" si="165"/>
        <v/>
      </c>
      <c r="Q746" t="str">
        <f t="shared" ca="1" si="166"/>
        <v/>
      </c>
      <c r="R746" t="str">
        <f t="shared" ca="1" si="167"/>
        <v/>
      </c>
    </row>
    <row r="747" spans="1:18" x14ac:dyDescent="0.2">
      <c r="A747" s="361"/>
      <c r="B747" s="322">
        <v>53</v>
      </c>
      <c r="C747" s="322" t="str">
        <f t="shared" ca="1" si="154"/>
        <v>7.5</v>
      </c>
      <c r="D747" s="322" t="str">
        <f t="shared" ca="1" si="155"/>
        <v>nc</v>
      </c>
      <c r="E747" s="322" t="s">
        <v>28</v>
      </c>
      <c r="F747" s="322" t="str">
        <f t="shared" ca="1" si="156"/>
        <v>https://museemaritime.larochelle.fr/contact</v>
      </c>
      <c r="G747" s="322" t="str">
        <f t="shared" ca="1" si="157"/>
        <v>AA</v>
      </c>
      <c r="H747" s="322">
        <f t="shared" ca="1" si="158"/>
        <v>0</v>
      </c>
      <c r="I747" s="322" t="str">
        <f t="shared" ca="1" si="159"/>
        <v>x</v>
      </c>
      <c r="J747" s="322" t="str">
        <f t="shared" ca="1" si="160"/>
        <v>Majeure</v>
      </c>
      <c r="K747" s="322" t="str">
        <f t="shared" ca="1" si="161"/>
        <v>Une seule fois dans la page</v>
      </c>
      <c r="L747" s="322">
        <f t="shared" ca="1" si="162"/>
        <v>3</v>
      </c>
      <c r="N747" s="322">
        <f t="shared" ca="1" si="163"/>
        <v>1</v>
      </c>
      <c r="O747" t="str">
        <f t="shared" ca="1" si="164"/>
        <v>Le message de spam identifié n'est pas identifié comme un message de statut</v>
      </c>
      <c r="P747" t="str">
        <f t="shared" ca="1" si="165"/>
        <v>Ajouter à minima un role="alert" au message</v>
      </c>
      <c r="Q747" t="str">
        <f t="shared" ca="1" si="166"/>
        <v/>
      </c>
      <c r="R747" t="str">
        <f t="shared" ca="1" si="167"/>
        <v>C:\Users\Yves-Pol Cabon\Pictures\Screenshots\Capture d'écran 2026-03-24 143747.png</v>
      </c>
    </row>
    <row r="748" spans="1:18" hidden="1" x14ac:dyDescent="0.2">
      <c r="A748" s="361"/>
      <c r="B748" s="322">
        <v>53</v>
      </c>
      <c r="C748" s="322" t="str">
        <f t="shared" ca="1" si="154"/>
        <v>7.5</v>
      </c>
      <c r="D748" s="322" t="str">
        <f t="shared" ca="1" si="155"/>
        <v>na</v>
      </c>
      <c r="E748" s="322" t="s">
        <v>29</v>
      </c>
      <c r="F748" s="322" t="str">
        <f t="shared" ca="1" si="156"/>
        <v>https://museemaritime.larochelle.fr/mentions-legales</v>
      </c>
      <c r="G748" s="322" t="str">
        <f t="shared" ca="1" si="157"/>
        <v>AA</v>
      </c>
      <c r="H748" s="322">
        <f t="shared" ca="1" si="158"/>
        <v>0</v>
      </c>
      <c r="I748" s="322" t="str">
        <f t="shared" ca="1" si="159"/>
        <v>x</v>
      </c>
      <c r="J748" s="322" t="str">
        <f t="shared" ca="1" si="160"/>
        <v/>
      </c>
      <c r="K748" s="322" t="str">
        <f t="shared" ca="1" si="161"/>
        <v/>
      </c>
      <c r="L748" s="322" t="str">
        <f t="shared" ca="1" si="162"/>
        <v/>
      </c>
      <c r="N748" s="322">
        <f t="shared" ca="1" si="163"/>
        <v>1</v>
      </c>
      <c r="O748" t="str">
        <f t="shared" ca="1" si="164"/>
        <v/>
      </c>
      <c r="P748" t="str">
        <f t="shared" ca="1" si="165"/>
        <v/>
      </c>
      <c r="Q748" t="str">
        <f t="shared" ca="1" si="166"/>
        <v/>
      </c>
      <c r="R748" t="str">
        <f t="shared" ca="1" si="167"/>
        <v/>
      </c>
    </row>
    <row r="749" spans="1:18" hidden="1" x14ac:dyDescent="0.2">
      <c r="A749" s="361"/>
      <c r="B749" s="322">
        <v>53</v>
      </c>
      <c r="C749" s="322" t="str">
        <f t="shared" ca="1" si="154"/>
        <v>7.5</v>
      </c>
      <c r="D749" s="322" t="str">
        <f t="shared" ca="1" si="155"/>
        <v>na</v>
      </c>
      <c r="E749" s="322" t="s">
        <v>30</v>
      </c>
      <c r="F749" s="322" t="str">
        <f t="shared" ca="1" si="156"/>
        <v>https://museemaritime.larochelle.fr/plan-du-site</v>
      </c>
      <c r="G749" s="322" t="str">
        <f t="shared" ca="1" si="157"/>
        <v>AA</v>
      </c>
      <c r="H749" s="322">
        <f t="shared" ca="1" si="158"/>
        <v>0</v>
      </c>
      <c r="I749" s="322" t="str">
        <f t="shared" ca="1" si="159"/>
        <v>x</v>
      </c>
      <c r="J749" s="322" t="str">
        <f t="shared" ca="1" si="160"/>
        <v/>
      </c>
      <c r="K749" s="322" t="str">
        <f t="shared" ca="1" si="161"/>
        <v/>
      </c>
      <c r="L749" s="322" t="str">
        <f t="shared" ca="1" si="162"/>
        <v/>
      </c>
      <c r="N749" s="322">
        <f t="shared" ca="1" si="163"/>
        <v>1</v>
      </c>
      <c r="O749" t="str">
        <f t="shared" ca="1" si="164"/>
        <v/>
      </c>
      <c r="P749" t="str">
        <f t="shared" ca="1" si="165"/>
        <v/>
      </c>
      <c r="Q749" t="str">
        <f t="shared" ca="1" si="166"/>
        <v/>
      </c>
      <c r="R749" t="str">
        <f t="shared" ca="1" si="167"/>
        <v/>
      </c>
    </row>
    <row r="750" spans="1:18" hidden="1" x14ac:dyDescent="0.2">
      <c r="A750" s="361"/>
      <c r="B750" s="322">
        <v>53</v>
      </c>
      <c r="C750" s="322" t="str">
        <f t="shared" ca="1" si="154"/>
        <v>7.5</v>
      </c>
      <c r="D750" s="322" t="str">
        <f t="shared" ca="1" si="155"/>
        <v>na</v>
      </c>
      <c r="E750" s="322" t="s">
        <v>31</v>
      </c>
      <c r="F750" s="322" t="str">
        <f t="shared" ca="1" si="156"/>
        <v>https://museemaritime.larochelle.fr/un-avant-gout/en-ce-moment</v>
      </c>
      <c r="G750" s="322" t="str">
        <f t="shared" ca="1" si="157"/>
        <v>AA</v>
      </c>
      <c r="H750" s="322">
        <f t="shared" ca="1" si="158"/>
        <v>0</v>
      </c>
      <c r="I750" s="322" t="str">
        <f t="shared" ca="1" si="159"/>
        <v>x</v>
      </c>
      <c r="J750" s="322" t="str">
        <f t="shared" ca="1" si="160"/>
        <v/>
      </c>
      <c r="K750" s="322" t="str">
        <f t="shared" ca="1" si="161"/>
        <v/>
      </c>
      <c r="L750" s="322" t="str">
        <f t="shared" ca="1" si="162"/>
        <v/>
      </c>
      <c r="N750" s="322">
        <f t="shared" ca="1" si="163"/>
        <v>1</v>
      </c>
      <c r="O750" t="str">
        <f t="shared" ca="1" si="164"/>
        <v/>
      </c>
      <c r="P750" t="str">
        <f t="shared" ca="1" si="165"/>
        <v/>
      </c>
      <c r="Q750" t="str">
        <f t="shared" ca="1" si="166"/>
        <v/>
      </c>
      <c r="R750" t="str">
        <f t="shared" ca="1" si="167"/>
        <v/>
      </c>
    </row>
    <row r="751" spans="1:18" hidden="1" x14ac:dyDescent="0.2">
      <c r="A751" s="361"/>
      <c r="B751" s="322">
        <v>53</v>
      </c>
      <c r="C751" s="322" t="str">
        <f t="shared" ca="1" si="154"/>
        <v>7.5</v>
      </c>
      <c r="D751" s="322" t="str">
        <f t="shared" ca="1" si="155"/>
        <v>na</v>
      </c>
      <c r="E751" s="322" t="s">
        <v>32</v>
      </c>
      <c r="F751" s="322" t="str">
        <f t="shared" ca="1" si="156"/>
        <v>https://museemaritime.larochelle.fr/un-avant-gout/en-ce-moment</v>
      </c>
      <c r="G751" s="322" t="str">
        <f t="shared" ca="1" si="157"/>
        <v>AA</v>
      </c>
      <c r="H751" s="322">
        <f t="shared" ca="1" si="158"/>
        <v>0</v>
      </c>
      <c r="I751" s="322" t="str">
        <f t="shared" ca="1" si="159"/>
        <v>x</v>
      </c>
      <c r="J751" s="322" t="str">
        <f t="shared" ca="1" si="160"/>
        <v/>
      </c>
      <c r="K751" s="322" t="str">
        <f t="shared" ca="1" si="161"/>
        <v/>
      </c>
      <c r="L751" s="322" t="str">
        <f t="shared" ca="1" si="162"/>
        <v/>
      </c>
      <c r="N751" s="322">
        <f t="shared" ca="1" si="163"/>
        <v>1</v>
      </c>
      <c r="O751" t="str">
        <f t="shared" ca="1" si="164"/>
        <v/>
      </c>
      <c r="P751" t="str">
        <f t="shared" ca="1" si="165"/>
        <v/>
      </c>
      <c r="Q751" t="str">
        <f t="shared" ca="1" si="166"/>
        <v/>
      </c>
      <c r="R751" t="str">
        <f t="shared" ca="1" si="167"/>
        <v/>
      </c>
    </row>
    <row r="752" spans="1:18" hidden="1" x14ac:dyDescent="0.2">
      <c r="A752" s="361"/>
      <c r="B752" s="322">
        <v>53</v>
      </c>
      <c r="C752" s="322" t="str">
        <f t="shared" ca="1" si="154"/>
        <v>7.5</v>
      </c>
      <c r="D752" s="322" t="str">
        <f t="shared" ca="1" si="155"/>
        <v>na</v>
      </c>
      <c r="E752" s="322" t="s">
        <v>33</v>
      </c>
      <c r="F752" s="322" t="str">
        <f t="shared" ca="1" si="156"/>
        <v>https://museemaritime.larochelle.fr/un-avant-gout/en-ce-moment/evenement/generationsthalassa-5662</v>
      </c>
      <c r="G752" s="322" t="str">
        <f t="shared" ca="1" si="157"/>
        <v>AA</v>
      </c>
      <c r="H752" s="322">
        <f t="shared" ca="1" si="158"/>
        <v>0</v>
      </c>
      <c r="I752" s="322" t="str">
        <f t="shared" ca="1" si="159"/>
        <v>x</v>
      </c>
      <c r="J752" s="322" t="str">
        <f t="shared" ca="1" si="160"/>
        <v/>
      </c>
      <c r="K752" s="322" t="str">
        <f t="shared" ca="1" si="161"/>
        <v/>
      </c>
      <c r="L752" s="322" t="str">
        <f t="shared" ca="1" si="162"/>
        <v/>
      </c>
      <c r="N752" s="322">
        <f t="shared" ca="1" si="163"/>
        <v>1</v>
      </c>
      <c r="O752" t="str">
        <f t="shared" ca="1" si="164"/>
        <v/>
      </c>
      <c r="P752" t="str">
        <f t="shared" ca="1" si="165"/>
        <v/>
      </c>
      <c r="Q752" t="str">
        <f t="shared" ca="1" si="166"/>
        <v/>
      </c>
      <c r="R752" t="str">
        <f t="shared" ca="1" si="167"/>
        <v/>
      </c>
    </row>
    <row r="753" spans="1:18" hidden="1" x14ac:dyDescent="0.2">
      <c r="A753" s="361"/>
      <c r="B753" s="322">
        <v>53</v>
      </c>
      <c r="C753" s="322" t="str">
        <f t="shared" ca="1" si="154"/>
        <v>7.5</v>
      </c>
      <c r="D753" s="322" t="str">
        <f t="shared" ca="1" si="155"/>
        <v>na</v>
      </c>
      <c r="E753" s="322" t="s">
        <v>34</v>
      </c>
      <c r="F753" s="322" t="str">
        <f t="shared" ca="1" si="156"/>
        <v>https://museemaritime.larochelle.fr/recherche?q=bateau&amp;tx_indexedsearch%5Bsubmit_button%5D=OK </v>
      </c>
      <c r="G753" s="322" t="str">
        <f t="shared" ca="1" si="157"/>
        <v>AA</v>
      </c>
      <c r="H753" s="322">
        <f t="shared" ca="1" si="158"/>
        <v>0</v>
      </c>
      <c r="I753" s="322" t="str">
        <f t="shared" ca="1" si="159"/>
        <v>x</v>
      </c>
      <c r="J753" s="322" t="str">
        <f t="shared" ca="1" si="160"/>
        <v/>
      </c>
      <c r="K753" s="322" t="str">
        <f t="shared" ca="1" si="161"/>
        <v/>
      </c>
      <c r="L753" s="322" t="str">
        <f t="shared" ca="1" si="162"/>
        <v/>
      </c>
      <c r="N753" s="322">
        <f t="shared" ca="1" si="163"/>
        <v>1</v>
      </c>
      <c r="O753" t="str">
        <f t="shared" ca="1" si="164"/>
        <v/>
      </c>
      <c r="P753" t="str">
        <f t="shared" ca="1" si="165"/>
        <v/>
      </c>
      <c r="Q753" t="str">
        <f t="shared" ca="1" si="166"/>
        <v/>
      </c>
      <c r="R753" t="str">
        <f t="shared" ca="1" si="167"/>
        <v/>
      </c>
    </row>
    <row r="754" spans="1:18" hidden="1" x14ac:dyDescent="0.2">
      <c r="A754" s="361"/>
      <c r="B754" s="322">
        <v>53</v>
      </c>
      <c r="C754" s="322" t="str">
        <f t="shared" ca="1" si="154"/>
        <v>7.5</v>
      </c>
      <c r="D754" s="322" t="str">
        <f t="shared" ca="1" si="155"/>
        <v>na</v>
      </c>
      <c r="E754" s="322" t="s">
        <v>35</v>
      </c>
      <c r="F754" s="322" t="str">
        <f t="shared" ca="1" si="156"/>
        <v>https://museemaritime.larochelle.fr/un-avant-gout/presentation-du-musee</v>
      </c>
      <c r="G754" s="322" t="str">
        <f t="shared" ca="1" si="157"/>
        <v>AA</v>
      </c>
      <c r="H754" s="322">
        <f t="shared" ca="1" si="158"/>
        <v>0</v>
      </c>
      <c r="I754" s="322" t="str">
        <f t="shared" ca="1" si="159"/>
        <v>x</v>
      </c>
      <c r="J754" s="322" t="str">
        <f t="shared" ca="1" si="160"/>
        <v/>
      </c>
      <c r="K754" s="322" t="str">
        <f t="shared" ca="1" si="161"/>
        <v/>
      </c>
      <c r="L754" s="322" t="str">
        <f t="shared" ca="1" si="162"/>
        <v/>
      </c>
      <c r="N754" s="322">
        <f t="shared" ca="1" si="163"/>
        <v>1</v>
      </c>
      <c r="O754" t="str">
        <f t="shared" ca="1" si="164"/>
        <v/>
      </c>
      <c r="P754" t="str">
        <f t="shared" ca="1" si="165"/>
        <v/>
      </c>
      <c r="Q754" t="str">
        <f t="shared" ca="1" si="166"/>
        <v/>
      </c>
      <c r="R754" t="str">
        <f t="shared" ca="1" si="167"/>
        <v/>
      </c>
    </row>
    <row r="755" spans="1:18" hidden="1" x14ac:dyDescent="0.2">
      <c r="A755" s="361"/>
      <c r="B755" s="322">
        <v>53</v>
      </c>
      <c r="C755" s="322" t="str">
        <f t="shared" ca="1" si="154"/>
        <v>7.5</v>
      </c>
      <c r="D755" s="322" t="str">
        <f t="shared" ca="1" si="155"/>
        <v>na</v>
      </c>
      <c r="E755" s="322" t="s">
        <v>36</v>
      </c>
      <c r="F755" s="322" t="str">
        <f t="shared" ca="1" si="156"/>
        <v>https://museemaritime.larochelle.fr/un-avant-gout/histoire-du-musee</v>
      </c>
      <c r="G755" s="322" t="str">
        <f t="shared" ca="1" si="157"/>
        <v>AA</v>
      </c>
      <c r="H755" s="322">
        <f t="shared" ca="1" si="158"/>
        <v>0</v>
      </c>
      <c r="I755" s="322" t="str">
        <f t="shared" ca="1" si="159"/>
        <v>x</v>
      </c>
      <c r="J755" s="322" t="str">
        <f t="shared" ca="1" si="160"/>
        <v/>
      </c>
      <c r="K755" s="322" t="str">
        <f t="shared" ca="1" si="161"/>
        <v/>
      </c>
      <c r="L755" s="322" t="str">
        <f t="shared" ca="1" si="162"/>
        <v/>
      </c>
      <c r="N755" s="322">
        <f t="shared" ca="1" si="163"/>
        <v>1</v>
      </c>
      <c r="O755" t="str">
        <f t="shared" ca="1" si="164"/>
        <v/>
      </c>
      <c r="P755" t="str">
        <f t="shared" ca="1" si="165"/>
        <v/>
      </c>
      <c r="Q755" t="str">
        <f t="shared" ca="1" si="166"/>
        <v/>
      </c>
      <c r="R755" t="str">
        <f t="shared" ca="1" si="167"/>
        <v/>
      </c>
    </row>
    <row r="756" spans="1:18" hidden="1" x14ac:dyDescent="0.2">
      <c r="A756" s="361"/>
      <c r="B756" s="322">
        <v>53</v>
      </c>
      <c r="C756" s="322" t="str">
        <f t="shared" ca="1" si="154"/>
        <v>7.5</v>
      </c>
      <c r="D756" s="322" t="str">
        <f t="shared" ca="1" si="155"/>
        <v>na</v>
      </c>
      <c r="E756" s="322" t="s">
        <v>37</v>
      </c>
      <c r="F756" s="322" t="str">
        <f t="shared" ca="1" si="156"/>
        <v>https://museemaritime.larochelle.fr/un-avant-gout/les-collections/flotte-patrimoniale</v>
      </c>
      <c r="G756" s="322" t="str">
        <f t="shared" ca="1" si="157"/>
        <v>AA</v>
      </c>
      <c r="H756" s="322">
        <f t="shared" ca="1" si="158"/>
        <v>0</v>
      </c>
      <c r="I756" s="322" t="str">
        <f t="shared" ca="1" si="159"/>
        <v>x</v>
      </c>
      <c r="J756" s="322" t="str">
        <f t="shared" ca="1" si="160"/>
        <v/>
      </c>
      <c r="K756" s="322" t="str">
        <f t="shared" ca="1" si="161"/>
        <v/>
      </c>
      <c r="L756" s="322" t="str">
        <f t="shared" ca="1" si="162"/>
        <v/>
      </c>
      <c r="N756" s="322">
        <f t="shared" ca="1" si="163"/>
        <v>1</v>
      </c>
      <c r="O756" t="str">
        <f t="shared" ca="1" si="164"/>
        <v/>
      </c>
      <c r="P756" t="str">
        <f t="shared" ca="1" si="165"/>
        <v/>
      </c>
      <c r="Q756" t="str">
        <f t="shared" ca="1" si="166"/>
        <v/>
      </c>
      <c r="R756" t="str">
        <f t="shared" ca="1" si="167"/>
        <v/>
      </c>
    </row>
    <row r="757" spans="1:18" hidden="1" x14ac:dyDescent="0.2">
      <c r="A757" s="361"/>
      <c r="B757" s="322">
        <v>53</v>
      </c>
      <c r="C757" s="322" t="str">
        <f t="shared" ca="1" si="154"/>
        <v>7.5</v>
      </c>
      <c r="D757" s="322" t="str">
        <f t="shared" ca="1" si="155"/>
        <v>na</v>
      </c>
      <c r="E757" s="322" t="s">
        <v>38</v>
      </c>
      <c r="F757" s="322" t="str">
        <f t="shared" ca="1" si="156"/>
        <v>https://museemaritime.larochelle.fr/un-avant-gout/les-collections/france-1</v>
      </c>
      <c r="G757" s="322" t="str">
        <f t="shared" ca="1" si="157"/>
        <v>AA</v>
      </c>
      <c r="H757" s="322">
        <f t="shared" ca="1" si="158"/>
        <v>0</v>
      </c>
      <c r="I757" s="322" t="str">
        <f t="shared" ca="1" si="159"/>
        <v>x</v>
      </c>
      <c r="J757" s="322" t="str">
        <f t="shared" ca="1" si="160"/>
        <v/>
      </c>
      <c r="K757" s="322" t="str">
        <f t="shared" ca="1" si="161"/>
        <v/>
      </c>
      <c r="L757" s="322" t="str">
        <f t="shared" ca="1" si="162"/>
        <v/>
      </c>
      <c r="N757" s="322">
        <f t="shared" ca="1" si="163"/>
        <v>1</v>
      </c>
      <c r="O757" t="str">
        <f t="shared" ca="1" si="164"/>
        <v/>
      </c>
      <c r="P757" t="str">
        <f t="shared" ca="1" si="165"/>
        <v/>
      </c>
      <c r="Q757" t="str">
        <f t="shared" ca="1" si="166"/>
        <v/>
      </c>
      <c r="R757" t="str">
        <f t="shared" ca="1" si="167"/>
        <v/>
      </c>
    </row>
    <row r="758" spans="1:18" hidden="1" x14ac:dyDescent="0.2">
      <c r="A758" s="361"/>
      <c r="B758" s="322">
        <v>53</v>
      </c>
      <c r="C758" s="322" t="str">
        <f t="shared" ca="1" si="154"/>
        <v>7.5</v>
      </c>
      <c r="D758" s="322" t="str">
        <f t="shared" ca="1" si="155"/>
        <v>na</v>
      </c>
      <c r="E758" s="322" t="s">
        <v>39</v>
      </c>
      <c r="F758" s="322" t="str">
        <f t="shared" ca="1" si="156"/>
        <v>https://museemaritime.larochelle.fr/un-avant-gout/les-incontournables/joshua-1</v>
      </c>
      <c r="G758" s="322" t="str">
        <f t="shared" ca="1" si="157"/>
        <v>AA</v>
      </c>
      <c r="H758" s="322">
        <f t="shared" ca="1" si="158"/>
        <v>0</v>
      </c>
      <c r="I758" s="322" t="str">
        <f t="shared" ca="1" si="159"/>
        <v>x</v>
      </c>
      <c r="J758" s="322" t="str">
        <f t="shared" ca="1" si="160"/>
        <v/>
      </c>
      <c r="K758" s="322" t="str">
        <f t="shared" ca="1" si="161"/>
        <v/>
      </c>
      <c r="L758" s="322" t="str">
        <f t="shared" ca="1" si="162"/>
        <v/>
      </c>
      <c r="N758" s="322">
        <f t="shared" ca="1" si="163"/>
        <v>1</v>
      </c>
      <c r="O758" t="str">
        <f t="shared" ca="1" si="164"/>
        <v/>
      </c>
      <c r="P758" t="str">
        <f t="shared" ca="1" si="165"/>
        <v/>
      </c>
      <c r="Q758" t="str">
        <f t="shared" ca="1" si="166"/>
        <v/>
      </c>
      <c r="R758" t="str">
        <f t="shared" ca="1" si="167"/>
        <v/>
      </c>
    </row>
    <row r="759" spans="1:18" hidden="1" x14ac:dyDescent="0.2">
      <c r="A759" s="361"/>
      <c r="B759" s="322">
        <v>53</v>
      </c>
      <c r="C759" s="322" t="str">
        <f t="shared" ca="1" si="154"/>
        <v>7.5</v>
      </c>
      <c r="D759" s="322" t="str">
        <f t="shared" ca="1" si="155"/>
        <v>na</v>
      </c>
      <c r="E759" s="322" t="s">
        <v>40</v>
      </c>
      <c r="F759" s="322" t="str">
        <f t="shared" ca="1" si="156"/>
        <v>https://museemaritime.larochelle.fr/preparer-la-visite/acces-tarifs-et-horaires</v>
      </c>
      <c r="G759" s="322" t="str">
        <f t="shared" ca="1" si="157"/>
        <v>AA</v>
      </c>
      <c r="H759" s="322">
        <f t="shared" ca="1" si="158"/>
        <v>0</v>
      </c>
      <c r="I759" s="322" t="str">
        <f t="shared" ca="1" si="159"/>
        <v>x</v>
      </c>
      <c r="J759" s="322" t="str">
        <f t="shared" ca="1" si="160"/>
        <v/>
      </c>
      <c r="K759" s="322" t="str">
        <f t="shared" ca="1" si="161"/>
        <v/>
      </c>
      <c r="L759" s="322" t="str">
        <f t="shared" ca="1" si="162"/>
        <v/>
      </c>
      <c r="N759" s="322">
        <f t="shared" ca="1" si="163"/>
        <v>1</v>
      </c>
      <c r="O759" t="str">
        <f t="shared" ca="1" si="164"/>
        <v/>
      </c>
      <c r="P759" t="str">
        <f t="shared" ca="1" si="165"/>
        <v/>
      </c>
      <c r="Q759" t="str">
        <f t="shared" ca="1" si="166"/>
        <v/>
      </c>
      <c r="R759" t="str">
        <f t="shared" ca="1" si="167"/>
        <v/>
      </c>
    </row>
    <row r="760" spans="1:18" hidden="1" x14ac:dyDescent="0.2">
      <c r="A760" s="361"/>
      <c r="B760" s="322">
        <v>53</v>
      </c>
      <c r="C760" s="322" t="str">
        <f t="shared" ca="1" si="154"/>
        <v>7.5</v>
      </c>
      <c r="D760" s="322" t="str">
        <f t="shared" ca="1" si="155"/>
        <v>na</v>
      </c>
      <c r="E760" s="322" t="s">
        <v>41</v>
      </c>
      <c r="F760" s="322" t="str">
        <f t="shared" ca="1" si="156"/>
        <v>https://museemaritime.larochelle.fr/preparer-la-visite/je-suis/enseignant-ou-animateur</v>
      </c>
      <c r="G760" s="322" t="str">
        <f t="shared" ca="1" si="157"/>
        <v>AA</v>
      </c>
      <c r="H760" s="322">
        <f t="shared" ca="1" si="158"/>
        <v>0</v>
      </c>
      <c r="I760" s="322" t="str">
        <f t="shared" ca="1" si="159"/>
        <v>x</v>
      </c>
      <c r="J760" s="322" t="str">
        <f t="shared" ca="1" si="160"/>
        <v/>
      </c>
      <c r="K760" s="322" t="str">
        <f t="shared" ca="1" si="161"/>
        <v/>
      </c>
      <c r="L760" s="322" t="str">
        <f t="shared" ca="1" si="162"/>
        <v/>
      </c>
      <c r="N760" s="322">
        <f t="shared" ca="1" si="163"/>
        <v>1</v>
      </c>
      <c r="O760" t="str">
        <f t="shared" ca="1" si="164"/>
        <v/>
      </c>
      <c r="P760" t="str">
        <f t="shared" ca="1" si="165"/>
        <v/>
      </c>
      <c r="Q760" t="str">
        <f t="shared" ca="1" si="166"/>
        <v/>
      </c>
      <c r="R760" t="str">
        <f t="shared" ca="1" si="167"/>
        <v/>
      </c>
    </row>
    <row r="761" spans="1:18" hidden="1" x14ac:dyDescent="0.2">
      <c r="A761" s="361"/>
      <c r="B761" s="322">
        <v>53</v>
      </c>
      <c r="C761" s="322" t="str">
        <f t="shared" ca="1" si="154"/>
        <v>7.5</v>
      </c>
      <c r="D761" s="322" t="str">
        <f t="shared" ca="1" si="155"/>
        <v>na</v>
      </c>
      <c r="E761" s="322" t="s">
        <v>42</v>
      </c>
      <c r="F761" s="322" t="str">
        <f t="shared" ca="1" si="156"/>
        <v>https://museemaritime.larochelle.fr/au-dela-de-la-visite/autour-des-expositions</v>
      </c>
      <c r="G761" s="322" t="str">
        <f t="shared" ca="1" si="157"/>
        <v>AA</v>
      </c>
      <c r="H761" s="322">
        <f t="shared" ca="1" si="158"/>
        <v>0</v>
      </c>
      <c r="I761" s="322" t="str">
        <f t="shared" ca="1" si="159"/>
        <v>x</v>
      </c>
      <c r="J761" s="322" t="str">
        <f t="shared" ca="1" si="160"/>
        <v/>
      </c>
      <c r="K761" s="322" t="str">
        <f t="shared" ca="1" si="161"/>
        <v/>
      </c>
      <c r="L761" s="322" t="str">
        <f t="shared" ca="1" si="162"/>
        <v/>
      </c>
      <c r="N761" s="322">
        <f t="shared" ca="1" si="163"/>
        <v>1</v>
      </c>
      <c r="O761" t="str">
        <f t="shared" ca="1" si="164"/>
        <v/>
      </c>
      <c r="P761" t="str">
        <f t="shared" ca="1" si="165"/>
        <v/>
      </c>
      <c r="Q761" t="str">
        <f t="shared" ca="1" si="166"/>
        <v/>
      </c>
      <c r="R761" t="str">
        <f t="shared" ca="1" si="167"/>
        <v/>
      </c>
    </row>
    <row r="762" spans="1:18" hidden="1" x14ac:dyDescent="0.2">
      <c r="A762" s="361"/>
      <c r="B762" s="322">
        <v>53</v>
      </c>
      <c r="C762" s="322" t="str">
        <f t="shared" ca="1" si="154"/>
        <v>7.5</v>
      </c>
      <c r="D762" s="322" t="str">
        <f t="shared" ca="1" si="155"/>
        <v>na</v>
      </c>
      <c r="E762" s="322" t="s">
        <v>43</v>
      </c>
      <c r="F762" s="322" t="str">
        <f t="shared" ca="1" si="156"/>
        <v>https://museemaritime.larochelle.fr/au-dela-de-la-visite/lieux-culturels-et-monuments</v>
      </c>
      <c r="G762" s="322" t="str">
        <f t="shared" ca="1" si="157"/>
        <v>AA</v>
      </c>
      <c r="H762" s="322">
        <f t="shared" ca="1" si="158"/>
        <v>0</v>
      </c>
      <c r="I762" s="322" t="str">
        <f t="shared" ca="1" si="159"/>
        <v>x</v>
      </c>
      <c r="J762" s="322" t="str">
        <f t="shared" ca="1" si="160"/>
        <v/>
      </c>
      <c r="K762" s="322" t="str">
        <f t="shared" ca="1" si="161"/>
        <v/>
      </c>
      <c r="L762" s="322" t="str">
        <f t="shared" ca="1" si="162"/>
        <v/>
      </c>
      <c r="N762" s="322">
        <f t="shared" ca="1" si="163"/>
        <v>1</v>
      </c>
      <c r="O762" t="str">
        <f t="shared" ca="1" si="164"/>
        <v/>
      </c>
      <c r="P762" t="str">
        <f t="shared" ca="1" si="165"/>
        <v/>
      </c>
      <c r="Q762" t="str">
        <f t="shared" ca="1" si="166"/>
        <v/>
      </c>
      <c r="R762" t="str">
        <f t="shared" ca="1" si="167"/>
        <v/>
      </c>
    </row>
    <row r="763" spans="1:18" hidden="1" x14ac:dyDescent="0.2">
      <c r="A763" s="361"/>
      <c r="B763" s="322">
        <v>53</v>
      </c>
      <c r="C763" s="322" t="str">
        <f t="shared" ca="1" si="154"/>
        <v>7.5</v>
      </c>
      <c r="D763" s="322" t="str">
        <f t="shared" ca="1" si="155"/>
        <v>na</v>
      </c>
      <c r="E763" s="322" t="s">
        <v>44</v>
      </c>
      <c r="F763" s="322" t="str">
        <f t="shared" ca="1" si="156"/>
        <v>https://museemaritime.larochelle.fr/au-dela-de-la-visite/a-decouvrir-a-proximite/yatchs-classiques</v>
      </c>
      <c r="G763" s="322" t="str">
        <f t="shared" ca="1" si="157"/>
        <v>AA</v>
      </c>
      <c r="H763" s="322">
        <f t="shared" ca="1" si="158"/>
        <v>0</v>
      </c>
      <c r="I763" s="322" t="str">
        <f t="shared" ca="1" si="159"/>
        <v>x</v>
      </c>
      <c r="J763" s="322" t="str">
        <f t="shared" ca="1" si="160"/>
        <v/>
      </c>
      <c r="K763" s="322" t="str">
        <f t="shared" ca="1" si="161"/>
        <v/>
      </c>
      <c r="L763" s="322" t="str">
        <f t="shared" ca="1" si="162"/>
        <v/>
      </c>
      <c r="N763" s="322">
        <f t="shared" ca="1" si="163"/>
        <v>1</v>
      </c>
      <c r="O763" t="str">
        <f t="shared" ca="1" si="164"/>
        <v/>
      </c>
      <c r="P763" t="str">
        <f t="shared" ca="1" si="165"/>
        <v/>
      </c>
      <c r="Q763" t="str">
        <f t="shared" ca="1" si="166"/>
        <v/>
      </c>
      <c r="R763" t="str">
        <f t="shared" ca="1" si="167"/>
        <v/>
      </c>
    </row>
    <row r="764" spans="1:18" hidden="1" x14ac:dyDescent="0.2">
      <c r="A764" s="361" t="s">
        <v>577</v>
      </c>
      <c r="B764" s="322">
        <v>54</v>
      </c>
      <c r="C764" s="322" t="str">
        <f t="shared" ca="1" si="154"/>
        <v>8.1</v>
      </c>
      <c r="D764" s="322" t="str">
        <f t="shared" ca="1" si="155"/>
        <v>c</v>
      </c>
      <c r="E764" s="322" t="s">
        <v>27</v>
      </c>
      <c r="F764" s="322" t="str">
        <f t="shared" ca="1" si="156"/>
        <v>https://museemaritime.larochelle.fr/</v>
      </c>
      <c r="G764" s="322" t="str">
        <f t="shared" ca="1" si="157"/>
        <v>A</v>
      </c>
      <c r="H764" s="322">
        <f t="shared" ca="1" si="158"/>
        <v>0</v>
      </c>
      <c r="I764" s="322" t="str">
        <f t="shared" ca="1" si="159"/>
        <v>x</v>
      </c>
      <c r="J764" s="322" t="str">
        <f t="shared" ca="1" si="160"/>
        <v/>
      </c>
      <c r="K764" s="322" t="str">
        <f t="shared" ca="1" si="161"/>
        <v/>
      </c>
      <c r="L764" s="322" t="str">
        <f t="shared" ca="1" si="162"/>
        <v/>
      </c>
      <c r="N764" s="322">
        <f t="shared" ca="1" si="163"/>
        <v>0</v>
      </c>
      <c r="O764" t="str">
        <f t="shared" ca="1" si="164"/>
        <v/>
      </c>
      <c r="P764" t="str">
        <f t="shared" ca="1" si="165"/>
        <v/>
      </c>
      <c r="Q764"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64" t="str">
        <f t="shared" ca="1" si="167"/>
        <v/>
      </c>
    </row>
    <row r="765" spans="1:18" hidden="1" x14ac:dyDescent="0.2">
      <c r="A765" s="361"/>
      <c r="B765" s="322">
        <v>54</v>
      </c>
      <c r="C765" s="322" t="str">
        <f t="shared" ca="1" si="154"/>
        <v>8.1</v>
      </c>
      <c r="D765" s="322" t="str">
        <f t="shared" ca="1" si="155"/>
        <v>c</v>
      </c>
      <c r="E765" s="322" t="s">
        <v>28</v>
      </c>
      <c r="F765" s="322" t="str">
        <f t="shared" ca="1" si="156"/>
        <v>https://museemaritime.larochelle.fr/contact</v>
      </c>
      <c r="G765" s="322" t="str">
        <f t="shared" ca="1" si="157"/>
        <v>A</v>
      </c>
      <c r="H765" s="322">
        <f t="shared" ca="1" si="158"/>
        <v>0</v>
      </c>
      <c r="I765" s="322" t="str">
        <f t="shared" ca="1" si="159"/>
        <v>x</v>
      </c>
      <c r="J765" s="322" t="str">
        <f t="shared" ca="1" si="160"/>
        <v/>
      </c>
      <c r="K765" s="322" t="str">
        <f t="shared" ca="1" si="161"/>
        <v/>
      </c>
      <c r="L765" s="322" t="str">
        <f t="shared" ca="1" si="162"/>
        <v/>
      </c>
      <c r="N765" s="322">
        <f t="shared" ca="1" si="163"/>
        <v>0</v>
      </c>
      <c r="O765" t="str">
        <f t="shared" ca="1" si="164"/>
        <v/>
      </c>
      <c r="P765" t="str">
        <f t="shared" ca="1" si="165"/>
        <v/>
      </c>
      <c r="Q765"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65" t="str">
        <f t="shared" ca="1" si="167"/>
        <v/>
      </c>
    </row>
    <row r="766" spans="1:18" hidden="1" x14ac:dyDescent="0.2">
      <c r="A766" s="361"/>
      <c r="B766" s="322">
        <v>54</v>
      </c>
      <c r="C766" s="322" t="str">
        <f t="shared" ca="1" si="154"/>
        <v>8.1</v>
      </c>
      <c r="D766" s="322" t="str">
        <f t="shared" ca="1" si="155"/>
        <v>c</v>
      </c>
      <c r="E766" s="322" t="s">
        <v>29</v>
      </c>
      <c r="F766" s="322" t="str">
        <f t="shared" ca="1" si="156"/>
        <v>https://museemaritime.larochelle.fr/mentions-legales</v>
      </c>
      <c r="G766" s="322" t="str">
        <f t="shared" ca="1" si="157"/>
        <v>A</v>
      </c>
      <c r="H766" s="322">
        <f t="shared" ca="1" si="158"/>
        <v>0</v>
      </c>
      <c r="I766" s="322" t="str">
        <f t="shared" ca="1" si="159"/>
        <v>x</v>
      </c>
      <c r="J766" s="322" t="str">
        <f t="shared" ca="1" si="160"/>
        <v/>
      </c>
      <c r="K766" s="322" t="str">
        <f t="shared" ca="1" si="161"/>
        <v/>
      </c>
      <c r="L766" s="322" t="str">
        <f t="shared" ca="1" si="162"/>
        <v/>
      </c>
      <c r="N766" s="322">
        <f t="shared" ca="1" si="163"/>
        <v>0</v>
      </c>
      <c r="O766" t="str">
        <f t="shared" ca="1" si="164"/>
        <v/>
      </c>
      <c r="P766" t="str">
        <f t="shared" ca="1" si="165"/>
        <v/>
      </c>
      <c r="Q766"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66" t="str">
        <f t="shared" ca="1" si="167"/>
        <v/>
      </c>
    </row>
    <row r="767" spans="1:18" hidden="1" x14ac:dyDescent="0.2">
      <c r="A767" s="361"/>
      <c r="B767" s="322">
        <v>54</v>
      </c>
      <c r="C767" s="322" t="str">
        <f t="shared" ca="1" si="154"/>
        <v>8.1</v>
      </c>
      <c r="D767" s="322" t="str">
        <f t="shared" ca="1" si="155"/>
        <v>c</v>
      </c>
      <c r="E767" s="322" t="s">
        <v>30</v>
      </c>
      <c r="F767" s="322" t="str">
        <f t="shared" ca="1" si="156"/>
        <v>https://museemaritime.larochelle.fr/plan-du-site</v>
      </c>
      <c r="G767" s="322" t="str">
        <f t="shared" ca="1" si="157"/>
        <v>A</v>
      </c>
      <c r="H767" s="322">
        <f t="shared" ca="1" si="158"/>
        <v>0</v>
      </c>
      <c r="I767" s="322" t="str">
        <f t="shared" ca="1" si="159"/>
        <v>x</v>
      </c>
      <c r="J767" s="322" t="str">
        <f t="shared" ca="1" si="160"/>
        <v/>
      </c>
      <c r="K767" s="322" t="str">
        <f t="shared" ca="1" si="161"/>
        <v/>
      </c>
      <c r="L767" s="322" t="str">
        <f t="shared" ca="1" si="162"/>
        <v/>
      </c>
      <c r="N767" s="322">
        <f t="shared" ca="1" si="163"/>
        <v>0</v>
      </c>
      <c r="O767" t="str">
        <f t="shared" ca="1" si="164"/>
        <v/>
      </c>
      <c r="P767" t="str">
        <f t="shared" ca="1" si="165"/>
        <v/>
      </c>
      <c r="Q767"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67" t="str">
        <f t="shared" ca="1" si="167"/>
        <v/>
      </c>
    </row>
    <row r="768" spans="1:18" hidden="1" x14ac:dyDescent="0.2">
      <c r="A768" s="361"/>
      <c r="B768" s="322">
        <v>54</v>
      </c>
      <c r="C768" s="322" t="str">
        <f t="shared" ca="1" si="154"/>
        <v>8.1</v>
      </c>
      <c r="D768" s="322" t="str">
        <f t="shared" ca="1" si="155"/>
        <v>c</v>
      </c>
      <c r="E768" s="322" t="s">
        <v>31</v>
      </c>
      <c r="F768" s="322" t="str">
        <f t="shared" ca="1" si="156"/>
        <v>https://museemaritime.larochelle.fr/un-avant-gout/en-ce-moment</v>
      </c>
      <c r="G768" s="322" t="str">
        <f t="shared" ca="1" si="157"/>
        <v>A</v>
      </c>
      <c r="H768" s="322">
        <f t="shared" ca="1" si="158"/>
        <v>0</v>
      </c>
      <c r="I768" s="322" t="str">
        <f t="shared" ca="1" si="159"/>
        <v>x</v>
      </c>
      <c r="J768" s="322" t="str">
        <f t="shared" ca="1" si="160"/>
        <v/>
      </c>
      <c r="K768" s="322" t="str">
        <f t="shared" ca="1" si="161"/>
        <v/>
      </c>
      <c r="L768" s="322" t="str">
        <f t="shared" ca="1" si="162"/>
        <v/>
      </c>
      <c r="N768" s="322">
        <f t="shared" ca="1" si="163"/>
        <v>0</v>
      </c>
      <c r="O768" t="str">
        <f t="shared" ca="1" si="164"/>
        <v/>
      </c>
      <c r="P768" t="str">
        <f t="shared" ca="1" si="165"/>
        <v/>
      </c>
      <c r="Q768"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68" t="str">
        <f t="shared" ca="1" si="167"/>
        <v/>
      </c>
    </row>
    <row r="769" spans="1:18" hidden="1" x14ac:dyDescent="0.2">
      <c r="A769" s="361"/>
      <c r="B769" s="322">
        <v>54</v>
      </c>
      <c r="C769" s="322" t="str">
        <f t="shared" ca="1" si="154"/>
        <v>8.1</v>
      </c>
      <c r="D769" s="322" t="str">
        <f t="shared" ca="1" si="155"/>
        <v>c</v>
      </c>
      <c r="E769" s="322" t="s">
        <v>32</v>
      </c>
      <c r="F769" s="322" t="str">
        <f t="shared" ca="1" si="156"/>
        <v>https://museemaritime.larochelle.fr/un-avant-gout/en-ce-moment</v>
      </c>
      <c r="G769" s="322" t="str">
        <f t="shared" ca="1" si="157"/>
        <v>A</v>
      </c>
      <c r="H769" s="322">
        <f t="shared" ca="1" si="158"/>
        <v>0</v>
      </c>
      <c r="I769" s="322" t="str">
        <f t="shared" ca="1" si="159"/>
        <v>x</v>
      </c>
      <c r="J769" s="322" t="str">
        <f t="shared" ca="1" si="160"/>
        <v/>
      </c>
      <c r="K769" s="322" t="str">
        <f t="shared" ca="1" si="161"/>
        <v/>
      </c>
      <c r="L769" s="322" t="str">
        <f t="shared" ca="1" si="162"/>
        <v/>
      </c>
      <c r="N769" s="322">
        <f t="shared" ca="1" si="163"/>
        <v>0</v>
      </c>
      <c r="O769" t="str">
        <f t="shared" ca="1" si="164"/>
        <v/>
      </c>
      <c r="P769" t="str">
        <f t="shared" ca="1" si="165"/>
        <v/>
      </c>
      <c r="Q769"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69" t="str">
        <f t="shared" ca="1" si="167"/>
        <v/>
      </c>
    </row>
    <row r="770" spans="1:18" hidden="1" x14ac:dyDescent="0.2">
      <c r="A770" s="361"/>
      <c r="B770" s="322">
        <v>54</v>
      </c>
      <c r="C770" s="322" t="str">
        <f t="shared" ca="1" si="154"/>
        <v>8.1</v>
      </c>
      <c r="D770" s="322" t="str">
        <f t="shared" ca="1" si="155"/>
        <v>c</v>
      </c>
      <c r="E770" s="322" t="s">
        <v>33</v>
      </c>
      <c r="F770" s="322" t="str">
        <f t="shared" ca="1" si="156"/>
        <v>https://museemaritime.larochelle.fr/un-avant-gout/en-ce-moment/evenement/generationsthalassa-5662</v>
      </c>
      <c r="G770" s="322" t="str">
        <f t="shared" ca="1" si="157"/>
        <v>A</v>
      </c>
      <c r="H770" s="322">
        <f t="shared" ca="1" si="158"/>
        <v>0</v>
      </c>
      <c r="I770" s="322" t="str">
        <f t="shared" ca="1" si="159"/>
        <v>x</v>
      </c>
      <c r="J770" s="322" t="str">
        <f t="shared" ca="1" si="160"/>
        <v/>
      </c>
      <c r="K770" s="322" t="str">
        <f t="shared" ca="1" si="161"/>
        <v/>
      </c>
      <c r="L770" s="322" t="str">
        <f t="shared" ca="1" si="162"/>
        <v/>
      </c>
      <c r="N770" s="322">
        <f t="shared" ca="1" si="163"/>
        <v>0</v>
      </c>
      <c r="O770" t="str">
        <f t="shared" ca="1" si="164"/>
        <v/>
      </c>
      <c r="P770" t="str">
        <f t="shared" ca="1" si="165"/>
        <v/>
      </c>
      <c r="Q770"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0" t="str">
        <f t="shared" ca="1" si="167"/>
        <v/>
      </c>
    </row>
    <row r="771" spans="1:18" hidden="1" x14ac:dyDescent="0.2">
      <c r="A771" s="361"/>
      <c r="B771" s="322">
        <v>54</v>
      </c>
      <c r="C771" s="322" t="str">
        <f t="shared" ca="1" si="154"/>
        <v>8.1</v>
      </c>
      <c r="D771" s="322" t="str">
        <f t="shared" ca="1" si="155"/>
        <v>c</v>
      </c>
      <c r="E771" s="322" t="s">
        <v>34</v>
      </c>
      <c r="F771" s="322" t="str">
        <f t="shared" ca="1" si="156"/>
        <v>https://museemaritime.larochelle.fr/recherche?q=bateau&amp;tx_indexedsearch%5Bsubmit_button%5D=OK </v>
      </c>
      <c r="G771" s="322" t="str">
        <f t="shared" ca="1" si="157"/>
        <v>A</v>
      </c>
      <c r="H771" s="322">
        <f t="shared" ca="1" si="158"/>
        <v>0</v>
      </c>
      <c r="I771" s="322" t="str">
        <f t="shared" ca="1" si="159"/>
        <v>x</v>
      </c>
      <c r="J771" s="322" t="str">
        <f t="shared" ca="1" si="160"/>
        <v/>
      </c>
      <c r="K771" s="322" t="str">
        <f t="shared" ca="1" si="161"/>
        <v/>
      </c>
      <c r="L771" s="322" t="str">
        <f t="shared" ca="1" si="162"/>
        <v/>
      </c>
      <c r="N771" s="322">
        <f t="shared" ca="1" si="163"/>
        <v>0</v>
      </c>
      <c r="O771" t="str">
        <f t="shared" ca="1" si="164"/>
        <v/>
      </c>
      <c r="P771" t="str">
        <f t="shared" ca="1" si="165"/>
        <v/>
      </c>
      <c r="Q771"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1" t="str">
        <f t="shared" ca="1" si="167"/>
        <v/>
      </c>
    </row>
    <row r="772" spans="1:18" hidden="1" x14ac:dyDescent="0.2">
      <c r="A772" s="361"/>
      <c r="B772" s="322">
        <v>54</v>
      </c>
      <c r="C772" s="322" t="str">
        <f t="shared" ca="1" si="154"/>
        <v>8.1</v>
      </c>
      <c r="D772" s="322" t="str">
        <f t="shared" ca="1" si="155"/>
        <v>c</v>
      </c>
      <c r="E772" s="322" t="s">
        <v>35</v>
      </c>
      <c r="F772" s="322" t="str">
        <f t="shared" ca="1" si="156"/>
        <v>https://museemaritime.larochelle.fr/un-avant-gout/presentation-du-musee</v>
      </c>
      <c r="G772" s="322" t="str">
        <f t="shared" ca="1" si="157"/>
        <v>A</v>
      </c>
      <c r="H772" s="322">
        <f t="shared" ca="1" si="158"/>
        <v>0</v>
      </c>
      <c r="I772" s="322" t="str">
        <f t="shared" ca="1" si="159"/>
        <v>x</v>
      </c>
      <c r="J772" s="322" t="str">
        <f t="shared" ca="1" si="160"/>
        <v/>
      </c>
      <c r="K772" s="322" t="str">
        <f t="shared" ca="1" si="161"/>
        <v/>
      </c>
      <c r="L772" s="322" t="str">
        <f t="shared" ca="1" si="162"/>
        <v/>
      </c>
      <c r="N772" s="322">
        <f t="shared" ca="1" si="163"/>
        <v>0</v>
      </c>
      <c r="O772" t="str">
        <f t="shared" ca="1" si="164"/>
        <v/>
      </c>
      <c r="P772" t="str">
        <f t="shared" ca="1" si="165"/>
        <v/>
      </c>
      <c r="Q772"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2" t="str">
        <f t="shared" ca="1" si="167"/>
        <v/>
      </c>
    </row>
    <row r="773" spans="1:18" hidden="1" x14ac:dyDescent="0.2">
      <c r="A773" s="361"/>
      <c r="B773" s="322">
        <v>54</v>
      </c>
      <c r="C773" s="322" t="str">
        <f t="shared" ca="1" si="154"/>
        <v>8.1</v>
      </c>
      <c r="D773" s="322" t="str">
        <f t="shared" ca="1" si="155"/>
        <v>c</v>
      </c>
      <c r="E773" s="322" t="s">
        <v>36</v>
      </c>
      <c r="F773" s="322" t="str">
        <f t="shared" ca="1" si="156"/>
        <v>https://museemaritime.larochelle.fr/un-avant-gout/histoire-du-musee</v>
      </c>
      <c r="G773" s="322" t="str">
        <f t="shared" ca="1" si="157"/>
        <v>A</v>
      </c>
      <c r="H773" s="322">
        <f t="shared" ca="1" si="158"/>
        <v>0</v>
      </c>
      <c r="I773" s="322" t="str">
        <f t="shared" ca="1" si="159"/>
        <v>x</v>
      </c>
      <c r="J773" s="322" t="str">
        <f t="shared" ca="1" si="160"/>
        <v/>
      </c>
      <c r="K773" s="322" t="str">
        <f t="shared" ca="1" si="161"/>
        <v/>
      </c>
      <c r="L773" s="322" t="str">
        <f t="shared" ca="1" si="162"/>
        <v/>
      </c>
      <c r="N773" s="322">
        <f t="shared" ca="1" si="163"/>
        <v>0</v>
      </c>
      <c r="O773" t="str">
        <f t="shared" ca="1" si="164"/>
        <v/>
      </c>
      <c r="P773" t="str">
        <f t="shared" ca="1" si="165"/>
        <v/>
      </c>
      <c r="Q773"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3" t="str">
        <f t="shared" ca="1" si="167"/>
        <v/>
      </c>
    </row>
    <row r="774" spans="1:18" hidden="1" x14ac:dyDescent="0.2">
      <c r="A774" s="361"/>
      <c r="B774" s="322">
        <v>54</v>
      </c>
      <c r="C774" s="322" t="str">
        <f t="shared" ca="1" si="154"/>
        <v>8.1</v>
      </c>
      <c r="D774" s="322" t="str">
        <f t="shared" ca="1" si="155"/>
        <v>c</v>
      </c>
      <c r="E774" s="322" t="s">
        <v>37</v>
      </c>
      <c r="F774" s="322" t="str">
        <f t="shared" ca="1" si="156"/>
        <v>https://museemaritime.larochelle.fr/un-avant-gout/les-collections/flotte-patrimoniale</v>
      </c>
      <c r="G774" s="322" t="str">
        <f t="shared" ca="1" si="157"/>
        <v>A</v>
      </c>
      <c r="H774" s="322">
        <f t="shared" ca="1" si="158"/>
        <v>0</v>
      </c>
      <c r="I774" s="322" t="str">
        <f t="shared" ca="1" si="159"/>
        <v>x</v>
      </c>
      <c r="J774" s="322" t="str">
        <f t="shared" ca="1" si="160"/>
        <v/>
      </c>
      <c r="K774" s="322" t="str">
        <f t="shared" ca="1" si="161"/>
        <v/>
      </c>
      <c r="L774" s="322" t="str">
        <f t="shared" ca="1" si="162"/>
        <v/>
      </c>
      <c r="N774" s="322">
        <f t="shared" ca="1" si="163"/>
        <v>0</v>
      </c>
      <c r="O774" t="str">
        <f t="shared" ca="1" si="164"/>
        <v/>
      </c>
      <c r="P774" t="str">
        <f t="shared" ca="1" si="165"/>
        <v/>
      </c>
      <c r="Q774"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4" t="str">
        <f t="shared" ca="1" si="167"/>
        <v/>
      </c>
    </row>
    <row r="775" spans="1:18" hidden="1" x14ac:dyDescent="0.2">
      <c r="A775" s="361"/>
      <c r="B775" s="322">
        <v>54</v>
      </c>
      <c r="C775" s="322" t="str">
        <f t="shared" ca="1" si="154"/>
        <v>8.1</v>
      </c>
      <c r="D775" s="322" t="str">
        <f t="shared" ca="1" si="155"/>
        <v>c</v>
      </c>
      <c r="E775" s="322" t="s">
        <v>38</v>
      </c>
      <c r="F775" s="322" t="str">
        <f t="shared" ca="1" si="156"/>
        <v>https://museemaritime.larochelle.fr/un-avant-gout/les-collections/france-1</v>
      </c>
      <c r="G775" s="322" t="str">
        <f t="shared" ca="1" si="157"/>
        <v>A</v>
      </c>
      <c r="H775" s="322">
        <f t="shared" ca="1" si="158"/>
        <v>0</v>
      </c>
      <c r="I775" s="322" t="str">
        <f t="shared" ca="1" si="159"/>
        <v>x</v>
      </c>
      <c r="J775" s="322" t="str">
        <f t="shared" ca="1" si="160"/>
        <v/>
      </c>
      <c r="K775" s="322" t="str">
        <f t="shared" ca="1" si="161"/>
        <v/>
      </c>
      <c r="L775" s="322" t="str">
        <f t="shared" ca="1" si="162"/>
        <v/>
      </c>
      <c r="N775" s="322">
        <f t="shared" ca="1" si="163"/>
        <v>0</v>
      </c>
      <c r="O775" t="str">
        <f t="shared" ca="1" si="164"/>
        <v/>
      </c>
      <c r="P775" t="str">
        <f t="shared" ca="1" si="165"/>
        <v/>
      </c>
      <c r="Q775" t="str">
        <f t="shared" ca="1" si="166"/>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5" t="str">
        <f t="shared" ca="1" si="167"/>
        <v/>
      </c>
    </row>
    <row r="776" spans="1:18" hidden="1" x14ac:dyDescent="0.2">
      <c r="A776" s="361"/>
      <c r="B776" s="322">
        <v>54</v>
      </c>
      <c r="C776" s="322" t="str">
        <f t="shared" ref="C776:C839" ca="1" si="168">IFERROR(IF(INDIRECT($E776 &amp; "!B" &amp; $B776)="","",INDIRECT($E776 &amp; "!B" &amp; $B776)),"")</f>
        <v>8.1</v>
      </c>
      <c r="D776" s="322" t="str">
        <f t="shared" ref="D776:D839" ca="1" si="169">IFERROR(IF(INDIRECT($E776 &amp; "!G" &amp; $B776)="","",INDIRECT($E776 &amp; "!G" &amp; $B776)),"")</f>
        <v>c</v>
      </c>
      <c r="E776" s="322" t="s">
        <v>39</v>
      </c>
      <c r="F776" s="322" t="str">
        <f t="shared" ref="F776:F839" ca="1" si="170">IFERROR(HYPERLINK(INDIRECT($E776 &amp; "!C3")), "")</f>
        <v>https://museemaritime.larochelle.fr/un-avant-gout/les-incontournables/joshua-1</v>
      </c>
      <c r="G776" s="322" t="str">
        <f t="shared" ref="G776:G839" ca="1" si="171">IFERROR(IF(INDIRECT($E776 &amp; "!C" &amp; $B776)="","",INDIRECT($E776 &amp; "!C" &amp; $B776)),"")</f>
        <v>A</v>
      </c>
      <c r="H776" s="322">
        <f t="shared" ref="H776:H839" ca="1" si="172">IFERROR(IF(INDIRECT($E776 &amp; "!D" &amp; $B776)="","",INDIRECT($E776 &amp; "!D" &amp; $B776)),"")</f>
        <v>0</v>
      </c>
      <c r="I776" s="322" t="str">
        <f t="shared" ref="I776:I839" ca="1" si="173">IFERROR(IF(INDIRECT($E776 &amp; "!E" &amp; $B776)="","",INDIRECT($E776 &amp; "!E" &amp; $B776)),"")</f>
        <v>x</v>
      </c>
      <c r="J776" s="322" t="str">
        <f t="shared" ref="J776:J839" ca="1" si="174">IFERROR(IF(INDIRECT($E776 &amp; "!I" &amp; $B776)="","",INDIRECT($E776 &amp; "!I" &amp; $B776)),"")</f>
        <v/>
      </c>
      <c r="K776" s="322" t="str">
        <f t="shared" ref="K776:K839" ca="1" si="175">IFERROR(IF(INDIRECT($E776 &amp; "!J" &amp; $B776)="","",INDIRECT($E776 &amp; "!J" &amp; $B776)),"")</f>
        <v/>
      </c>
      <c r="L776" s="322" t="str">
        <f t="shared" ref="L776:L839" ca="1" si="176">IFERROR(VLOOKUP($K776,$Z$1:$AD$4,MATCH($J776,$AA$5:$AD$5,0)+1,FALSE),"")</f>
        <v/>
      </c>
      <c r="N776" s="322">
        <f t="shared" ref="N776:N839" ca="1" si="177">COUNTIFS($C$7:$C$1915,$C776,$D$7:$D$1915,"nc")</f>
        <v>0</v>
      </c>
      <c r="O776" t="str">
        <f t="shared" ref="O776:O839" ca="1" si="178">IFERROR(IF(INDIRECT($E776 &amp; "!K" &amp; $B776)="","",INDIRECT($E776 &amp; "!K" &amp; $B776)),"")</f>
        <v/>
      </c>
      <c r="P776" t="str">
        <f t="shared" ref="P776:P839" ca="1" si="179">IFERROR(IF(INDIRECT($E776 &amp; "!L" &amp; $B776)="","",INDIRECT($E776 &amp; "!L" &amp; $B776)),"")</f>
        <v/>
      </c>
      <c r="Q776" t="str">
        <f t="shared" ref="Q776:Q839" ca="1" si="180">IFERROR(IF(INDIRECT($E776 &amp; "!M" &amp; $B776)="","",INDIRECT($E776 &amp; "!M" &amp; $B776)),"")</f>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6" t="str">
        <f t="shared" ref="R776:R839" ca="1" si="181">IFERROR(IF(INDIRECT($E776 &amp; "!N" &amp; $B776)="","",INDIRECT($E776 &amp; "!N" &amp; $B776)),"")</f>
        <v/>
      </c>
    </row>
    <row r="777" spans="1:18" hidden="1" x14ac:dyDescent="0.2">
      <c r="A777" s="361"/>
      <c r="B777" s="322">
        <v>54</v>
      </c>
      <c r="C777" s="322" t="str">
        <f t="shared" ca="1" si="168"/>
        <v>8.1</v>
      </c>
      <c r="D777" s="322" t="str">
        <f t="shared" ca="1" si="169"/>
        <v>c</v>
      </c>
      <c r="E777" s="322" t="s">
        <v>40</v>
      </c>
      <c r="F777" s="322" t="str">
        <f t="shared" ca="1" si="170"/>
        <v>https://museemaritime.larochelle.fr/preparer-la-visite/acces-tarifs-et-horaires</v>
      </c>
      <c r="G777" s="322" t="str">
        <f t="shared" ca="1" si="171"/>
        <v>A</v>
      </c>
      <c r="H777" s="322">
        <f t="shared" ca="1" si="172"/>
        <v>0</v>
      </c>
      <c r="I777" s="322" t="str">
        <f t="shared" ca="1" si="173"/>
        <v>x</v>
      </c>
      <c r="J777" s="322" t="str">
        <f t="shared" ca="1" si="174"/>
        <v/>
      </c>
      <c r="K777" s="322" t="str">
        <f t="shared" ca="1" si="175"/>
        <v/>
      </c>
      <c r="L777" s="322" t="str">
        <f t="shared" ca="1" si="176"/>
        <v/>
      </c>
      <c r="N777" s="322">
        <f t="shared" ca="1" si="177"/>
        <v>0</v>
      </c>
      <c r="O777" t="str">
        <f t="shared" ca="1" si="178"/>
        <v/>
      </c>
      <c r="P777" t="str">
        <f t="shared" ca="1" si="179"/>
        <v/>
      </c>
      <c r="Q777"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7" t="str">
        <f t="shared" ca="1" si="181"/>
        <v/>
      </c>
    </row>
    <row r="778" spans="1:18" hidden="1" x14ac:dyDescent="0.2">
      <c r="A778" s="361"/>
      <c r="B778" s="322">
        <v>54</v>
      </c>
      <c r="C778" s="322" t="str">
        <f t="shared" ca="1" si="168"/>
        <v>8.1</v>
      </c>
      <c r="D778" s="322" t="str">
        <f t="shared" ca="1" si="169"/>
        <v>c</v>
      </c>
      <c r="E778" s="322" t="s">
        <v>41</v>
      </c>
      <c r="F778" s="322" t="str">
        <f t="shared" ca="1" si="170"/>
        <v>https://museemaritime.larochelle.fr/preparer-la-visite/je-suis/enseignant-ou-animateur</v>
      </c>
      <c r="G778" s="322" t="str">
        <f t="shared" ca="1" si="171"/>
        <v>A</v>
      </c>
      <c r="H778" s="322">
        <f t="shared" ca="1" si="172"/>
        <v>0</v>
      </c>
      <c r="I778" s="322" t="str">
        <f t="shared" ca="1" si="173"/>
        <v>x</v>
      </c>
      <c r="J778" s="322" t="str">
        <f t="shared" ca="1" si="174"/>
        <v/>
      </c>
      <c r="K778" s="322" t="str">
        <f t="shared" ca="1" si="175"/>
        <v/>
      </c>
      <c r="L778" s="322" t="str">
        <f t="shared" ca="1" si="176"/>
        <v/>
      </c>
      <c r="N778" s="322">
        <f t="shared" ca="1" si="177"/>
        <v>0</v>
      </c>
      <c r="O778" t="str">
        <f t="shared" ca="1" si="178"/>
        <v/>
      </c>
      <c r="P778" t="str">
        <f t="shared" ca="1" si="179"/>
        <v/>
      </c>
      <c r="Q778"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8" t="str">
        <f t="shared" ca="1" si="181"/>
        <v/>
      </c>
    </row>
    <row r="779" spans="1:18" hidden="1" x14ac:dyDescent="0.2">
      <c r="A779" s="361"/>
      <c r="B779" s="322">
        <v>54</v>
      </c>
      <c r="C779" s="322" t="str">
        <f t="shared" ca="1" si="168"/>
        <v>8.1</v>
      </c>
      <c r="D779" s="322" t="str">
        <f t="shared" ca="1" si="169"/>
        <v>c</v>
      </c>
      <c r="E779" s="322" t="s">
        <v>42</v>
      </c>
      <c r="F779" s="322" t="str">
        <f t="shared" ca="1" si="170"/>
        <v>https://museemaritime.larochelle.fr/au-dela-de-la-visite/autour-des-expositions</v>
      </c>
      <c r="G779" s="322" t="str">
        <f t="shared" ca="1" si="171"/>
        <v>A</v>
      </c>
      <c r="H779" s="322">
        <f t="shared" ca="1" si="172"/>
        <v>0</v>
      </c>
      <c r="I779" s="322" t="str">
        <f t="shared" ca="1" si="173"/>
        <v>x</v>
      </c>
      <c r="J779" s="322" t="str">
        <f t="shared" ca="1" si="174"/>
        <v/>
      </c>
      <c r="K779" s="322" t="str">
        <f t="shared" ca="1" si="175"/>
        <v/>
      </c>
      <c r="L779" s="322" t="str">
        <f t="shared" ca="1" si="176"/>
        <v/>
      </c>
      <c r="N779" s="322">
        <f t="shared" ca="1" si="177"/>
        <v>0</v>
      </c>
      <c r="O779" t="str">
        <f t="shared" ca="1" si="178"/>
        <v/>
      </c>
      <c r="P779" t="str">
        <f t="shared" ca="1" si="179"/>
        <v/>
      </c>
      <c r="Q779"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79" t="str">
        <f t="shared" ca="1" si="181"/>
        <v/>
      </c>
    </row>
    <row r="780" spans="1:18" hidden="1" x14ac:dyDescent="0.2">
      <c r="A780" s="361"/>
      <c r="B780" s="322">
        <v>54</v>
      </c>
      <c r="C780" s="322" t="str">
        <f t="shared" ca="1" si="168"/>
        <v>8.1</v>
      </c>
      <c r="D780" s="322" t="str">
        <f t="shared" ca="1" si="169"/>
        <v>c</v>
      </c>
      <c r="E780" s="322" t="s">
        <v>43</v>
      </c>
      <c r="F780" s="322" t="str">
        <f t="shared" ca="1" si="170"/>
        <v>https://museemaritime.larochelle.fr/au-dela-de-la-visite/lieux-culturels-et-monuments</v>
      </c>
      <c r="G780" s="322" t="str">
        <f t="shared" ca="1" si="171"/>
        <v>A</v>
      </c>
      <c r="H780" s="322">
        <f t="shared" ca="1" si="172"/>
        <v>0</v>
      </c>
      <c r="I780" s="322" t="str">
        <f t="shared" ca="1" si="173"/>
        <v>x</v>
      </c>
      <c r="J780" s="322" t="str">
        <f t="shared" ca="1" si="174"/>
        <v/>
      </c>
      <c r="K780" s="322" t="str">
        <f t="shared" ca="1" si="175"/>
        <v/>
      </c>
      <c r="L780" s="322" t="str">
        <f t="shared" ca="1" si="176"/>
        <v/>
      </c>
      <c r="N780" s="322">
        <f t="shared" ca="1" si="177"/>
        <v>0</v>
      </c>
      <c r="O780" t="str">
        <f t="shared" ca="1" si="178"/>
        <v/>
      </c>
      <c r="P780" t="str">
        <f t="shared" ca="1" si="179"/>
        <v/>
      </c>
      <c r="Q780"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0" t="str">
        <f t="shared" ca="1" si="181"/>
        <v/>
      </c>
    </row>
    <row r="781" spans="1:18" hidden="1" x14ac:dyDescent="0.2">
      <c r="A781" s="361"/>
      <c r="B781" s="322">
        <v>54</v>
      </c>
      <c r="C781" s="322" t="str">
        <f t="shared" ca="1" si="168"/>
        <v>8.1</v>
      </c>
      <c r="D781" s="322" t="str">
        <f t="shared" ca="1" si="169"/>
        <v>c</v>
      </c>
      <c r="E781" s="322" t="s">
        <v>44</v>
      </c>
      <c r="F781" s="322" t="str">
        <f t="shared" ca="1" si="170"/>
        <v>https://museemaritime.larochelle.fr/au-dela-de-la-visite/a-decouvrir-a-proximite/yatchs-classiques</v>
      </c>
      <c r="G781" s="322" t="str">
        <f t="shared" ca="1" si="171"/>
        <v>A</v>
      </c>
      <c r="H781" s="322">
        <f t="shared" ca="1" si="172"/>
        <v>0</v>
      </c>
      <c r="I781" s="322" t="str">
        <f t="shared" ca="1" si="173"/>
        <v>x</v>
      </c>
      <c r="J781" s="322" t="str">
        <f t="shared" ca="1" si="174"/>
        <v/>
      </c>
      <c r="K781" s="322" t="str">
        <f t="shared" ca="1" si="175"/>
        <v/>
      </c>
      <c r="L781" s="322" t="str">
        <f t="shared" ca="1" si="176"/>
        <v/>
      </c>
      <c r="N781" s="322">
        <f t="shared" ca="1" si="177"/>
        <v>0</v>
      </c>
      <c r="O781" t="str">
        <f t="shared" ca="1" si="178"/>
        <v/>
      </c>
      <c r="P781" t="str">
        <f t="shared" ca="1" si="179"/>
        <v/>
      </c>
      <c r="Q781"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1" t="str">
        <f t="shared" ca="1" si="181"/>
        <v/>
      </c>
    </row>
    <row r="782" spans="1:18" hidden="1" x14ac:dyDescent="0.2">
      <c r="A782" s="361"/>
      <c r="B782" s="322">
        <v>55</v>
      </c>
      <c r="C782" s="322" t="str">
        <f t="shared" ca="1" si="168"/>
        <v>8.2</v>
      </c>
      <c r="D782" s="322" t="str">
        <f t="shared" ca="1" si="169"/>
        <v>na</v>
      </c>
      <c r="E782" s="322" t="s">
        <v>27</v>
      </c>
      <c r="F782" s="322" t="str">
        <f t="shared" ca="1" si="170"/>
        <v>https://museemaritime.larochelle.fr/</v>
      </c>
      <c r="G782" s="322" t="str">
        <f t="shared" ca="1" si="171"/>
        <v>A</v>
      </c>
      <c r="H782" s="322">
        <f t="shared" ca="1" si="172"/>
        <v>0</v>
      </c>
      <c r="I782" s="322" t="str">
        <f t="shared" ca="1" si="173"/>
        <v>x</v>
      </c>
      <c r="J782" s="322" t="str">
        <f t="shared" ca="1" si="174"/>
        <v/>
      </c>
      <c r="K782" s="322" t="str">
        <f t="shared" ca="1" si="175"/>
        <v/>
      </c>
      <c r="L782" s="322" t="str">
        <f t="shared" ca="1" si="176"/>
        <v/>
      </c>
      <c r="N782" s="322">
        <f t="shared" ca="1" si="177"/>
        <v>0</v>
      </c>
      <c r="O782" t="str">
        <f t="shared" ca="1" si="178"/>
        <v/>
      </c>
      <c r="P782" t="str">
        <f t="shared" ca="1" si="179"/>
        <v/>
      </c>
      <c r="Q782"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2" t="str">
        <f t="shared" ca="1" si="181"/>
        <v/>
      </c>
    </row>
    <row r="783" spans="1:18" hidden="1" x14ac:dyDescent="0.2">
      <c r="A783" s="361"/>
      <c r="B783" s="322">
        <v>55</v>
      </c>
      <c r="C783" s="322" t="str">
        <f t="shared" ca="1" si="168"/>
        <v>8.2</v>
      </c>
      <c r="D783" s="322" t="str">
        <f t="shared" ca="1" si="169"/>
        <v>na</v>
      </c>
      <c r="E783" s="322" t="s">
        <v>28</v>
      </c>
      <c r="F783" s="322" t="str">
        <f t="shared" ca="1" si="170"/>
        <v>https://museemaritime.larochelle.fr/contact</v>
      </c>
      <c r="G783" s="322" t="str">
        <f t="shared" ca="1" si="171"/>
        <v>A</v>
      </c>
      <c r="H783" s="322">
        <f t="shared" ca="1" si="172"/>
        <v>0</v>
      </c>
      <c r="I783" s="322" t="str">
        <f t="shared" ca="1" si="173"/>
        <v>x</v>
      </c>
      <c r="J783" s="322" t="str">
        <f t="shared" ca="1" si="174"/>
        <v/>
      </c>
      <c r="K783" s="322" t="str">
        <f t="shared" ca="1" si="175"/>
        <v/>
      </c>
      <c r="L783" s="322" t="str">
        <f t="shared" ca="1" si="176"/>
        <v/>
      </c>
      <c r="N783" s="322">
        <f t="shared" ca="1" si="177"/>
        <v>0</v>
      </c>
      <c r="O783" t="str">
        <f t="shared" ca="1" si="178"/>
        <v/>
      </c>
      <c r="P783" t="str">
        <f t="shared" ca="1" si="179"/>
        <v/>
      </c>
      <c r="Q783"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3" t="str">
        <f t="shared" ca="1" si="181"/>
        <v/>
      </c>
    </row>
    <row r="784" spans="1:18" hidden="1" x14ac:dyDescent="0.2">
      <c r="A784" s="361"/>
      <c r="B784" s="322">
        <v>55</v>
      </c>
      <c r="C784" s="322" t="str">
        <f t="shared" ca="1" si="168"/>
        <v>8.2</v>
      </c>
      <c r="D784" s="322" t="str">
        <f t="shared" ca="1" si="169"/>
        <v>na</v>
      </c>
      <c r="E784" s="322" t="s">
        <v>29</v>
      </c>
      <c r="F784" s="322" t="str">
        <f t="shared" ca="1" si="170"/>
        <v>https://museemaritime.larochelle.fr/mentions-legales</v>
      </c>
      <c r="G784" s="322" t="str">
        <f t="shared" ca="1" si="171"/>
        <v>A</v>
      </c>
      <c r="H784" s="322">
        <f t="shared" ca="1" si="172"/>
        <v>0</v>
      </c>
      <c r="I784" s="322" t="str">
        <f t="shared" ca="1" si="173"/>
        <v>x</v>
      </c>
      <c r="J784" s="322" t="str">
        <f t="shared" ca="1" si="174"/>
        <v/>
      </c>
      <c r="K784" s="322" t="str">
        <f t="shared" ca="1" si="175"/>
        <v/>
      </c>
      <c r="L784" s="322" t="str">
        <f t="shared" ca="1" si="176"/>
        <v/>
      </c>
      <c r="N784" s="322">
        <f t="shared" ca="1" si="177"/>
        <v>0</v>
      </c>
      <c r="O784" t="str">
        <f t="shared" ca="1" si="178"/>
        <v/>
      </c>
      <c r="P784" t="str">
        <f t="shared" ca="1" si="179"/>
        <v/>
      </c>
      <c r="Q784"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4" t="str">
        <f t="shared" ca="1" si="181"/>
        <v/>
      </c>
    </row>
    <row r="785" spans="1:18" hidden="1" x14ac:dyDescent="0.2">
      <c r="A785" s="361"/>
      <c r="B785" s="322">
        <v>55</v>
      </c>
      <c r="C785" s="322" t="str">
        <f t="shared" ca="1" si="168"/>
        <v>8.2</v>
      </c>
      <c r="D785" s="322" t="str">
        <f t="shared" ca="1" si="169"/>
        <v>na</v>
      </c>
      <c r="E785" s="322" t="s">
        <v>30</v>
      </c>
      <c r="F785" s="322" t="str">
        <f t="shared" ca="1" si="170"/>
        <v>https://museemaritime.larochelle.fr/plan-du-site</v>
      </c>
      <c r="G785" s="322" t="str">
        <f t="shared" ca="1" si="171"/>
        <v>A</v>
      </c>
      <c r="H785" s="322">
        <f t="shared" ca="1" si="172"/>
        <v>0</v>
      </c>
      <c r="I785" s="322" t="str">
        <f t="shared" ca="1" si="173"/>
        <v>x</v>
      </c>
      <c r="J785" s="322" t="str">
        <f t="shared" ca="1" si="174"/>
        <v/>
      </c>
      <c r="K785" s="322" t="str">
        <f t="shared" ca="1" si="175"/>
        <v/>
      </c>
      <c r="L785" s="322" t="str">
        <f t="shared" ca="1" si="176"/>
        <v/>
      </c>
      <c r="N785" s="322">
        <f t="shared" ca="1" si="177"/>
        <v>0</v>
      </c>
      <c r="O785" t="str">
        <f t="shared" ca="1" si="178"/>
        <v/>
      </c>
      <c r="P785" t="str">
        <f t="shared" ca="1" si="179"/>
        <v/>
      </c>
      <c r="Q785"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5" t="str">
        <f t="shared" ca="1" si="181"/>
        <v/>
      </c>
    </row>
    <row r="786" spans="1:18" hidden="1" x14ac:dyDescent="0.2">
      <c r="A786" s="361"/>
      <c r="B786" s="322">
        <v>55</v>
      </c>
      <c r="C786" s="322" t="str">
        <f t="shared" ca="1" si="168"/>
        <v>8.2</v>
      </c>
      <c r="D786" s="322" t="str">
        <f t="shared" ca="1" si="169"/>
        <v>na</v>
      </c>
      <c r="E786" s="322" t="s">
        <v>31</v>
      </c>
      <c r="F786" s="322" t="str">
        <f t="shared" ca="1" si="170"/>
        <v>https://museemaritime.larochelle.fr/un-avant-gout/en-ce-moment</v>
      </c>
      <c r="G786" s="322" t="str">
        <f t="shared" ca="1" si="171"/>
        <v>A</v>
      </c>
      <c r="H786" s="322">
        <f t="shared" ca="1" si="172"/>
        <v>0</v>
      </c>
      <c r="I786" s="322" t="str">
        <f t="shared" ca="1" si="173"/>
        <v>x</v>
      </c>
      <c r="J786" s="322" t="str">
        <f t="shared" ca="1" si="174"/>
        <v/>
      </c>
      <c r="K786" s="322" t="str">
        <f t="shared" ca="1" si="175"/>
        <v/>
      </c>
      <c r="L786" s="322" t="str">
        <f t="shared" ca="1" si="176"/>
        <v/>
      </c>
      <c r="N786" s="322">
        <f t="shared" ca="1" si="177"/>
        <v>0</v>
      </c>
      <c r="O786" t="str">
        <f t="shared" ca="1" si="178"/>
        <v/>
      </c>
      <c r="P786" t="str">
        <f t="shared" ca="1" si="179"/>
        <v/>
      </c>
      <c r="Q786"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6" t="str">
        <f t="shared" ca="1" si="181"/>
        <v/>
      </c>
    </row>
    <row r="787" spans="1:18" hidden="1" x14ac:dyDescent="0.2">
      <c r="A787" s="361"/>
      <c r="B787" s="322">
        <v>55</v>
      </c>
      <c r="C787" s="322" t="str">
        <f t="shared" ca="1" si="168"/>
        <v>8.2</v>
      </c>
      <c r="D787" s="322" t="str">
        <f t="shared" ca="1" si="169"/>
        <v>na</v>
      </c>
      <c r="E787" s="322" t="s">
        <v>32</v>
      </c>
      <c r="F787" s="322" t="str">
        <f t="shared" ca="1" si="170"/>
        <v>https://museemaritime.larochelle.fr/un-avant-gout/en-ce-moment</v>
      </c>
      <c r="G787" s="322" t="str">
        <f t="shared" ca="1" si="171"/>
        <v>A</v>
      </c>
      <c r="H787" s="322">
        <f t="shared" ca="1" si="172"/>
        <v>0</v>
      </c>
      <c r="I787" s="322" t="str">
        <f t="shared" ca="1" si="173"/>
        <v>x</v>
      </c>
      <c r="J787" s="322" t="str">
        <f t="shared" ca="1" si="174"/>
        <v/>
      </c>
      <c r="K787" s="322" t="str">
        <f t="shared" ca="1" si="175"/>
        <v/>
      </c>
      <c r="L787" s="322" t="str">
        <f t="shared" ca="1" si="176"/>
        <v/>
      </c>
      <c r="N787" s="322">
        <f t="shared" ca="1" si="177"/>
        <v>0</v>
      </c>
      <c r="O787" t="str">
        <f t="shared" ca="1" si="178"/>
        <v/>
      </c>
      <c r="P787" t="str">
        <f t="shared" ca="1" si="179"/>
        <v/>
      </c>
      <c r="Q787"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7" t="str">
        <f t="shared" ca="1" si="181"/>
        <v/>
      </c>
    </row>
    <row r="788" spans="1:18" hidden="1" x14ac:dyDescent="0.2">
      <c r="A788" s="361"/>
      <c r="B788" s="322">
        <v>55</v>
      </c>
      <c r="C788" s="322" t="str">
        <f t="shared" ca="1" si="168"/>
        <v>8.2</v>
      </c>
      <c r="D788" s="322" t="str">
        <f t="shared" ca="1" si="169"/>
        <v>na</v>
      </c>
      <c r="E788" s="322" t="s">
        <v>33</v>
      </c>
      <c r="F788" s="322" t="str">
        <f t="shared" ca="1" si="170"/>
        <v>https://museemaritime.larochelle.fr/un-avant-gout/en-ce-moment/evenement/generationsthalassa-5662</v>
      </c>
      <c r="G788" s="322" t="str">
        <f t="shared" ca="1" si="171"/>
        <v>A</v>
      </c>
      <c r="H788" s="322">
        <f t="shared" ca="1" si="172"/>
        <v>0</v>
      </c>
      <c r="I788" s="322" t="str">
        <f t="shared" ca="1" si="173"/>
        <v>x</v>
      </c>
      <c r="J788" s="322" t="str">
        <f t="shared" ca="1" si="174"/>
        <v/>
      </c>
      <c r="K788" s="322" t="str">
        <f t="shared" ca="1" si="175"/>
        <v/>
      </c>
      <c r="L788" s="322" t="str">
        <f t="shared" ca="1" si="176"/>
        <v/>
      </c>
      <c r="N788" s="322">
        <f t="shared" ca="1" si="177"/>
        <v>0</v>
      </c>
      <c r="O788" t="str">
        <f t="shared" ca="1" si="178"/>
        <v/>
      </c>
      <c r="P788" t="str">
        <f t="shared" ca="1" si="179"/>
        <v/>
      </c>
      <c r="Q788"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8" t="str">
        <f t="shared" ca="1" si="181"/>
        <v/>
      </c>
    </row>
    <row r="789" spans="1:18" hidden="1" x14ac:dyDescent="0.2">
      <c r="A789" s="361"/>
      <c r="B789" s="322">
        <v>55</v>
      </c>
      <c r="C789" s="322" t="str">
        <f t="shared" ca="1" si="168"/>
        <v>8.2</v>
      </c>
      <c r="D789" s="322" t="str">
        <f t="shared" ca="1" si="169"/>
        <v>na</v>
      </c>
      <c r="E789" s="322" t="s">
        <v>34</v>
      </c>
      <c r="F789" s="322" t="str">
        <f t="shared" ca="1" si="170"/>
        <v>https://museemaritime.larochelle.fr/recherche?q=bateau&amp;tx_indexedsearch%5Bsubmit_button%5D=OK </v>
      </c>
      <c r="G789" s="322" t="str">
        <f t="shared" ca="1" si="171"/>
        <v>A</v>
      </c>
      <c r="H789" s="322">
        <f t="shared" ca="1" si="172"/>
        <v>0</v>
      </c>
      <c r="I789" s="322" t="str">
        <f t="shared" ca="1" si="173"/>
        <v>x</v>
      </c>
      <c r="J789" s="322" t="str">
        <f t="shared" ca="1" si="174"/>
        <v/>
      </c>
      <c r="K789" s="322" t="str">
        <f t="shared" ca="1" si="175"/>
        <v/>
      </c>
      <c r="L789" s="322" t="str">
        <f t="shared" ca="1" si="176"/>
        <v/>
      </c>
      <c r="N789" s="322">
        <f t="shared" ca="1" si="177"/>
        <v>0</v>
      </c>
      <c r="O789" t="str">
        <f t="shared" ca="1" si="178"/>
        <v/>
      </c>
      <c r="P789" t="str">
        <f t="shared" ca="1" si="179"/>
        <v/>
      </c>
      <c r="Q789"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89" t="str">
        <f t="shared" ca="1" si="181"/>
        <v/>
      </c>
    </row>
    <row r="790" spans="1:18" hidden="1" x14ac:dyDescent="0.2">
      <c r="A790" s="361"/>
      <c r="B790" s="322">
        <v>55</v>
      </c>
      <c r="C790" s="322" t="str">
        <f t="shared" ca="1" si="168"/>
        <v>8.2</v>
      </c>
      <c r="D790" s="322" t="str">
        <f t="shared" ca="1" si="169"/>
        <v>na</v>
      </c>
      <c r="E790" s="322" t="s">
        <v>35</v>
      </c>
      <c r="F790" s="322" t="str">
        <f t="shared" ca="1" si="170"/>
        <v>https://museemaritime.larochelle.fr/un-avant-gout/presentation-du-musee</v>
      </c>
      <c r="G790" s="322" t="str">
        <f t="shared" ca="1" si="171"/>
        <v>A</v>
      </c>
      <c r="H790" s="322">
        <f t="shared" ca="1" si="172"/>
        <v>0</v>
      </c>
      <c r="I790" s="322" t="str">
        <f t="shared" ca="1" si="173"/>
        <v>x</v>
      </c>
      <c r="J790" s="322" t="str">
        <f t="shared" ca="1" si="174"/>
        <v/>
      </c>
      <c r="K790" s="322" t="str">
        <f t="shared" ca="1" si="175"/>
        <v/>
      </c>
      <c r="L790" s="322" t="str">
        <f t="shared" ca="1" si="176"/>
        <v/>
      </c>
      <c r="N790" s="322">
        <f t="shared" ca="1" si="177"/>
        <v>0</v>
      </c>
      <c r="O790" t="str">
        <f t="shared" ca="1" si="178"/>
        <v/>
      </c>
      <c r="P790" t="str">
        <f t="shared" ca="1" si="179"/>
        <v/>
      </c>
      <c r="Q790"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0" t="str">
        <f t="shared" ca="1" si="181"/>
        <v/>
      </c>
    </row>
    <row r="791" spans="1:18" hidden="1" x14ac:dyDescent="0.2">
      <c r="A791" s="361"/>
      <c r="B791" s="322">
        <v>55</v>
      </c>
      <c r="C791" s="322" t="str">
        <f t="shared" ca="1" si="168"/>
        <v>8.2</v>
      </c>
      <c r="D791" s="322" t="str">
        <f t="shared" ca="1" si="169"/>
        <v>na</v>
      </c>
      <c r="E791" s="322" t="s">
        <v>36</v>
      </c>
      <c r="F791" s="322" t="str">
        <f t="shared" ca="1" si="170"/>
        <v>https://museemaritime.larochelle.fr/un-avant-gout/histoire-du-musee</v>
      </c>
      <c r="G791" s="322" t="str">
        <f t="shared" ca="1" si="171"/>
        <v>A</v>
      </c>
      <c r="H791" s="322">
        <f t="shared" ca="1" si="172"/>
        <v>0</v>
      </c>
      <c r="I791" s="322" t="str">
        <f t="shared" ca="1" si="173"/>
        <v>x</v>
      </c>
      <c r="J791" s="322" t="str">
        <f t="shared" ca="1" si="174"/>
        <v/>
      </c>
      <c r="K791" s="322" t="str">
        <f t="shared" ca="1" si="175"/>
        <v/>
      </c>
      <c r="L791" s="322" t="str">
        <f t="shared" ca="1" si="176"/>
        <v/>
      </c>
      <c r="N791" s="322">
        <f t="shared" ca="1" si="177"/>
        <v>0</v>
      </c>
      <c r="O791" t="str">
        <f t="shared" ca="1" si="178"/>
        <v/>
      </c>
      <c r="P791" t="str">
        <f t="shared" ca="1" si="179"/>
        <v/>
      </c>
      <c r="Q791"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1" t="str">
        <f t="shared" ca="1" si="181"/>
        <v/>
      </c>
    </row>
    <row r="792" spans="1:18" hidden="1" x14ac:dyDescent="0.2">
      <c r="A792" s="361"/>
      <c r="B792" s="322">
        <v>55</v>
      </c>
      <c r="C792" s="322" t="str">
        <f t="shared" ca="1" si="168"/>
        <v>8.2</v>
      </c>
      <c r="D792" s="322" t="str">
        <f t="shared" ca="1" si="169"/>
        <v>na</v>
      </c>
      <c r="E792" s="322" t="s">
        <v>37</v>
      </c>
      <c r="F792" s="322" t="str">
        <f t="shared" ca="1" si="170"/>
        <v>https://museemaritime.larochelle.fr/un-avant-gout/les-collections/flotte-patrimoniale</v>
      </c>
      <c r="G792" s="322" t="str">
        <f t="shared" ca="1" si="171"/>
        <v>A</v>
      </c>
      <c r="H792" s="322">
        <f t="shared" ca="1" si="172"/>
        <v>0</v>
      </c>
      <c r="I792" s="322" t="str">
        <f t="shared" ca="1" si="173"/>
        <v>x</v>
      </c>
      <c r="J792" s="322" t="str">
        <f t="shared" ca="1" si="174"/>
        <v/>
      </c>
      <c r="K792" s="322" t="str">
        <f t="shared" ca="1" si="175"/>
        <v/>
      </c>
      <c r="L792" s="322" t="str">
        <f t="shared" ca="1" si="176"/>
        <v/>
      </c>
      <c r="N792" s="322">
        <f t="shared" ca="1" si="177"/>
        <v>0</v>
      </c>
      <c r="O792" t="str">
        <f t="shared" ca="1" si="178"/>
        <v/>
      </c>
      <c r="P792" t="str">
        <f t="shared" ca="1" si="179"/>
        <v/>
      </c>
      <c r="Q792"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2" t="str">
        <f t="shared" ca="1" si="181"/>
        <v/>
      </c>
    </row>
    <row r="793" spans="1:18" hidden="1" x14ac:dyDescent="0.2">
      <c r="A793" s="361"/>
      <c r="B793" s="322">
        <v>55</v>
      </c>
      <c r="C793" s="322" t="str">
        <f t="shared" ca="1" si="168"/>
        <v>8.2</v>
      </c>
      <c r="D793" s="322" t="str">
        <f t="shared" ca="1" si="169"/>
        <v>na</v>
      </c>
      <c r="E793" s="322" t="s">
        <v>38</v>
      </c>
      <c r="F793" s="322" t="str">
        <f t="shared" ca="1" si="170"/>
        <v>https://museemaritime.larochelle.fr/un-avant-gout/les-collections/france-1</v>
      </c>
      <c r="G793" s="322" t="str">
        <f t="shared" ca="1" si="171"/>
        <v>A</v>
      </c>
      <c r="H793" s="322">
        <f t="shared" ca="1" si="172"/>
        <v>0</v>
      </c>
      <c r="I793" s="322" t="str">
        <f t="shared" ca="1" si="173"/>
        <v>x</v>
      </c>
      <c r="J793" s="322" t="str">
        <f t="shared" ca="1" si="174"/>
        <v/>
      </c>
      <c r="K793" s="322" t="str">
        <f t="shared" ca="1" si="175"/>
        <v/>
      </c>
      <c r="L793" s="322" t="str">
        <f t="shared" ca="1" si="176"/>
        <v/>
      </c>
      <c r="N793" s="322">
        <f t="shared" ca="1" si="177"/>
        <v>0</v>
      </c>
      <c r="O793" t="str">
        <f t="shared" ca="1" si="178"/>
        <v/>
      </c>
      <c r="P793" t="str">
        <f t="shared" ca="1" si="179"/>
        <v/>
      </c>
      <c r="Q793"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3" t="str">
        <f t="shared" ca="1" si="181"/>
        <v/>
      </c>
    </row>
    <row r="794" spans="1:18" hidden="1" x14ac:dyDescent="0.2">
      <c r="A794" s="361"/>
      <c r="B794" s="322">
        <v>55</v>
      </c>
      <c r="C794" s="322" t="str">
        <f t="shared" ca="1" si="168"/>
        <v>8.2</v>
      </c>
      <c r="D794" s="322" t="str">
        <f t="shared" ca="1" si="169"/>
        <v>na</v>
      </c>
      <c r="E794" s="322" t="s">
        <v>39</v>
      </c>
      <c r="F794" s="322" t="str">
        <f t="shared" ca="1" si="170"/>
        <v>https://museemaritime.larochelle.fr/un-avant-gout/les-incontournables/joshua-1</v>
      </c>
      <c r="G794" s="322" t="str">
        <f t="shared" ca="1" si="171"/>
        <v>A</v>
      </c>
      <c r="H794" s="322">
        <f t="shared" ca="1" si="172"/>
        <v>0</v>
      </c>
      <c r="I794" s="322" t="str">
        <f t="shared" ca="1" si="173"/>
        <v>x</v>
      </c>
      <c r="J794" s="322" t="str">
        <f t="shared" ca="1" si="174"/>
        <v/>
      </c>
      <c r="K794" s="322" t="str">
        <f t="shared" ca="1" si="175"/>
        <v/>
      </c>
      <c r="L794" s="322" t="str">
        <f t="shared" ca="1" si="176"/>
        <v/>
      </c>
      <c r="N794" s="322">
        <f t="shared" ca="1" si="177"/>
        <v>0</v>
      </c>
      <c r="O794" t="str">
        <f t="shared" ca="1" si="178"/>
        <v/>
      </c>
      <c r="P794" t="str">
        <f t="shared" ca="1" si="179"/>
        <v/>
      </c>
      <c r="Q794"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4" t="str">
        <f t="shared" ca="1" si="181"/>
        <v/>
      </c>
    </row>
    <row r="795" spans="1:18" hidden="1" x14ac:dyDescent="0.2">
      <c r="A795" s="361"/>
      <c r="B795" s="322">
        <v>55</v>
      </c>
      <c r="C795" s="322" t="str">
        <f t="shared" ca="1" si="168"/>
        <v>8.2</v>
      </c>
      <c r="D795" s="322" t="str">
        <f t="shared" ca="1" si="169"/>
        <v>na</v>
      </c>
      <c r="E795" s="322" t="s">
        <v>40</v>
      </c>
      <c r="F795" s="322" t="str">
        <f t="shared" ca="1" si="170"/>
        <v>https://museemaritime.larochelle.fr/preparer-la-visite/acces-tarifs-et-horaires</v>
      </c>
      <c r="G795" s="322" t="str">
        <f t="shared" ca="1" si="171"/>
        <v>A</v>
      </c>
      <c r="H795" s="322">
        <f t="shared" ca="1" si="172"/>
        <v>0</v>
      </c>
      <c r="I795" s="322" t="str">
        <f t="shared" ca="1" si="173"/>
        <v>x</v>
      </c>
      <c r="J795" s="322" t="str">
        <f t="shared" ca="1" si="174"/>
        <v/>
      </c>
      <c r="K795" s="322" t="str">
        <f t="shared" ca="1" si="175"/>
        <v/>
      </c>
      <c r="L795" s="322" t="str">
        <f t="shared" ca="1" si="176"/>
        <v/>
      </c>
      <c r="N795" s="322">
        <f t="shared" ca="1" si="177"/>
        <v>0</v>
      </c>
      <c r="O795" t="str">
        <f t="shared" ca="1" si="178"/>
        <v/>
      </c>
      <c r="P795" t="str">
        <f t="shared" ca="1" si="179"/>
        <v/>
      </c>
      <c r="Q795"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5" t="str">
        <f t="shared" ca="1" si="181"/>
        <v/>
      </c>
    </row>
    <row r="796" spans="1:18" hidden="1" x14ac:dyDescent="0.2">
      <c r="A796" s="361"/>
      <c r="B796" s="322">
        <v>55</v>
      </c>
      <c r="C796" s="322" t="str">
        <f t="shared" ca="1" si="168"/>
        <v>8.2</v>
      </c>
      <c r="D796" s="322" t="str">
        <f t="shared" ca="1" si="169"/>
        <v>na</v>
      </c>
      <c r="E796" s="322" t="s">
        <v>41</v>
      </c>
      <c r="F796" s="322" t="str">
        <f t="shared" ca="1" si="170"/>
        <v>https://museemaritime.larochelle.fr/preparer-la-visite/je-suis/enseignant-ou-animateur</v>
      </c>
      <c r="G796" s="322" t="str">
        <f t="shared" ca="1" si="171"/>
        <v>A</v>
      </c>
      <c r="H796" s="322">
        <f t="shared" ca="1" si="172"/>
        <v>0</v>
      </c>
      <c r="I796" s="322" t="str">
        <f t="shared" ca="1" si="173"/>
        <v>x</v>
      </c>
      <c r="J796" s="322" t="str">
        <f t="shared" ca="1" si="174"/>
        <v/>
      </c>
      <c r="K796" s="322" t="str">
        <f t="shared" ca="1" si="175"/>
        <v/>
      </c>
      <c r="L796" s="322" t="str">
        <f t="shared" ca="1" si="176"/>
        <v/>
      </c>
      <c r="N796" s="322">
        <f t="shared" ca="1" si="177"/>
        <v>0</v>
      </c>
      <c r="O796" t="str">
        <f t="shared" ca="1" si="178"/>
        <v/>
      </c>
      <c r="P796" t="str">
        <f t="shared" ca="1" si="179"/>
        <v/>
      </c>
      <c r="Q796"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6" t="str">
        <f t="shared" ca="1" si="181"/>
        <v/>
      </c>
    </row>
    <row r="797" spans="1:18" hidden="1" x14ac:dyDescent="0.2">
      <c r="A797" s="361"/>
      <c r="B797" s="322">
        <v>55</v>
      </c>
      <c r="C797" s="322" t="str">
        <f t="shared" ca="1" si="168"/>
        <v>8.2</v>
      </c>
      <c r="D797" s="322" t="str">
        <f t="shared" ca="1" si="169"/>
        <v>na</v>
      </c>
      <c r="E797" s="322" t="s">
        <v>42</v>
      </c>
      <c r="F797" s="322" t="str">
        <f t="shared" ca="1" si="170"/>
        <v>https://museemaritime.larochelle.fr/au-dela-de-la-visite/autour-des-expositions</v>
      </c>
      <c r="G797" s="322" t="str">
        <f t="shared" ca="1" si="171"/>
        <v>A</v>
      </c>
      <c r="H797" s="322">
        <f t="shared" ca="1" si="172"/>
        <v>0</v>
      </c>
      <c r="I797" s="322" t="str">
        <f t="shared" ca="1" si="173"/>
        <v>x</v>
      </c>
      <c r="J797" s="322" t="str">
        <f t="shared" ca="1" si="174"/>
        <v/>
      </c>
      <c r="K797" s="322" t="str">
        <f t="shared" ca="1" si="175"/>
        <v/>
      </c>
      <c r="L797" s="322" t="str">
        <f t="shared" ca="1" si="176"/>
        <v/>
      </c>
      <c r="N797" s="322">
        <f t="shared" ca="1" si="177"/>
        <v>0</v>
      </c>
      <c r="O797" t="str">
        <f t="shared" ca="1" si="178"/>
        <v/>
      </c>
      <c r="P797" t="str">
        <f t="shared" ca="1" si="179"/>
        <v/>
      </c>
      <c r="Q797"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7" t="str">
        <f t="shared" ca="1" si="181"/>
        <v/>
      </c>
    </row>
    <row r="798" spans="1:18" hidden="1" x14ac:dyDescent="0.2">
      <c r="A798" s="361"/>
      <c r="B798" s="322">
        <v>55</v>
      </c>
      <c r="C798" s="322" t="str">
        <f t="shared" ca="1" si="168"/>
        <v>8.2</v>
      </c>
      <c r="D798" s="322" t="str">
        <f t="shared" ca="1" si="169"/>
        <v>na</v>
      </c>
      <c r="E798" s="322" t="s">
        <v>43</v>
      </c>
      <c r="F798" s="322" t="str">
        <f t="shared" ca="1" si="170"/>
        <v>https://museemaritime.larochelle.fr/au-dela-de-la-visite/lieux-culturels-et-monuments</v>
      </c>
      <c r="G798" s="322" t="str">
        <f t="shared" ca="1" si="171"/>
        <v>A</v>
      </c>
      <c r="H798" s="322">
        <f t="shared" ca="1" si="172"/>
        <v>0</v>
      </c>
      <c r="I798" s="322" t="str">
        <f t="shared" ca="1" si="173"/>
        <v>x</v>
      </c>
      <c r="J798" s="322" t="str">
        <f t="shared" ca="1" si="174"/>
        <v/>
      </c>
      <c r="K798" s="322" t="str">
        <f t="shared" ca="1" si="175"/>
        <v/>
      </c>
      <c r="L798" s="322" t="str">
        <f t="shared" ca="1" si="176"/>
        <v/>
      </c>
      <c r="N798" s="322">
        <f t="shared" ca="1" si="177"/>
        <v>0</v>
      </c>
      <c r="O798" t="str">
        <f t="shared" ca="1" si="178"/>
        <v/>
      </c>
      <c r="P798" t="str">
        <f t="shared" ca="1" si="179"/>
        <v/>
      </c>
      <c r="Q798"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8" t="str">
        <f t="shared" ca="1" si="181"/>
        <v/>
      </c>
    </row>
    <row r="799" spans="1:18" hidden="1" x14ac:dyDescent="0.2">
      <c r="A799" s="361"/>
      <c r="B799" s="322">
        <v>55</v>
      </c>
      <c r="C799" s="322" t="str">
        <f t="shared" ca="1" si="168"/>
        <v>8.2</v>
      </c>
      <c r="D799" s="322" t="str">
        <f t="shared" ca="1" si="169"/>
        <v>na</v>
      </c>
      <c r="E799" s="322" t="s">
        <v>44</v>
      </c>
      <c r="F799" s="322" t="str">
        <f t="shared" ca="1" si="170"/>
        <v>https://museemaritime.larochelle.fr/au-dela-de-la-visite/a-decouvrir-a-proximite/yatchs-classiques</v>
      </c>
      <c r="G799" s="322" t="str">
        <f t="shared" ca="1" si="171"/>
        <v>A</v>
      </c>
      <c r="H799" s="322">
        <f t="shared" ca="1" si="172"/>
        <v>0</v>
      </c>
      <c r="I799" s="322" t="str">
        <f t="shared" ca="1" si="173"/>
        <v>x</v>
      </c>
      <c r="J799" s="322" t="str">
        <f t="shared" ca="1" si="174"/>
        <v/>
      </c>
      <c r="K799" s="322" t="str">
        <f t="shared" ca="1" si="175"/>
        <v/>
      </c>
      <c r="L799" s="322" t="str">
        <f t="shared" ca="1" si="176"/>
        <v/>
      </c>
      <c r="N799" s="322">
        <f t="shared" ca="1" si="177"/>
        <v>0</v>
      </c>
      <c r="O799" t="str">
        <f t="shared" ca="1" si="178"/>
        <v/>
      </c>
      <c r="P799" t="str">
        <f t="shared" ca="1" si="179"/>
        <v/>
      </c>
      <c r="Q799" t="str">
        <f t="shared" ca="1" si="180"/>
        <v>Suite à la modification des WCAG 2.1 (https://www.w3.org/WAI/news/2023-09-21/wcag21updated/) et le fait que les défaut de validité du code source ne doivent plus être sanctionnés. Cependant le RGAA n'a pas encore évolué en ce sens, de fait nous ne souhaitons pour l'instant pas suivre cette recommandation qui augmenterait artificiellement le pourcentage de conformité. Donc ce critère ne peut plus être sanctionné et sera traité comme non applicable même si des défaut sont constatés, mais peut passer conforme si malgré tout la page est valide.</v>
      </c>
      <c r="R799" t="str">
        <f t="shared" ca="1" si="181"/>
        <v/>
      </c>
    </row>
    <row r="800" spans="1:18" hidden="1" x14ac:dyDescent="0.2">
      <c r="A800" s="361"/>
      <c r="B800" s="322">
        <v>56</v>
      </c>
      <c r="C800" s="322" t="str">
        <f t="shared" ca="1" si="168"/>
        <v>8.3</v>
      </c>
      <c r="D800" s="322" t="str">
        <f t="shared" ca="1" si="169"/>
        <v>c</v>
      </c>
      <c r="E800" s="322" t="s">
        <v>27</v>
      </c>
      <c r="F800" s="322" t="str">
        <f t="shared" ca="1" si="170"/>
        <v>https://museemaritime.larochelle.fr/</v>
      </c>
      <c r="G800" s="322" t="str">
        <f t="shared" ca="1" si="171"/>
        <v>A</v>
      </c>
      <c r="H800" s="322" t="str">
        <f t="shared" ca="1" si="172"/>
        <v>x</v>
      </c>
      <c r="I800" s="322" t="str">
        <f t="shared" ca="1" si="173"/>
        <v>x</v>
      </c>
      <c r="J800" s="322" t="str">
        <f t="shared" ca="1" si="174"/>
        <v/>
      </c>
      <c r="K800" s="322" t="str">
        <f t="shared" ca="1" si="175"/>
        <v/>
      </c>
      <c r="L800" s="322" t="str">
        <f t="shared" ca="1" si="176"/>
        <v/>
      </c>
      <c r="N800" s="322">
        <f t="shared" ca="1" si="177"/>
        <v>0</v>
      </c>
      <c r="O800" t="str">
        <f t="shared" ca="1" si="178"/>
        <v/>
      </c>
      <c r="P800" t="str">
        <f t="shared" ca="1" si="179"/>
        <v/>
      </c>
      <c r="Q800" t="str">
        <f t="shared" ca="1" si="180"/>
        <v/>
      </c>
      <c r="R800" t="str">
        <f t="shared" ca="1" si="181"/>
        <v/>
      </c>
    </row>
    <row r="801" spans="1:18" hidden="1" x14ac:dyDescent="0.2">
      <c r="A801" s="361"/>
      <c r="B801" s="322">
        <v>56</v>
      </c>
      <c r="C801" s="322" t="str">
        <f t="shared" ca="1" si="168"/>
        <v>8.3</v>
      </c>
      <c r="D801" s="322" t="str">
        <f t="shared" ca="1" si="169"/>
        <v>c</v>
      </c>
      <c r="E801" s="322" t="s">
        <v>28</v>
      </c>
      <c r="F801" s="322" t="str">
        <f t="shared" ca="1" si="170"/>
        <v>https://museemaritime.larochelle.fr/contact</v>
      </c>
      <c r="G801" s="322" t="str">
        <f t="shared" ca="1" si="171"/>
        <v>A</v>
      </c>
      <c r="H801" s="322" t="str">
        <f t="shared" ca="1" si="172"/>
        <v>x</v>
      </c>
      <c r="I801" s="322" t="str">
        <f t="shared" ca="1" si="173"/>
        <v>x</v>
      </c>
      <c r="J801" s="322" t="str">
        <f t="shared" ca="1" si="174"/>
        <v/>
      </c>
      <c r="K801" s="322" t="str">
        <f t="shared" ca="1" si="175"/>
        <v/>
      </c>
      <c r="L801" s="322" t="str">
        <f t="shared" ca="1" si="176"/>
        <v/>
      </c>
      <c r="N801" s="322">
        <f t="shared" ca="1" si="177"/>
        <v>0</v>
      </c>
      <c r="O801" t="str">
        <f t="shared" ca="1" si="178"/>
        <v/>
      </c>
      <c r="P801" t="str">
        <f t="shared" ca="1" si="179"/>
        <v/>
      </c>
      <c r="Q801" t="str">
        <f t="shared" ca="1" si="180"/>
        <v/>
      </c>
      <c r="R801" t="str">
        <f t="shared" ca="1" si="181"/>
        <v/>
      </c>
    </row>
    <row r="802" spans="1:18" hidden="1" x14ac:dyDescent="0.2">
      <c r="A802" s="361"/>
      <c r="B802" s="322">
        <v>56</v>
      </c>
      <c r="C802" s="322" t="str">
        <f t="shared" ca="1" si="168"/>
        <v>8.3</v>
      </c>
      <c r="D802" s="322" t="str">
        <f t="shared" ca="1" si="169"/>
        <v>c</v>
      </c>
      <c r="E802" s="322" t="s">
        <v>29</v>
      </c>
      <c r="F802" s="322" t="str">
        <f t="shared" ca="1" si="170"/>
        <v>https://museemaritime.larochelle.fr/mentions-legales</v>
      </c>
      <c r="G802" s="322" t="str">
        <f t="shared" ca="1" si="171"/>
        <v>A</v>
      </c>
      <c r="H802" s="322" t="str">
        <f t="shared" ca="1" si="172"/>
        <v>x</v>
      </c>
      <c r="I802" s="322" t="str">
        <f t="shared" ca="1" si="173"/>
        <v>x</v>
      </c>
      <c r="J802" s="322" t="str">
        <f t="shared" ca="1" si="174"/>
        <v/>
      </c>
      <c r="K802" s="322" t="str">
        <f t="shared" ca="1" si="175"/>
        <v/>
      </c>
      <c r="L802" s="322" t="str">
        <f t="shared" ca="1" si="176"/>
        <v/>
      </c>
      <c r="N802" s="322">
        <f t="shared" ca="1" si="177"/>
        <v>0</v>
      </c>
      <c r="O802" t="str">
        <f t="shared" ca="1" si="178"/>
        <v/>
      </c>
      <c r="P802" t="str">
        <f t="shared" ca="1" si="179"/>
        <v/>
      </c>
      <c r="Q802" t="str">
        <f t="shared" ca="1" si="180"/>
        <v/>
      </c>
      <c r="R802" t="str">
        <f t="shared" ca="1" si="181"/>
        <v/>
      </c>
    </row>
    <row r="803" spans="1:18" hidden="1" x14ac:dyDescent="0.2">
      <c r="A803" s="361"/>
      <c r="B803" s="322">
        <v>56</v>
      </c>
      <c r="C803" s="322" t="str">
        <f t="shared" ca="1" si="168"/>
        <v>8.3</v>
      </c>
      <c r="D803" s="322" t="str">
        <f t="shared" ca="1" si="169"/>
        <v>c</v>
      </c>
      <c r="E803" s="322" t="s">
        <v>30</v>
      </c>
      <c r="F803" s="322" t="str">
        <f t="shared" ca="1" si="170"/>
        <v>https://museemaritime.larochelle.fr/plan-du-site</v>
      </c>
      <c r="G803" s="322" t="str">
        <f t="shared" ca="1" si="171"/>
        <v>A</v>
      </c>
      <c r="H803" s="322" t="str">
        <f t="shared" ca="1" si="172"/>
        <v>x</v>
      </c>
      <c r="I803" s="322" t="str">
        <f t="shared" ca="1" si="173"/>
        <v>x</v>
      </c>
      <c r="J803" s="322" t="str">
        <f t="shared" ca="1" si="174"/>
        <v/>
      </c>
      <c r="K803" s="322" t="str">
        <f t="shared" ca="1" si="175"/>
        <v/>
      </c>
      <c r="L803" s="322" t="str">
        <f t="shared" ca="1" si="176"/>
        <v/>
      </c>
      <c r="N803" s="322">
        <f t="shared" ca="1" si="177"/>
        <v>0</v>
      </c>
      <c r="O803" t="str">
        <f t="shared" ca="1" si="178"/>
        <v/>
      </c>
      <c r="P803" t="str">
        <f t="shared" ca="1" si="179"/>
        <v/>
      </c>
      <c r="Q803" t="str">
        <f t="shared" ca="1" si="180"/>
        <v/>
      </c>
      <c r="R803" t="str">
        <f t="shared" ca="1" si="181"/>
        <v/>
      </c>
    </row>
    <row r="804" spans="1:18" hidden="1" x14ac:dyDescent="0.2">
      <c r="A804" s="361"/>
      <c r="B804" s="322">
        <v>56</v>
      </c>
      <c r="C804" s="322" t="str">
        <f t="shared" ca="1" si="168"/>
        <v>8.3</v>
      </c>
      <c r="D804" s="322" t="str">
        <f t="shared" ca="1" si="169"/>
        <v>c</v>
      </c>
      <c r="E804" s="322" t="s">
        <v>31</v>
      </c>
      <c r="F804" s="322" t="str">
        <f t="shared" ca="1" si="170"/>
        <v>https://museemaritime.larochelle.fr/un-avant-gout/en-ce-moment</v>
      </c>
      <c r="G804" s="322" t="str">
        <f t="shared" ca="1" si="171"/>
        <v>A</v>
      </c>
      <c r="H804" s="322" t="str">
        <f t="shared" ca="1" si="172"/>
        <v>x</v>
      </c>
      <c r="I804" s="322" t="str">
        <f t="shared" ca="1" si="173"/>
        <v>x</v>
      </c>
      <c r="J804" s="322" t="str">
        <f t="shared" ca="1" si="174"/>
        <v/>
      </c>
      <c r="K804" s="322" t="str">
        <f t="shared" ca="1" si="175"/>
        <v/>
      </c>
      <c r="L804" s="322" t="str">
        <f t="shared" ca="1" si="176"/>
        <v/>
      </c>
      <c r="N804" s="322">
        <f t="shared" ca="1" si="177"/>
        <v>0</v>
      </c>
      <c r="O804" t="str">
        <f t="shared" ca="1" si="178"/>
        <v/>
      </c>
      <c r="P804" t="str">
        <f t="shared" ca="1" si="179"/>
        <v/>
      </c>
      <c r="Q804" t="str">
        <f t="shared" ca="1" si="180"/>
        <v/>
      </c>
      <c r="R804" t="str">
        <f t="shared" ca="1" si="181"/>
        <v/>
      </c>
    </row>
    <row r="805" spans="1:18" hidden="1" x14ac:dyDescent="0.2">
      <c r="A805" s="361"/>
      <c r="B805" s="322">
        <v>56</v>
      </c>
      <c r="C805" s="322" t="str">
        <f t="shared" ca="1" si="168"/>
        <v>8.3</v>
      </c>
      <c r="D805" s="322" t="str">
        <f t="shared" ca="1" si="169"/>
        <v>c</v>
      </c>
      <c r="E805" s="322" t="s">
        <v>32</v>
      </c>
      <c r="F805" s="322" t="str">
        <f t="shared" ca="1" si="170"/>
        <v>https://museemaritime.larochelle.fr/un-avant-gout/en-ce-moment</v>
      </c>
      <c r="G805" s="322" t="str">
        <f t="shared" ca="1" si="171"/>
        <v>A</v>
      </c>
      <c r="H805" s="322" t="str">
        <f t="shared" ca="1" si="172"/>
        <v>x</v>
      </c>
      <c r="I805" s="322" t="str">
        <f t="shared" ca="1" si="173"/>
        <v>x</v>
      </c>
      <c r="J805" s="322" t="str">
        <f t="shared" ca="1" si="174"/>
        <v/>
      </c>
      <c r="K805" s="322" t="str">
        <f t="shared" ca="1" si="175"/>
        <v/>
      </c>
      <c r="L805" s="322" t="str">
        <f t="shared" ca="1" si="176"/>
        <v/>
      </c>
      <c r="N805" s="322">
        <f t="shared" ca="1" si="177"/>
        <v>0</v>
      </c>
      <c r="O805" t="str">
        <f t="shared" ca="1" si="178"/>
        <v/>
      </c>
      <c r="P805" t="str">
        <f t="shared" ca="1" si="179"/>
        <v/>
      </c>
      <c r="Q805" t="str">
        <f t="shared" ca="1" si="180"/>
        <v/>
      </c>
      <c r="R805" t="str">
        <f t="shared" ca="1" si="181"/>
        <v/>
      </c>
    </row>
    <row r="806" spans="1:18" hidden="1" x14ac:dyDescent="0.2">
      <c r="A806" s="361"/>
      <c r="B806" s="322">
        <v>56</v>
      </c>
      <c r="C806" s="322" t="str">
        <f t="shared" ca="1" si="168"/>
        <v>8.3</v>
      </c>
      <c r="D806" s="322" t="str">
        <f t="shared" ca="1" si="169"/>
        <v>c</v>
      </c>
      <c r="E806" s="322" t="s">
        <v>33</v>
      </c>
      <c r="F806" s="322" t="str">
        <f t="shared" ca="1" si="170"/>
        <v>https://museemaritime.larochelle.fr/un-avant-gout/en-ce-moment/evenement/generationsthalassa-5662</v>
      </c>
      <c r="G806" s="322" t="str">
        <f t="shared" ca="1" si="171"/>
        <v>A</v>
      </c>
      <c r="H806" s="322" t="str">
        <f t="shared" ca="1" si="172"/>
        <v>x</v>
      </c>
      <c r="I806" s="322" t="str">
        <f t="shared" ca="1" si="173"/>
        <v>x</v>
      </c>
      <c r="J806" s="322" t="str">
        <f t="shared" ca="1" si="174"/>
        <v/>
      </c>
      <c r="K806" s="322" t="str">
        <f t="shared" ca="1" si="175"/>
        <v/>
      </c>
      <c r="L806" s="322" t="str">
        <f t="shared" ca="1" si="176"/>
        <v/>
      </c>
      <c r="N806" s="322">
        <f t="shared" ca="1" si="177"/>
        <v>0</v>
      </c>
      <c r="O806" t="str">
        <f t="shared" ca="1" si="178"/>
        <v/>
      </c>
      <c r="P806" t="str">
        <f t="shared" ca="1" si="179"/>
        <v/>
      </c>
      <c r="Q806" t="str">
        <f t="shared" ca="1" si="180"/>
        <v/>
      </c>
      <c r="R806" t="str">
        <f t="shared" ca="1" si="181"/>
        <v/>
      </c>
    </row>
    <row r="807" spans="1:18" hidden="1" x14ac:dyDescent="0.2">
      <c r="A807" s="361"/>
      <c r="B807" s="322">
        <v>56</v>
      </c>
      <c r="C807" s="322" t="str">
        <f t="shared" ca="1" si="168"/>
        <v>8.3</v>
      </c>
      <c r="D807" s="322" t="str">
        <f t="shared" ca="1" si="169"/>
        <v>c</v>
      </c>
      <c r="E807" s="322" t="s">
        <v>34</v>
      </c>
      <c r="F807" s="322" t="str">
        <f t="shared" ca="1" si="170"/>
        <v>https://museemaritime.larochelle.fr/recherche?q=bateau&amp;tx_indexedsearch%5Bsubmit_button%5D=OK </v>
      </c>
      <c r="G807" s="322" t="str">
        <f t="shared" ca="1" si="171"/>
        <v>A</v>
      </c>
      <c r="H807" s="322" t="str">
        <f t="shared" ca="1" si="172"/>
        <v>x</v>
      </c>
      <c r="I807" s="322" t="str">
        <f t="shared" ca="1" si="173"/>
        <v>x</v>
      </c>
      <c r="J807" s="322" t="str">
        <f t="shared" ca="1" si="174"/>
        <v/>
      </c>
      <c r="K807" s="322" t="str">
        <f t="shared" ca="1" si="175"/>
        <v/>
      </c>
      <c r="L807" s="322" t="str">
        <f t="shared" ca="1" si="176"/>
        <v/>
      </c>
      <c r="N807" s="322">
        <f t="shared" ca="1" si="177"/>
        <v>0</v>
      </c>
      <c r="O807" t="str">
        <f t="shared" ca="1" si="178"/>
        <v/>
      </c>
      <c r="P807" t="str">
        <f t="shared" ca="1" si="179"/>
        <v/>
      </c>
      <c r="Q807" t="str">
        <f t="shared" ca="1" si="180"/>
        <v/>
      </c>
      <c r="R807" t="str">
        <f t="shared" ca="1" si="181"/>
        <v/>
      </c>
    </row>
    <row r="808" spans="1:18" hidden="1" x14ac:dyDescent="0.2">
      <c r="A808" s="361"/>
      <c r="B808" s="322">
        <v>56</v>
      </c>
      <c r="C808" s="322" t="str">
        <f t="shared" ca="1" si="168"/>
        <v>8.3</v>
      </c>
      <c r="D808" s="322" t="str">
        <f t="shared" ca="1" si="169"/>
        <v>c</v>
      </c>
      <c r="E808" s="322" t="s">
        <v>35</v>
      </c>
      <c r="F808" s="322" t="str">
        <f t="shared" ca="1" si="170"/>
        <v>https://museemaritime.larochelle.fr/un-avant-gout/presentation-du-musee</v>
      </c>
      <c r="G808" s="322" t="str">
        <f t="shared" ca="1" si="171"/>
        <v>A</v>
      </c>
      <c r="H808" s="322" t="str">
        <f t="shared" ca="1" si="172"/>
        <v>x</v>
      </c>
      <c r="I808" s="322" t="str">
        <f t="shared" ca="1" si="173"/>
        <v>x</v>
      </c>
      <c r="J808" s="322" t="str">
        <f t="shared" ca="1" si="174"/>
        <v/>
      </c>
      <c r="K808" s="322" t="str">
        <f t="shared" ca="1" si="175"/>
        <v/>
      </c>
      <c r="L808" s="322" t="str">
        <f t="shared" ca="1" si="176"/>
        <v/>
      </c>
      <c r="N808" s="322">
        <f t="shared" ca="1" si="177"/>
        <v>0</v>
      </c>
      <c r="O808" t="str">
        <f t="shared" ca="1" si="178"/>
        <v/>
      </c>
      <c r="P808" t="str">
        <f t="shared" ca="1" si="179"/>
        <v/>
      </c>
      <c r="Q808" t="str">
        <f t="shared" ca="1" si="180"/>
        <v/>
      </c>
      <c r="R808" t="str">
        <f t="shared" ca="1" si="181"/>
        <v/>
      </c>
    </row>
    <row r="809" spans="1:18" hidden="1" x14ac:dyDescent="0.2">
      <c r="A809" s="361"/>
      <c r="B809" s="322">
        <v>56</v>
      </c>
      <c r="C809" s="322" t="str">
        <f t="shared" ca="1" si="168"/>
        <v>8.3</v>
      </c>
      <c r="D809" s="322" t="str">
        <f t="shared" ca="1" si="169"/>
        <v>c</v>
      </c>
      <c r="E809" s="322" t="s">
        <v>36</v>
      </c>
      <c r="F809" s="322" t="str">
        <f t="shared" ca="1" si="170"/>
        <v>https://museemaritime.larochelle.fr/un-avant-gout/histoire-du-musee</v>
      </c>
      <c r="G809" s="322" t="str">
        <f t="shared" ca="1" si="171"/>
        <v>A</v>
      </c>
      <c r="H809" s="322" t="str">
        <f t="shared" ca="1" si="172"/>
        <v>x</v>
      </c>
      <c r="I809" s="322" t="str">
        <f t="shared" ca="1" si="173"/>
        <v>x</v>
      </c>
      <c r="J809" s="322" t="str">
        <f t="shared" ca="1" si="174"/>
        <v/>
      </c>
      <c r="K809" s="322" t="str">
        <f t="shared" ca="1" si="175"/>
        <v/>
      </c>
      <c r="L809" s="322" t="str">
        <f t="shared" ca="1" si="176"/>
        <v/>
      </c>
      <c r="N809" s="322">
        <f t="shared" ca="1" si="177"/>
        <v>0</v>
      </c>
      <c r="O809" t="str">
        <f t="shared" ca="1" si="178"/>
        <v/>
      </c>
      <c r="P809" t="str">
        <f t="shared" ca="1" si="179"/>
        <v/>
      </c>
      <c r="Q809" t="str">
        <f t="shared" ca="1" si="180"/>
        <v/>
      </c>
      <c r="R809" t="str">
        <f t="shared" ca="1" si="181"/>
        <v/>
      </c>
    </row>
    <row r="810" spans="1:18" hidden="1" x14ac:dyDescent="0.2">
      <c r="A810" s="361"/>
      <c r="B810" s="322">
        <v>56</v>
      </c>
      <c r="C810" s="322" t="str">
        <f t="shared" ca="1" si="168"/>
        <v>8.3</v>
      </c>
      <c r="D810" s="322" t="str">
        <f t="shared" ca="1" si="169"/>
        <v>c</v>
      </c>
      <c r="E810" s="322" t="s">
        <v>37</v>
      </c>
      <c r="F810" s="322" t="str">
        <f t="shared" ca="1" si="170"/>
        <v>https://museemaritime.larochelle.fr/un-avant-gout/les-collections/flotte-patrimoniale</v>
      </c>
      <c r="G810" s="322" t="str">
        <f t="shared" ca="1" si="171"/>
        <v>A</v>
      </c>
      <c r="H810" s="322" t="str">
        <f t="shared" ca="1" si="172"/>
        <v>x</v>
      </c>
      <c r="I810" s="322" t="str">
        <f t="shared" ca="1" si="173"/>
        <v>x</v>
      </c>
      <c r="J810" s="322" t="str">
        <f t="shared" ca="1" si="174"/>
        <v/>
      </c>
      <c r="K810" s="322" t="str">
        <f t="shared" ca="1" si="175"/>
        <v/>
      </c>
      <c r="L810" s="322" t="str">
        <f t="shared" ca="1" si="176"/>
        <v/>
      </c>
      <c r="N810" s="322">
        <f t="shared" ca="1" si="177"/>
        <v>0</v>
      </c>
      <c r="O810" t="str">
        <f t="shared" ca="1" si="178"/>
        <v/>
      </c>
      <c r="P810" t="str">
        <f t="shared" ca="1" si="179"/>
        <v/>
      </c>
      <c r="Q810" t="str">
        <f t="shared" ca="1" si="180"/>
        <v/>
      </c>
      <c r="R810" t="str">
        <f t="shared" ca="1" si="181"/>
        <v/>
      </c>
    </row>
    <row r="811" spans="1:18" hidden="1" x14ac:dyDescent="0.2">
      <c r="A811" s="361"/>
      <c r="B811" s="322">
        <v>56</v>
      </c>
      <c r="C811" s="322" t="str">
        <f t="shared" ca="1" si="168"/>
        <v>8.3</v>
      </c>
      <c r="D811" s="322" t="str">
        <f t="shared" ca="1" si="169"/>
        <v>c</v>
      </c>
      <c r="E811" s="322" t="s">
        <v>38</v>
      </c>
      <c r="F811" s="322" t="str">
        <f t="shared" ca="1" si="170"/>
        <v>https://museemaritime.larochelle.fr/un-avant-gout/les-collections/france-1</v>
      </c>
      <c r="G811" s="322" t="str">
        <f t="shared" ca="1" si="171"/>
        <v>A</v>
      </c>
      <c r="H811" s="322" t="str">
        <f t="shared" ca="1" si="172"/>
        <v>x</v>
      </c>
      <c r="I811" s="322" t="str">
        <f t="shared" ca="1" si="173"/>
        <v>x</v>
      </c>
      <c r="J811" s="322" t="str">
        <f t="shared" ca="1" si="174"/>
        <v/>
      </c>
      <c r="K811" s="322" t="str">
        <f t="shared" ca="1" si="175"/>
        <v/>
      </c>
      <c r="L811" s="322" t="str">
        <f t="shared" ca="1" si="176"/>
        <v/>
      </c>
      <c r="N811" s="322">
        <f t="shared" ca="1" si="177"/>
        <v>0</v>
      </c>
      <c r="O811" t="str">
        <f t="shared" ca="1" si="178"/>
        <v/>
      </c>
      <c r="P811" t="str">
        <f t="shared" ca="1" si="179"/>
        <v/>
      </c>
      <c r="Q811" t="str">
        <f t="shared" ca="1" si="180"/>
        <v/>
      </c>
      <c r="R811" t="str">
        <f t="shared" ca="1" si="181"/>
        <v/>
      </c>
    </row>
    <row r="812" spans="1:18" hidden="1" x14ac:dyDescent="0.2">
      <c r="A812" s="361"/>
      <c r="B812" s="322">
        <v>56</v>
      </c>
      <c r="C812" s="322" t="str">
        <f t="shared" ca="1" si="168"/>
        <v>8.3</v>
      </c>
      <c r="D812" s="322" t="str">
        <f t="shared" ca="1" si="169"/>
        <v>c</v>
      </c>
      <c r="E812" s="322" t="s">
        <v>39</v>
      </c>
      <c r="F812" s="322" t="str">
        <f t="shared" ca="1" si="170"/>
        <v>https://museemaritime.larochelle.fr/un-avant-gout/les-incontournables/joshua-1</v>
      </c>
      <c r="G812" s="322" t="str">
        <f t="shared" ca="1" si="171"/>
        <v>A</v>
      </c>
      <c r="H812" s="322" t="str">
        <f t="shared" ca="1" si="172"/>
        <v>x</v>
      </c>
      <c r="I812" s="322" t="str">
        <f t="shared" ca="1" si="173"/>
        <v>x</v>
      </c>
      <c r="J812" s="322" t="str">
        <f t="shared" ca="1" si="174"/>
        <v/>
      </c>
      <c r="K812" s="322" t="str">
        <f t="shared" ca="1" si="175"/>
        <v/>
      </c>
      <c r="L812" s="322" t="str">
        <f t="shared" ca="1" si="176"/>
        <v/>
      </c>
      <c r="N812" s="322">
        <f t="shared" ca="1" si="177"/>
        <v>0</v>
      </c>
      <c r="O812" t="str">
        <f t="shared" ca="1" si="178"/>
        <v/>
      </c>
      <c r="P812" t="str">
        <f t="shared" ca="1" si="179"/>
        <v/>
      </c>
      <c r="Q812" t="str">
        <f t="shared" ca="1" si="180"/>
        <v/>
      </c>
      <c r="R812" t="str">
        <f t="shared" ca="1" si="181"/>
        <v/>
      </c>
    </row>
    <row r="813" spans="1:18" hidden="1" x14ac:dyDescent="0.2">
      <c r="A813" s="361"/>
      <c r="B813" s="322">
        <v>56</v>
      </c>
      <c r="C813" s="322" t="str">
        <f t="shared" ca="1" si="168"/>
        <v>8.3</v>
      </c>
      <c r="D813" s="322" t="str">
        <f t="shared" ca="1" si="169"/>
        <v>c</v>
      </c>
      <c r="E813" s="322" t="s">
        <v>40</v>
      </c>
      <c r="F813" s="322" t="str">
        <f t="shared" ca="1" si="170"/>
        <v>https://museemaritime.larochelle.fr/preparer-la-visite/acces-tarifs-et-horaires</v>
      </c>
      <c r="G813" s="322" t="str">
        <f t="shared" ca="1" si="171"/>
        <v>A</v>
      </c>
      <c r="H813" s="322" t="str">
        <f t="shared" ca="1" si="172"/>
        <v>x</v>
      </c>
      <c r="I813" s="322" t="str">
        <f t="shared" ca="1" si="173"/>
        <v>x</v>
      </c>
      <c r="J813" s="322" t="str">
        <f t="shared" ca="1" si="174"/>
        <v/>
      </c>
      <c r="K813" s="322" t="str">
        <f t="shared" ca="1" si="175"/>
        <v/>
      </c>
      <c r="L813" s="322" t="str">
        <f t="shared" ca="1" si="176"/>
        <v/>
      </c>
      <c r="N813" s="322">
        <f t="shared" ca="1" si="177"/>
        <v>0</v>
      </c>
      <c r="O813" t="str">
        <f t="shared" ca="1" si="178"/>
        <v/>
      </c>
      <c r="P813" t="str">
        <f t="shared" ca="1" si="179"/>
        <v/>
      </c>
      <c r="Q813" t="str">
        <f t="shared" ca="1" si="180"/>
        <v/>
      </c>
      <c r="R813" t="str">
        <f t="shared" ca="1" si="181"/>
        <v/>
      </c>
    </row>
    <row r="814" spans="1:18" hidden="1" x14ac:dyDescent="0.2">
      <c r="A814" s="361"/>
      <c r="B814" s="322">
        <v>56</v>
      </c>
      <c r="C814" s="322" t="str">
        <f t="shared" ca="1" si="168"/>
        <v>8.3</v>
      </c>
      <c r="D814" s="322" t="str">
        <f t="shared" ca="1" si="169"/>
        <v>c</v>
      </c>
      <c r="E814" s="322" t="s">
        <v>41</v>
      </c>
      <c r="F814" s="322" t="str">
        <f t="shared" ca="1" si="170"/>
        <v>https://museemaritime.larochelle.fr/preparer-la-visite/je-suis/enseignant-ou-animateur</v>
      </c>
      <c r="G814" s="322" t="str">
        <f t="shared" ca="1" si="171"/>
        <v>A</v>
      </c>
      <c r="H814" s="322" t="str">
        <f t="shared" ca="1" si="172"/>
        <v>x</v>
      </c>
      <c r="I814" s="322" t="str">
        <f t="shared" ca="1" si="173"/>
        <v>x</v>
      </c>
      <c r="J814" s="322" t="str">
        <f t="shared" ca="1" si="174"/>
        <v/>
      </c>
      <c r="K814" s="322" t="str">
        <f t="shared" ca="1" si="175"/>
        <v/>
      </c>
      <c r="L814" s="322" t="str">
        <f t="shared" ca="1" si="176"/>
        <v/>
      </c>
      <c r="N814" s="322">
        <f t="shared" ca="1" si="177"/>
        <v>0</v>
      </c>
      <c r="O814" t="str">
        <f t="shared" ca="1" si="178"/>
        <v/>
      </c>
      <c r="P814" t="str">
        <f t="shared" ca="1" si="179"/>
        <v/>
      </c>
      <c r="Q814" t="str">
        <f t="shared" ca="1" si="180"/>
        <v/>
      </c>
      <c r="R814" t="str">
        <f t="shared" ca="1" si="181"/>
        <v/>
      </c>
    </row>
    <row r="815" spans="1:18" hidden="1" x14ac:dyDescent="0.2">
      <c r="A815" s="361"/>
      <c r="B815" s="322">
        <v>56</v>
      </c>
      <c r="C815" s="322" t="str">
        <f t="shared" ca="1" si="168"/>
        <v>8.3</v>
      </c>
      <c r="D815" s="322" t="str">
        <f t="shared" ca="1" si="169"/>
        <v>c</v>
      </c>
      <c r="E815" s="322" t="s">
        <v>42</v>
      </c>
      <c r="F815" s="322" t="str">
        <f t="shared" ca="1" si="170"/>
        <v>https://museemaritime.larochelle.fr/au-dela-de-la-visite/autour-des-expositions</v>
      </c>
      <c r="G815" s="322" t="str">
        <f t="shared" ca="1" si="171"/>
        <v>A</v>
      </c>
      <c r="H815" s="322" t="str">
        <f t="shared" ca="1" si="172"/>
        <v>x</v>
      </c>
      <c r="I815" s="322" t="str">
        <f t="shared" ca="1" si="173"/>
        <v>x</v>
      </c>
      <c r="J815" s="322" t="str">
        <f t="shared" ca="1" si="174"/>
        <v/>
      </c>
      <c r="K815" s="322" t="str">
        <f t="shared" ca="1" si="175"/>
        <v/>
      </c>
      <c r="L815" s="322" t="str">
        <f t="shared" ca="1" si="176"/>
        <v/>
      </c>
      <c r="N815" s="322">
        <f t="shared" ca="1" si="177"/>
        <v>0</v>
      </c>
      <c r="O815" t="str">
        <f t="shared" ca="1" si="178"/>
        <v/>
      </c>
      <c r="P815" t="str">
        <f t="shared" ca="1" si="179"/>
        <v/>
      </c>
      <c r="Q815" t="str">
        <f t="shared" ca="1" si="180"/>
        <v/>
      </c>
      <c r="R815" t="str">
        <f t="shared" ca="1" si="181"/>
        <v/>
      </c>
    </row>
    <row r="816" spans="1:18" hidden="1" x14ac:dyDescent="0.2">
      <c r="A816" s="361"/>
      <c r="B816" s="322">
        <v>56</v>
      </c>
      <c r="C816" s="322" t="str">
        <f t="shared" ca="1" si="168"/>
        <v>8.3</v>
      </c>
      <c r="D816" s="322" t="str">
        <f t="shared" ca="1" si="169"/>
        <v>c</v>
      </c>
      <c r="E816" s="322" t="s">
        <v>43</v>
      </c>
      <c r="F816" s="322" t="str">
        <f t="shared" ca="1" si="170"/>
        <v>https://museemaritime.larochelle.fr/au-dela-de-la-visite/lieux-culturels-et-monuments</v>
      </c>
      <c r="G816" s="322" t="str">
        <f t="shared" ca="1" si="171"/>
        <v>A</v>
      </c>
      <c r="H816" s="322" t="str">
        <f t="shared" ca="1" si="172"/>
        <v>x</v>
      </c>
      <c r="I816" s="322" t="str">
        <f t="shared" ca="1" si="173"/>
        <v>x</v>
      </c>
      <c r="J816" s="322" t="str">
        <f t="shared" ca="1" si="174"/>
        <v/>
      </c>
      <c r="K816" s="322" t="str">
        <f t="shared" ca="1" si="175"/>
        <v/>
      </c>
      <c r="L816" s="322" t="str">
        <f t="shared" ca="1" si="176"/>
        <v/>
      </c>
      <c r="N816" s="322">
        <f t="shared" ca="1" si="177"/>
        <v>0</v>
      </c>
      <c r="O816" t="str">
        <f t="shared" ca="1" si="178"/>
        <v/>
      </c>
      <c r="P816" t="str">
        <f t="shared" ca="1" si="179"/>
        <v/>
      </c>
      <c r="Q816" t="str">
        <f t="shared" ca="1" si="180"/>
        <v/>
      </c>
      <c r="R816" t="str">
        <f t="shared" ca="1" si="181"/>
        <v/>
      </c>
    </row>
    <row r="817" spans="1:18" hidden="1" x14ac:dyDescent="0.2">
      <c r="A817" s="361"/>
      <c r="B817" s="322">
        <v>56</v>
      </c>
      <c r="C817" s="322" t="str">
        <f t="shared" ca="1" si="168"/>
        <v>8.3</v>
      </c>
      <c r="D817" s="322" t="str">
        <f t="shared" ca="1" si="169"/>
        <v>c</v>
      </c>
      <c r="E817" s="322" t="s">
        <v>44</v>
      </c>
      <c r="F817" s="322" t="str">
        <f t="shared" ca="1" si="170"/>
        <v>https://museemaritime.larochelle.fr/au-dela-de-la-visite/a-decouvrir-a-proximite/yatchs-classiques</v>
      </c>
      <c r="G817" s="322" t="str">
        <f t="shared" ca="1" si="171"/>
        <v>A</v>
      </c>
      <c r="H817" s="322" t="str">
        <f t="shared" ca="1" si="172"/>
        <v>x</v>
      </c>
      <c r="I817" s="322" t="str">
        <f t="shared" ca="1" si="173"/>
        <v>x</v>
      </c>
      <c r="J817" s="322" t="str">
        <f t="shared" ca="1" si="174"/>
        <v/>
      </c>
      <c r="K817" s="322" t="str">
        <f t="shared" ca="1" si="175"/>
        <v/>
      </c>
      <c r="L817" s="322" t="str">
        <f t="shared" ca="1" si="176"/>
        <v/>
      </c>
      <c r="N817" s="322">
        <f t="shared" ca="1" si="177"/>
        <v>0</v>
      </c>
      <c r="O817" t="str">
        <f t="shared" ca="1" si="178"/>
        <v/>
      </c>
      <c r="P817" t="str">
        <f t="shared" ca="1" si="179"/>
        <v/>
      </c>
      <c r="Q817" t="str">
        <f t="shared" ca="1" si="180"/>
        <v/>
      </c>
      <c r="R817" t="str">
        <f t="shared" ca="1" si="181"/>
        <v/>
      </c>
    </row>
    <row r="818" spans="1:18" hidden="1" x14ac:dyDescent="0.2">
      <c r="A818" s="361"/>
      <c r="B818" s="322">
        <v>57</v>
      </c>
      <c r="C818" s="322" t="str">
        <f t="shared" ca="1" si="168"/>
        <v>8.4</v>
      </c>
      <c r="D818" s="322" t="str">
        <f t="shared" ca="1" si="169"/>
        <v>c</v>
      </c>
      <c r="E818" s="322" t="s">
        <v>27</v>
      </c>
      <c r="F818" s="322" t="str">
        <f t="shared" ca="1" si="170"/>
        <v>https://museemaritime.larochelle.fr/</v>
      </c>
      <c r="G818" s="322" t="str">
        <f t="shared" ca="1" si="171"/>
        <v>A</v>
      </c>
      <c r="H818" s="322" t="str">
        <f t="shared" ca="1" si="172"/>
        <v>x</v>
      </c>
      <c r="I818" s="322" t="str">
        <f t="shared" ca="1" si="173"/>
        <v>x</v>
      </c>
      <c r="J818" s="322" t="str">
        <f t="shared" ca="1" si="174"/>
        <v/>
      </c>
      <c r="K818" s="322" t="str">
        <f t="shared" ca="1" si="175"/>
        <v/>
      </c>
      <c r="L818" s="322" t="str">
        <f t="shared" ca="1" si="176"/>
        <v/>
      </c>
      <c r="N818" s="322">
        <f t="shared" ca="1" si="177"/>
        <v>0</v>
      </c>
      <c r="O818" t="str">
        <f t="shared" ca="1" si="178"/>
        <v/>
      </c>
      <c r="P818" t="str">
        <f t="shared" ca="1" si="179"/>
        <v/>
      </c>
      <c r="Q818" t="str">
        <f t="shared" ca="1" si="180"/>
        <v/>
      </c>
      <c r="R818" t="str">
        <f t="shared" ca="1" si="181"/>
        <v/>
      </c>
    </row>
    <row r="819" spans="1:18" hidden="1" x14ac:dyDescent="0.2">
      <c r="A819" s="361"/>
      <c r="B819" s="322">
        <v>57</v>
      </c>
      <c r="C819" s="322" t="str">
        <f t="shared" ca="1" si="168"/>
        <v>8.4</v>
      </c>
      <c r="D819" s="322" t="str">
        <f t="shared" ca="1" si="169"/>
        <v>c</v>
      </c>
      <c r="E819" s="322" t="s">
        <v>28</v>
      </c>
      <c r="F819" s="322" t="str">
        <f t="shared" ca="1" si="170"/>
        <v>https://museemaritime.larochelle.fr/contact</v>
      </c>
      <c r="G819" s="322" t="str">
        <f t="shared" ca="1" si="171"/>
        <v>A</v>
      </c>
      <c r="H819" s="322" t="str">
        <f t="shared" ca="1" si="172"/>
        <v>x</v>
      </c>
      <c r="I819" s="322" t="str">
        <f t="shared" ca="1" si="173"/>
        <v>x</v>
      </c>
      <c r="J819" s="322" t="str">
        <f t="shared" ca="1" si="174"/>
        <v/>
      </c>
      <c r="K819" s="322" t="str">
        <f t="shared" ca="1" si="175"/>
        <v/>
      </c>
      <c r="L819" s="322" t="str">
        <f t="shared" ca="1" si="176"/>
        <v/>
      </c>
      <c r="N819" s="322">
        <f t="shared" ca="1" si="177"/>
        <v>0</v>
      </c>
      <c r="O819" t="str">
        <f t="shared" ca="1" si="178"/>
        <v/>
      </c>
      <c r="P819" t="str">
        <f t="shared" ca="1" si="179"/>
        <v/>
      </c>
      <c r="Q819" t="str">
        <f t="shared" ca="1" si="180"/>
        <v/>
      </c>
      <c r="R819" t="str">
        <f t="shared" ca="1" si="181"/>
        <v/>
      </c>
    </row>
    <row r="820" spans="1:18" hidden="1" x14ac:dyDescent="0.2">
      <c r="A820" s="361"/>
      <c r="B820" s="322">
        <v>57</v>
      </c>
      <c r="C820" s="322" t="str">
        <f t="shared" ca="1" si="168"/>
        <v>8.4</v>
      </c>
      <c r="D820" s="322" t="str">
        <f t="shared" ca="1" si="169"/>
        <v>c</v>
      </c>
      <c r="E820" s="322" t="s">
        <v>29</v>
      </c>
      <c r="F820" s="322" t="str">
        <f t="shared" ca="1" si="170"/>
        <v>https://museemaritime.larochelle.fr/mentions-legales</v>
      </c>
      <c r="G820" s="322" t="str">
        <f t="shared" ca="1" si="171"/>
        <v>A</v>
      </c>
      <c r="H820" s="322" t="str">
        <f t="shared" ca="1" si="172"/>
        <v>x</v>
      </c>
      <c r="I820" s="322" t="str">
        <f t="shared" ca="1" si="173"/>
        <v>x</v>
      </c>
      <c r="J820" s="322" t="str">
        <f t="shared" ca="1" si="174"/>
        <v/>
      </c>
      <c r="K820" s="322" t="str">
        <f t="shared" ca="1" si="175"/>
        <v/>
      </c>
      <c r="L820" s="322" t="str">
        <f t="shared" ca="1" si="176"/>
        <v/>
      </c>
      <c r="N820" s="322">
        <f t="shared" ca="1" si="177"/>
        <v>0</v>
      </c>
      <c r="O820" t="str">
        <f t="shared" ca="1" si="178"/>
        <v/>
      </c>
      <c r="P820" t="str">
        <f t="shared" ca="1" si="179"/>
        <v/>
      </c>
      <c r="Q820" t="str">
        <f t="shared" ca="1" si="180"/>
        <v/>
      </c>
      <c r="R820" t="str">
        <f t="shared" ca="1" si="181"/>
        <v/>
      </c>
    </row>
    <row r="821" spans="1:18" hidden="1" x14ac:dyDescent="0.2">
      <c r="A821" s="361"/>
      <c r="B821" s="322">
        <v>57</v>
      </c>
      <c r="C821" s="322" t="str">
        <f t="shared" ca="1" si="168"/>
        <v>8.4</v>
      </c>
      <c r="D821" s="322" t="str">
        <f t="shared" ca="1" si="169"/>
        <v>c</v>
      </c>
      <c r="E821" s="322" t="s">
        <v>30</v>
      </c>
      <c r="F821" s="322" t="str">
        <f t="shared" ca="1" si="170"/>
        <v>https://museemaritime.larochelle.fr/plan-du-site</v>
      </c>
      <c r="G821" s="322" t="str">
        <f t="shared" ca="1" si="171"/>
        <v>A</v>
      </c>
      <c r="H821" s="322" t="str">
        <f t="shared" ca="1" si="172"/>
        <v>x</v>
      </c>
      <c r="I821" s="322" t="str">
        <f t="shared" ca="1" si="173"/>
        <v>x</v>
      </c>
      <c r="J821" s="322" t="str">
        <f t="shared" ca="1" si="174"/>
        <v/>
      </c>
      <c r="K821" s="322" t="str">
        <f t="shared" ca="1" si="175"/>
        <v/>
      </c>
      <c r="L821" s="322" t="str">
        <f t="shared" ca="1" si="176"/>
        <v/>
      </c>
      <c r="N821" s="322">
        <f t="shared" ca="1" si="177"/>
        <v>0</v>
      </c>
      <c r="O821" t="str">
        <f t="shared" ca="1" si="178"/>
        <v/>
      </c>
      <c r="P821" t="str">
        <f t="shared" ca="1" si="179"/>
        <v/>
      </c>
      <c r="Q821" t="str">
        <f t="shared" ca="1" si="180"/>
        <v/>
      </c>
      <c r="R821" t="str">
        <f t="shared" ca="1" si="181"/>
        <v/>
      </c>
    </row>
    <row r="822" spans="1:18" hidden="1" x14ac:dyDescent="0.2">
      <c r="A822" s="361"/>
      <c r="B822" s="322">
        <v>57</v>
      </c>
      <c r="C822" s="322" t="str">
        <f t="shared" ca="1" si="168"/>
        <v>8.4</v>
      </c>
      <c r="D822" s="322" t="str">
        <f t="shared" ca="1" si="169"/>
        <v>c</v>
      </c>
      <c r="E822" s="322" t="s">
        <v>31</v>
      </c>
      <c r="F822" s="322" t="str">
        <f t="shared" ca="1" si="170"/>
        <v>https://museemaritime.larochelle.fr/un-avant-gout/en-ce-moment</v>
      </c>
      <c r="G822" s="322" t="str">
        <f t="shared" ca="1" si="171"/>
        <v>A</v>
      </c>
      <c r="H822" s="322" t="str">
        <f t="shared" ca="1" si="172"/>
        <v>x</v>
      </c>
      <c r="I822" s="322" t="str">
        <f t="shared" ca="1" si="173"/>
        <v>x</v>
      </c>
      <c r="J822" s="322" t="str">
        <f t="shared" ca="1" si="174"/>
        <v/>
      </c>
      <c r="K822" s="322" t="str">
        <f t="shared" ca="1" si="175"/>
        <v/>
      </c>
      <c r="L822" s="322" t="str">
        <f t="shared" ca="1" si="176"/>
        <v/>
      </c>
      <c r="N822" s="322">
        <f t="shared" ca="1" si="177"/>
        <v>0</v>
      </c>
      <c r="O822" t="str">
        <f t="shared" ca="1" si="178"/>
        <v/>
      </c>
      <c r="P822" t="str">
        <f t="shared" ca="1" si="179"/>
        <v/>
      </c>
      <c r="Q822" t="str">
        <f t="shared" ca="1" si="180"/>
        <v/>
      </c>
      <c r="R822" t="str">
        <f t="shared" ca="1" si="181"/>
        <v/>
      </c>
    </row>
    <row r="823" spans="1:18" hidden="1" x14ac:dyDescent="0.2">
      <c r="A823" s="361"/>
      <c r="B823" s="322">
        <v>57</v>
      </c>
      <c r="C823" s="322" t="str">
        <f t="shared" ca="1" si="168"/>
        <v>8.4</v>
      </c>
      <c r="D823" s="322" t="str">
        <f t="shared" ca="1" si="169"/>
        <v>c</v>
      </c>
      <c r="E823" s="322" t="s">
        <v>32</v>
      </c>
      <c r="F823" s="322" t="str">
        <f t="shared" ca="1" si="170"/>
        <v>https://museemaritime.larochelle.fr/un-avant-gout/en-ce-moment</v>
      </c>
      <c r="G823" s="322" t="str">
        <f t="shared" ca="1" si="171"/>
        <v>A</v>
      </c>
      <c r="H823" s="322" t="str">
        <f t="shared" ca="1" si="172"/>
        <v>x</v>
      </c>
      <c r="I823" s="322" t="str">
        <f t="shared" ca="1" si="173"/>
        <v>x</v>
      </c>
      <c r="J823" s="322" t="str">
        <f t="shared" ca="1" si="174"/>
        <v/>
      </c>
      <c r="K823" s="322" t="str">
        <f t="shared" ca="1" si="175"/>
        <v/>
      </c>
      <c r="L823" s="322" t="str">
        <f t="shared" ca="1" si="176"/>
        <v/>
      </c>
      <c r="N823" s="322">
        <f t="shared" ca="1" si="177"/>
        <v>0</v>
      </c>
      <c r="O823" t="str">
        <f t="shared" ca="1" si="178"/>
        <v/>
      </c>
      <c r="P823" t="str">
        <f t="shared" ca="1" si="179"/>
        <v/>
      </c>
      <c r="Q823" t="str">
        <f t="shared" ca="1" si="180"/>
        <v/>
      </c>
      <c r="R823" t="str">
        <f t="shared" ca="1" si="181"/>
        <v/>
      </c>
    </row>
    <row r="824" spans="1:18" hidden="1" x14ac:dyDescent="0.2">
      <c r="A824" s="361"/>
      <c r="B824" s="322">
        <v>57</v>
      </c>
      <c r="C824" s="322" t="str">
        <f t="shared" ca="1" si="168"/>
        <v>8.4</v>
      </c>
      <c r="D824" s="322" t="str">
        <f t="shared" ca="1" si="169"/>
        <v>c</v>
      </c>
      <c r="E824" s="322" t="s">
        <v>33</v>
      </c>
      <c r="F824" s="322" t="str">
        <f t="shared" ca="1" si="170"/>
        <v>https://museemaritime.larochelle.fr/un-avant-gout/en-ce-moment/evenement/generationsthalassa-5662</v>
      </c>
      <c r="G824" s="322" t="str">
        <f t="shared" ca="1" si="171"/>
        <v>A</v>
      </c>
      <c r="H824" s="322" t="str">
        <f t="shared" ca="1" si="172"/>
        <v>x</v>
      </c>
      <c r="I824" s="322" t="str">
        <f t="shared" ca="1" si="173"/>
        <v>x</v>
      </c>
      <c r="J824" s="322" t="str">
        <f t="shared" ca="1" si="174"/>
        <v/>
      </c>
      <c r="K824" s="322" t="str">
        <f t="shared" ca="1" si="175"/>
        <v/>
      </c>
      <c r="L824" s="322" t="str">
        <f t="shared" ca="1" si="176"/>
        <v/>
      </c>
      <c r="N824" s="322">
        <f t="shared" ca="1" si="177"/>
        <v>0</v>
      </c>
      <c r="O824" t="str">
        <f t="shared" ca="1" si="178"/>
        <v/>
      </c>
      <c r="P824" t="str">
        <f t="shared" ca="1" si="179"/>
        <v/>
      </c>
      <c r="Q824" t="str">
        <f t="shared" ca="1" si="180"/>
        <v/>
      </c>
      <c r="R824" t="str">
        <f t="shared" ca="1" si="181"/>
        <v/>
      </c>
    </row>
    <row r="825" spans="1:18" hidden="1" x14ac:dyDescent="0.2">
      <c r="A825" s="361"/>
      <c r="B825" s="322">
        <v>57</v>
      </c>
      <c r="C825" s="322" t="str">
        <f t="shared" ca="1" si="168"/>
        <v>8.4</v>
      </c>
      <c r="D825" s="322" t="str">
        <f t="shared" ca="1" si="169"/>
        <v>c</v>
      </c>
      <c r="E825" s="322" t="s">
        <v>34</v>
      </c>
      <c r="F825" s="322" t="str">
        <f t="shared" ca="1" si="170"/>
        <v>https://museemaritime.larochelle.fr/recherche?q=bateau&amp;tx_indexedsearch%5Bsubmit_button%5D=OK </v>
      </c>
      <c r="G825" s="322" t="str">
        <f t="shared" ca="1" si="171"/>
        <v>A</v>
      </c>
      <c r="H825" s="322" t="str">
        <f t="shared" ca="1" si="172"/>
        <v>x</v>
      </c>
      <c r="I825" s="322" t="str">
        <f t="shared" ca="1" si="173"/>
        <v>x</v>
      </c>
      <c r="J825" s="322" t="str">
        <f t="shared" ca="1" si="174"/>
        <v/>
      </c>
      <c r="K825" s="322" t="str">
        <f t="shared" ca="1" si="175"/>
        <v/>
      </c>
      <c r="L825" s="322" t="str">
        <f t="shared" ca="1" si="176"/>
        <v/>
      </c>
      <c r="N825" s="322">
        <f t="shared" ca="1" si="177"/>
        <v>0</v>
      </c>
      <c r="O825" t="str">
        <f t="shared" ca="1" si="178"/>
        <v/>
      </c>
      <c r="P825" t="str">
        <f t="shared" ca="1" si="179"/>
        <v/>
      </c>
      <c r="Q825" t="str">
        <f t="shared" ca="1" si="180"/>
        <v/>
      </c>
      <c r="R825" t="str">
        <f t="shared" ca="1" si="181"/>
        <v/>
      </c>
    </row>
    <row r="826" spans="1:18" hidden="1" x14ac:dyDescent="0.2">
      <c r="A826" s="361"/>
      <c r="B826" s="322">
        <v>57</v>
      </c>
      <c r="C826" s="322" t="str">
        <f t="shared" ca="1" si="168"/>
        <v>8.4</v>
      </c>
      <c r="D826" s="322" t="str">
        <f t="shared" ca="1" si="169"/>
        <v>c</v>
      </c>
      <c r="E826" s="322" t="s">
        <v>35</v>
      </c>
      <c r="F826" s="322" t="str">
        <f t="shared" ca="1" si="170"/>
        <v>https://museemaritime.larochelle.fr/un-avant-gout/presentation-du-musee</v>
      </c>
      <c r="G826" s="322" t="str">
        <f t="shared" ca="1" si="171"/>
        <v>A</v>
      </c>
      <c r="H826" s="322" t="str">
        <f t="shared" ca="1" si="172"/>
        <v>x</v>
      </c>
      <c r="I826" s="322" t="str">
        <f t="shared" ca="1" si="173"/>
        <v>x</v>
      </c>
      <c r="J826" s="322" t="str">
        <f t="shared" ca="1" si="174"/>
        <v/>
      </c>
      <c r="K826" s="322" t="str">
        <f t="shared" ca="1" si="175"/>
        <v/>
      </c>
      <c r="L826" s="322" t="str">
        <f t="shared" ca="1" si="176"/>
        <v/>
      </c>
      <c r="N826" s="322">
        <f t="shared" ca="1" si="177"/>
        <v>0</v>
      </c>
      <c r="O826" t="str">
        <f t="shared" ca="1" si="178"/>
        <v/>
      </c>
      <c r="P826" t="str">
        <f t="shared" ca="1" si="179"/>
        <v/>
      </c>
      <c r="Q826" t="str">
        <f t="shared" ca="1" si="180"/>
        <v/>
      </c>
      <c r="R826" t="str">
        <f t="shared" ca="1" si="181"/>
        <v/>
      </c>
    </row>
    <row r="827" spans="1:18" hidden="1" x14ac:dyDescent="0.2">
      <c r="A827" s="361"/>
      <c r="B827" s="322">
        <v>57</v>
      </c>
      <c r="C827" s="322" t="str">
        <f t="shared" ca="1" si="168"/>
        <v>8.4</v>
      </c>
      <c r="D827" s="322" t="str">
        <f t="shared" ca="1" si="169"/>
        <v>c</v>
      </c>
      <c r="E827" s="322" t="s">
        <v>36</v>
      </c>
      <c r="F827" s="322" t="str">
        <f t="shared" ca="1" si="170"/>
        <v>https://museemaritime.larochelle.fr/un-avant-gout/histoire-du-musee</v>
      </c>
      <c r="G827" s="322" t="str">
        <f t="shared" ca="1" si="171"/>
        <v>A</v>
      </c>
      <c r="H827" s="322" t="str">
        <f t="shared" ca="1" si="172"/>
        <v>x</v>
      </c>
      <c r="I827" s="322" t="str">
        <f t="shared" ca="1" si="173"/>
        <v>x</v>
      </c>
      <c r="J827" s="322" t="str">
        <f t="shared" ca="1" si="174"/>
        <v/>
      </c>
      <c r="K827" s="322" t="str">
        <f t="shared" ca="1" si="175"/>
        <v/>
      </c>
      <c r="L827" s="322" t="str">
        <f t="shared" ca="1" si="176"/>
        <v/>
      </c>
      <c r="N827" s="322">
        <f t="shared" ca="1" si="177"/>
        <v>0</v>
      </c>
      <c r="O827" t="str">
        <f t="shared" ca="1" si="178"/>
        <v/>
      </c>
      <c r="P827" t="str">
        <f t="shared" ca="1" si="179"/>
        <v/>
      </c>
      <c r="Q827" t="str">
        <f t="shared" ca="1" si="180"/>
        <v/>
      </c>
      <c r="R827" t="str">
        <f t="shared" ca="1" si="181"/>
        <v/>
      </c>
    </row>
    <row r="828" spans="1:18" hidden="1" x14ac:dyDescent="0.2">
      <c r="A828" s="361"/>
      <c r="B828" s="322">
        <v>57</v>
      </c>
      <c r="C828" s="322" t="str">
        <f t="shared" ca="1" si="168"/>
        <v>8.4</v>
      </c>
      <c r="D828" s="322" t="str">
        <f t="shared" ca="1" si="169"/>
        <v>c</v>
      </c>
      <c r="E828" s="322" t="s">
        <v>37</v>
      </c>
      <c r="F828" s="322" t="str">
        <f t="shared" ca="1" si="170"/>
        <v>https://museemaritime.larochelle.fr/un-avant-gout/les-collections/flotte-patrimoniale</v>
      </c>
      <c r="G828" s="322" t="str">
        <f t="shared" ca="1" si="171"/>
        <v>A</v>
      </c>
      <c r="H828" s="322" t="str">
        <f t="shared" ca="1" si="172"/>
        <v>x</v>
      </c>
      <c r="I828" s="322" t="str">
        <f t="shared" ca="1" si="173"/>
        <v>x</v>
      </c>
      <c r="J828" s="322" t="str">
        <f t="shared" ca="1" si="174"/>
        <v/>
      </c>
      <c r="K828" s="322" t="str">
        <f t="shared" ca="1" si="175"/>
        <v/>
      </c>
      <c r="L828" s="322" t="str">
        <f t="shared" ca="1" si="176"/>
        <v/>
      </c>
      <c r="N828" s="322">
        <f t="shared" ca="1" si="177"/>
        <v>0</v>
      </c>
      <c r="O828" t="str">
        <f t="shared" ca="1" si="178"/>
        <v/>
      </c>
      <c r="P828" t="str">
        <f t="shared" ca="1" si="179"/>
        <v/>
      </c>
      <c r="Q828" t="str">
        <f t="shared" ca="1" si="180"/>
        <v/>
      </c>
      <c r="R828" t="str">
        <f t="shared" ca="1" si="181"/>
        <v/>
      </c>
    </row>
    <row r="829" spans="1:18" hidden="1" x14ac:dyDescent="0.2">
      <c r="A829" s="361"/>
      <c r="B829" s="322">
        <v>57</v>
      </c>
      <c r="C829" s="322" t="str">
        <f t="shared" ca="1" si="168"/>
        <v>8.4</v>
      </c>
      <c r="D829" s="322" t="str">
        <f t="shared" ca="1" si="169"/>
        <v>c</v>
      </c>
      <c r="E829" s="322" t="s">
        <v>38</v>
      </c>
      <c r="F829" s="322" t="str">
        <f t="shared" ca="1" si="170"/>
        <v>https://museemaritime.larochelle.fr/un-avant-gout/les-collections/france-1</v>
      </c>
      <c r="G829" s="322" t="str">
        <f t="shared" ca="1" si="171"/>
        <v>A</v>
      </c>
      <c r="H829" s="322" t="str">
        <f t="shared" ca="1" si="172"/>
        <v>x</v>
      </c>
      <c r="I829" s="322" t="str">
        <f t="shared" ca="1" si="173"/>
        <v>x</v>
      </c>
      <c r="J829" s="322" t="str">
        <f t="shared" ca="1" si="174"/>
        <v/>
      </c>
      <c r="K829" s="322" t="str">
        <f t="shared" ca="1" si="175"/>
        <v/>
      </c>
      <c r="L829" s="322" t="str">
        <f t="shared" ca="1" si="176"/>
        <v/>
      </c>
      <c r="N829" s="322">
        <f t="shared" ca="1" si="177"/>
        <v>0</v>
      </c>
      <c r="O829" t="str">
        <f t="shared" ca="1" si="178"/>
        <v/>
      </c>
      <c r="P829" t="str">
        <f t="shared" ca="1" si="179"/>
        <v/>
      </c>
      <c r="Q829" t="str">
        <f t="shared" ca="1" si="180"/>
        <v/>
      </c>
      <c r="R829" t="str">
        <f t="shared" ca="1" si="181"/>
        <v/>
      </c>
    </row>
    <row r="830" spans="1:18" hidden="1" x14ac:dyDescent="0.2">
      <c r="A830" s="361"/>
      <c r="B830" s="322">
        <v>57</v>
      </c>
      <c r="C830" s="322" t="str">
        <f t="shared" ca="1" si="168"/>
        <v>8.4</v>
      </c>
      <c r="D830" s="322" t="str">
        <f t="shared" ca="1" si="169"/>
        <v>c</v>
      </c>
      <c r="E830" s="322" t="s">
        <v>39</v>
      </c>
      <c r="F830" s="322" t="str">
        <f t="shared" ca="1" si="170"/>
        <v>https://museemaritime.larochelle.fr/un-avant-gout/les-incontournables/joshua-1</v>
      </c>
      <c r="G830" s="322" t="str">
        <f t="shared" ca="1" si="171"/>
        <v>A</v>
      </c>
      <c r="H830" s="322" t="str">
        <f t="shared" ca="1" si="172"/>
        <v>x</v>
      </c>
      <c r="I830" s="322" t="str">
        <f t="shared" ca="1" si="173"/>
        <v>x</v>
      </c>
      <c r="J830" s="322" t="str">
        <f t="shared" ca="1" si="174"/>
        <v/>
      </c>
      <c r="K830" s="322" t="str">
        <f t="shared" ca="1" si="175"/>
        <v/>
      </c>
      <c r="L830" s="322" t="str">
        <f t="shared" ca="1" si="176"/>
        <v/>
      </c>
      <c r="N830" s="322">
        <f t="shared" ca="1" si="177"/>
        <v>0</v>
      </c>
      <c r="O830" t="str">
        <f t="shared" ca="1" si="178"/>
        <v/>
      </c>
      <c r="P830" t="str">
        <f t="shared" ca="1" si="179"/>
        <v/>
      </c>
      <c r="Q830" t="str">
        <f t="shared" ca="1" si="180"/>
        <v/>
      </c>
      <c r="R830" t="str">
        <f t="shared" ca="1" si="181"/>
        <v/>
      </c>
    </row>
    <row r="831" spans="1:18" hidden="1" x14ac:dyDescent="0.2">
      <c r="A831" s="361"/>
      <c r="B831" s="322">
        <v>57</v>
      </c>
      <c r="C831" s="322" t="str">
        <f t="shared" ca="1" si="168"/>
        <v>8.4</v>
      </c>
      <c r="D831" s="322" t="str">
        <f t="shared" ca="1" si="169"/>
        <v>c</v>
      </c>
      <c r="E831" s="322" t="s">
        <v>40</v>
      </c>
      <c r="F831" s="322" t="str">
        <f t="shared" ca="1" si="170"/>
        <v>https://museemaritime.larochelle.fr/preparer-la-visite/acces-tarifs-et-horaires</v>
      </c>
      <c r="G831" s="322" t="str">
        <f t="shared" ca="1" si="171"/>
        <v>A</v>
      </c>
      <c r="H831" s="322" t="str">
        <f t="shared" ca="1" si="172"/>
        <v>x</v>
      </c>
      <c r="I831" s="322" t="str">
        <f t="shared" ca="1" si="173"/>
        <v>x</v>
      </c>
      <c r="J831" s="322" t="str">
        <f t="shared" ca="1" si="174"/>
        <v/>
      </c>
      <c r="K831" s="322" t="str">
        <f t="shared" ca="1" si="175"/>
        <v/>
      </c>
      <c r="L831" s="322" t="str">
        <f t="shared" ca="1" si="176"/>
        <v/>
      </c>
      <c r="N831" s="322">
        <f t="shared" ca="1" si="177"/>
        <v>0</v>
      </c>
      <c r="O831" t="str">
        <f t="shared" ca="1" si="178"/>
        <v/>
      </c>
      <c r="P831" t="str">
        <f t="shared" ca="1" si="179"/>
        <v/>
      </c>
      <c r="Q831" t="str">
        <f t="shared" ca="1" si="180"/>
        <v/>
      </c>
      <c r="R831" t="str">
        <f t="shared" ca="1" si="181"/>
        <v/>
      </c>
    </row>
    <row r="832" spans="1:18" hidden="1" x14ac:dyDescent="0.2">
      <c r="A832" s="361"/>
      <c r="B832" s="322">
        <v>57</v>
      </c>
      <c r="C832" s="322" t="str">
        <f t="shared" ca="1" si="168"/>
        <v>8.4</v>
      </c>
      <c r="D832" s="322" t="str">
        <f t="shared" ca="1" si="169"/>
        <v>c</v>
      </c>
      <c r="E832" s="322" t="s">
        <v>41</v>
      </c>
      <c r="F832" s="322" t="str">
        <f t="shared" ca="1" si="170"/>
        <v>https://museemaritime.larochelle.fr/preparer-la-visite/je-suis/enseignant-ou-animateur</v>
      </c>
      <c r="G832" s="322" t="str">
        <f t="shared" ca="1" si="171"/>
        <v>A</v>
      </c>
      <c r="H832" s="322" t="str">
        <f t="shared" ca="1" si="172"/>
        <v>x</v>
      </c>
      <c r="I832" s="322" t="str">
        <f t="shared" ca="1" si="173"/>
        <v>x</v>
      </c>
      <c r="J832" s="322" t="str">
        <f t="shared" ca="1" si="174"/>
        <v/>
      </c>
      <c r="K832" s="322" t="str">
        <f t="shared" ca="1" si="175"/>
        <v/>
      </c>
      <c r="L832" s="322" t="str">
        <f t="shared" ca="1" si="176"/>
        <v/>
      </c>
      <c r="N832" s="322">
        <f t="shared" ca="1" si="177"/>
        <v>0</v>
      </c>
      <c r="O832" t="str">
        <f t="shared" ca="1" si="178"/>
        <v/>
      </c>
      <c r="P832" t="str">
        <f t="shared" ca="1" si="179"/>
        <v/>
      </c>
      <c r="Q832" t="str">
        <f t="shared" ca="1" si="180"/>
        <v/>
      </c>
      <c r="R832" t="str">
        <f t="shared" ca="1" si="181"/>
        <v/>
      </c>
    </row>
    <row r="833" spans="1:18" hidden="1" x14ac:dyDescent="0.2">
      <c r="A833" s="361"/>
      <c r="B833" s="322">
        <v>57</v>
      </c>
      <c r="C833" s="322" t="str">
        <f t="shared" ca="1" si="168"/>
        <v>8.4</v>
      </c>
      <c r="D833" s="322" t="str">
        <f t="shared" ca="1" si="169"/>
        <v>c</v>
      </c>
      <c r="E833" s="322" t="s">
        <v>42</v>
      </c>
      <c r="F833" s="322" t="str">
        <f t="shared" ca="1" si="170"/>
        <v>https://museemaritime.larochelle.fr/au-dela-de-la-visite/autour-des-expositions</v>
      </c>
      <c r="G833" s="322" t="str">
        <f t="shared" ca="1" si="171"/>
        <v>A</v>
      </c>
      <c r="H833" s="322" t="str">
        <f t="shared" ca="1" si="172"/>
        <v>x</v>
      </c>
      <c r="I833" s="322" t="str">
        <f t="shared" ca="1" si="173"/>
        <v>x</v>
      </c>
      <c r="J833" s="322" t="str">
        <f t="shared" ca="1" si="174"/>
        <v/>
      </c>
      <c r="K833" s="322" t="str">
        <f t="shared" ca="1" si="175"/>
        <v/>
      </c>
      <c r="L833" s="322" t="str">
        <f t="shared" ca="1" si="176"/>
        <v/>
      </c>
      <c r="N833" s="322">
        <f t="shared" ca="1" si="177"/>
        <v>0</v>
      </c>
      <c r="O833" t="str">
        <f t="shared" ca="1" si="178"/>
        <v/>
      </c>
      <c r="P833" t="str">
        <f t="shared" ca="1" si="179"/>
        <v/>
      </c>
      <c r="Q833" t="str">
        <f t="shared" ca="1" si="180"/>
        <v/>
      </c>
      <c r="R833" t="str">
        <f t="shared" ca="1" si="181"/>
        <v/>
      </c>
    </row>
    <row r="834" spans="1:18" hidden="1" x14ac:dyDescent="0.2">
      <c r="A834" s="361"/>
      <c r="B834" s="322">
        <v>57</v>
      </c>
      <c r="C834" s="322" t="str">
        <f t="shared" ca="1" si="168"/>
        <v>8.4</v>
      </c>
      <c r="D834" s="322" t="str">
        <f t="shared" ca="1" si="169"/>
        <v>c</v>
      </c>
      <c r="E834" s="322" t="s">
        <v>43</v>
      </c>
      <c r="F834" s="322" t="str">
        <f t="shared" ca="1" si="170"/>
        <v>https://museemaritime.larochelle.fr/au-dela-de-la-visite/lieux-culturels-et-monuments</v>
      </c>
      <c r="G834" s="322" t="str">
        <f t="shared" ca="1" si="171"/>
        <v>A</v>
      </c>
      <c r="H834" s="322" t="str">
        <f t="shared" ca="1" si="172"/>
        <v>x</v>
      </c>
      <c r="I834" s="322" t="str">
        <f t="shared" ca="1" si="173"/>
        <v>x</v>
      </c>
      <c r="J834" s="322" t="str">
        <f t="shared" ca="1" si="174"/>
        <v/>
      </c>
      <c r="K834" s="322" t="str">
        <f t="shared" ca="1" si="175"/>
        <v/>
      </c>
      <c r="L834" s="322" t="str">
        <f t="shared" ca="1" si="176"/>
        <v/>
      </c>
      <c r="N834" s="322">
        <f t="shared" ca="1" si="177"/>
        <v>0</v>
      </c>
      <c r="O834" t="str">
        <f t="shared" ca="1" si="178"/>
        <v/>
      </c>
      <c r="P834" t="str">
        <f t="shared" ca="1" si="179"/>
        <v/>
      </c>
      <c r="Q834" t="str">
        <f t="shared" ca="1" si="180"/>
        <v/>
      </c>
      <c r="R834" t="str">
        <f t="shared" ca="1" si="181"/>
        <v/>
      </c>
    </row>
    <row r="835" spans="1:18" hidden="1" x14ac:dyDescent="0.2">
      <c r="A835" s="361"/>
      <c r="B835" s="322">
        <v>57</v>
      </c>
      <c r="C835" s="322" t="str">
        <f t="shared" ca="1" si="168"/>
        <v>8.4</v>
      </c>
      <c r="D835" s="322" t="str">
        <f t="shared" ca="1" si="169"/>
        <v>c</v>
      </c>
      <c r="E835" s="322" t="s">
        <v>44</v>
      </c>
      <c r="F835" s="322" t="str">
        <f t="shared" ca="1" si="170"/>
        <v>https://museemaritime.larochelle.fr/au-dela-de-la-visite/a-decouvrir-a-proximite/yatchs-classiques</v>
      </c>
      <c r="G835" s="322" t="str">
        <f t="shared" ca="1" si="171"/>
        <v>A</v>
      </c>
      <c r="H835" s="322" t="str">
        <f t="shared" ca="1" si="172"/>
        <v>x</v>
      </c>
      <c r="I835" s="322" t="str">
        <f t="shared" ca="1" si="173"/>
        <v>x</v>
      </c>
      <c r="J835" s="322" t="str">
        <f t="shared" ca="1" si="174"/>
        <v/>
      </c>
      <c r="K835" s="322" t="str">
        <f t="shared" ca="1" si="175"/>
        <v/>
      </c>
      <c r="L835" s="322" t="str">
        <f t="shared" ca="1" si="176"/>
        <v/>
      </c>
      <c r="N835" s="322">
        <f t="shared" ca="1" si="177"/>
        <v>0</v>
      </c>
      <c r="O835" t="str">
        <f t="shared" ca="1" si="178"/>
        <v/>
      </c>
      <c r="P835" t="str">
        <f t="shared" ca="1" si="179"/>
        <v/>
      </c>
      <c r="Q835" t="str">
        <f t="shared" ca="1" si="180"/>
        <v/>
      </c>
      <c r="R835" t="str">
        <f t="shared" ca="1" si="181"/>
        <v/>
      </c>
    </row>
    <row r="836" spans="1:18" hidden="1" x14ac:dyDescent="0.2">
      <c r="A836" s="361"/>
      <c r="B836" s="322">
        <v>58</v>
      </c>
      <c r="C836" s="322" t="str">
        <f t="shared" ca="1" si="168"/>
        <v>8.5</v>
      </c>
      <c r="D836" s="322" t="str">
        <f t="shared" ca="1" si="169"/>
        <v>c</v>
      </c>
      <c r="E836" s="322" t="s">
        <v>27</v>
      </c>
      <c r="F836" s="322" t="str">
        <f t="shared" ca="1" si="170"/>
        <v>https://museemaritime.larochelle.fr/</v>
      </c>
      <c r="G836" s="322" t="str">
        <f t="shared" ca="1" si="171"/>
        <v>A</v>
      </c>
      <c r="H836" s="322" t="str">
        <f t="shared" ca="1" si="172"/>
        <v>x</v>
      </c>
      <c r="I836" s="322" t="str">
        <f t="shared" ca="1" si="173"/>
        <v>x</v>
      </c>
      <c r="J836" s="322" t="str">
        <f t="shared" ca="1" si="174"/>
        <v/>
      </c>
      <c r="K836" s="322" t="str">
        <f t="shared" ca="1" si="175"/>
        <v/>
      </c>
      <c r="L836" s="322" t="str">
        <f t="shared" ca="1" si="176"/>
        <v/>
      </c>
      <c r="N836" s="322">
        <f t="shared" ca="1" si="177"/>
        <v>0</v>
      </c>
      <c r="O836" t="str">
        <f t="shared" ca="1" si="178"/>
        <v/>
      </c>
      <c r="P836" t="str">
        <f t="shared" ca="1" si="179"/>
        <v/>
      </c>
      <c r="Q836" t="str">
        <f t="shared" ca="1" si="180"/>
        <v/>
      </c>
      <c r="R836" t="str">
        <f t="shared" ca="1" si="181"/>
        <v/>
      </c>
    </row>
    <row r="837" spans="1:18" hidden="1" x14ac:dyDescent="0.2">
      <c r="A837" s="361"/>
      <c r="B837" s="322">
        <v>58</v>
      </c>
      <c r="C837" s="322" t="str">
        <f t="shared" ca="1" si="168"/>
        <v>8.5</v>
      </c>
      <c r="D837" s="322" t="str">
        <f t="shared" ca="1" si="169"/>
        <v>c</v>
      </c>
      <c r="E837" s="322" t="s">
        <v>28</v>
      </c>
      <c r="F837" s="322" t="str">
        <f t="shared" ca="1" si="170"/>
        <v>https://museemaritime.larochelle.fr/contact</v>
      </c>
      <c r="G837" s="322" t="str">
        <f t="shared" ca="1" si="171"/>
        <v>A</v>
      </c>
      <c r="H837" s="322" t="str">
        <f t="shared" ca="1" si="172"/>
        <v>x</v>
      </c>
      <c r="I837" s="322" t="str">
        <f t="shared" ca="1" si="173"/>
        <v>x</v>
      </c>
      <c r="J837" s="322" t="str">
        <f t="shared" ca="1" si="174"/>
        <v/>
      </c>
      <c r="K837" s="322" t="str">
        <f t="shared" ca="1" si="175"/>
        <v/>
      </c>
      <c r="L837" s="322" t="str">
        <f t="shared" ca="1" si="176"/>
        <v/>
      </c>
      <c r="N837" s="322">
        <f t="shared" ca="1" si="177"/>
        <v>0</v>
      </c>
      <c r="O837" t="str">
        <f t="shared" ca="1" si="178"/>
        <v/>
      </c>
      <c r="P837" t="str">
        <f t="shared" ca="1" si="179"/>
        <v/>
      </c>
      <c r="Q837" t="str">
        <f t="shared" ca="1" si="180"/>
        <v/>
      </c>
      <c r="R837" t="str">
        <f t="shared" ca="1" si="181"/>
        <v/>
      </c>
    </row>
    <row r="838" spans="1:18" hidden="1" x14ac:dyDescent="0.2">
      <c r="A838" s="361"/>
      <c r="B838" s="322">
        <v>58</v>
      </c>
      <c r="C838" s="322" t="str">
        <f t="shared" ca="1" si="168"/>
        <v>8.5</v>
      </c>
      <c r="D838" s="322" t="str">
        <f t="shared" ca="1" si="169"/>
        <v>c</v>
      </c>
      <c r="E838" s="322" t="s">
        <v>29</v>
      </c>
      <c r="F838" s="322" t="str">
        <f t="shared" ca="1" si="170"/>
        <v>https://museemaritime.larochelle.fr/mentions-legales</v>
      </c>
      <c r="G838" s="322" t="str">
        <f t="shared" ca="1" si="171"/>
        <v>A</v>
      </c>
      <c r="H838" s="322" t="str">
        <f t="shared" ca="1" si="172"/>
        <v>x</v>
      </c>
      <c r="I838" s="322" t="str">
        <f t="shared" ca="1" si="173"/>
        <v>x</v>
      </c>
      <c r="J838" s="322" t="str">
        <f t="shared" ca="1" si="174"/>
        <v/>
      </c>
      <c r="K838" s="322" t="str">
        <f t="shared" ca="1" si="175"/>
        <v/>
      </c>
      <c r="L838" s="322" t="str">
        <f t="shared" ca="1" si="176"/>
        <v/>
      </c>
      <c r="N838" s="322">
        <f t="shared" ca="1" si="177"/>
        <v>0</v>
      </c>
      <c r="O838" t="str">
        <f t="shared" ca="1" si="178"/>
        <v/>
      </c>
      <c r="P838" t="str">
        <f t="shared" ca="1" si="179"/>
        <v/>
      </c>
      <c r="Q838" t="str">
        <f t="shared" ca="1" si="180"/>
        <v/>
      </c>
      <c r="R838" t="str">
        <f t="shared" ca="1" si="181"/>
        <v/>
      </c>
    </row>
    <row r="839" spans="1:18" hidden="1" x14ac:dyDescent="0.2">
      <c r="A839" s="361"/>
      <c r="B839" s="322">
        <v>58</v>
      </c>
      <c r="C839" s="322" t="str">
        <f t="shared" ca="1" si="168"/>
        <v>8.5</v>
      </c>
      <c r="D839" s="322" t="str">
        <f t="shared" ca="1" si="169"/>
        <v>c</v>
      </c>
      <c r="E839" s="322" t="s">
        <v>30</v>
      </c>
      <c r="F839" s="322" t="str">
        <f t="shared" ca="1" si="170"/>
        <v>https://museemaritime.larochelle.fr/plan-du-site</v>
      </c>
      <c r="G839" s="322" t="str">
        <f t="shared" ca="1" si="171"/>
        <v>A</v>
      </c>
      <c r="H839" s="322" t="str">
        <f t="shared" ca="1" si="172"/>
        <v>x</v>
      </c>
      <c r="I839" s="322" t="str">
        <f t="shared" ca="1" si="173"/>
        <v>x</v>
      </c>
      <c r="J839" s="322" t="str">
        <f t="shared" ca="1" si="174"/>
        <v/>
      </c>
      <c r="K839" s="322" t="str">
        <f t="shared" ca="1" si="175"/>
        <v/>
      </c>
      <c r="L839" s="322" t="str">
        <f t="shared" ca="1" si="176"/>
        <v/>
      </c>
      <c r="N839" s="322">
        <f t="shared" ca="1" si="177"/>
        <v>0</v>
      </c>
      <c r="O839" t="str">
        <f t="shared" ca="1" si="178"/>
        <v/>
      </c>
      <c r="P839" t="str">
        <f t="shared" ca="1" si="179"/>
        <v/>
      </c>
      <c r="Q839" t="str">
        <f t="shared" ca="1" si="180"/>
        <v/>
      </c>
      <c r="R839" t="str">
        <f t="shared" ca="1" si="181"/>
        <v/>
      </c>
    </row>
    <row r="840" spans="1:18" hidden="1" x14ac:dyDescent="0.2">
      <c r="A840" s="361"/>
      <c r="B840" s="322">
        <v>58</v>
      </c>
      <c r="C840" s="322" t="str">
        <f t="shared" ref="C840:C903" ca="1" si="182">IFERROR(IF(INDIRECT($E840 &amp; "!B" &amp; $B840)="","",INDIRECT($E840 &amp; "!B" &amp; $B840)),"")</f>
        <v>8.5</v>
      </c>
      <c r="D840" s="322" t="str">
        <f t="shared" ref="D840:D903" ca="1" si="183">IFERROR(IF(INDIRECT($E840 &amp; "!G" &amp; $B840)="","",INDIRECT($E840 &amp; "!G" &amp; $B840)),"")</f>
        <v>c</v>
      </c>
      <c r="E840" s="322" t="s">
        <v>31</v>
      </c>
      <c r="F840" s="322" t="str">
        <f t="shared" ref="F840:F903" ca="1" si="184">IFERROR(HYPERLINK(INDIRECT($E840 &amp; "!C3")), "")</f>
        <v>https://museemaritime.larochelle.fr/un-avant-gout/en-ce-moment</v>
      </c>
      <c r="G840" s="322" t="str">
        <f t="shared" ref="G840:G903" ca="1" si="185">IFERROR(IF(INDIRECT($E840 &amp; "!C" &amp; $B840)="","",INDIRECT($E840 &amp; "!C" &amp; $B840)),"")</f>
        <v>A</v>
      </c>
      <c r="H840" s="322" t="str">
        <f t="shared" ref="H840:H903" ca="1" si="186">IFERROR(IF(INDIRECT($E840 &amp; "!D" &amp; $B840)="","",INDIRECT($E840 &amp; "!D" &amp; $B840)),"")</f>
        <v>x</v>
      </c>
      <c r="I840" s="322" t="str">
        <f t="shared" ref="I840:I903" ca="1" si="187">IFERROR(IF(INDIRECT($E840 &amp; "!E" &amp; $B840)="","",INDIRECT($E840 &amp; "!E" &amp; $B840)),"")</f>
        <v>x</v>
      </c>
      <c r="J840" s="322" t="str">
        <f t="shared" ref="J840:J903" ca="1" si="188">IFERROR(IF(INDIRECT($E840 &amp; "!I" &amp; $B840)="","",INDIRECT($E840 &amp; "!I" &amp; $B840)),"")</f>
        <v/>
      </c>
      <c r="K840" s="322" t="str">
        <f t="shared" ref="K840:K903" ca="1" si="189">IFERROR(IF(INDIRECT($E840 &amp; "!J" &amp; $B840)="","",INDIRECT($E840 &amp; "!J" &amp; $B840)),"")</f>
        <v/>
      </c>
      <c r="L840" s="322" t="str">
        <f t="shared" ref="L840:L903" ca="1" si="190">IFERROR(VLOOKUP($K840,$Z$1:$AD$4,MATCH($J840,$AA$5:$AD$5,0)+1,FALSE),"")</f>
        <v/>
      </c>
      <c r="N840" s="322">
        <f t="shared" ref="N840:N903" ca="1" si="191">COUNTIFS($C$7:$C$1915,$C840,$D$7:$D$1915,"nc")</f>
        <v>0</v>
      </c>
      <c r="O840" t="str">
        <f t="shared" ref="O840:O903" ca="1" si="192">IFERROR(IF(INDIRECT($E840 &amp; "!K" &amp; $B840)="","",INDIRECT($E840 &amp; "!K" &amp; $B840)),"")</f>
        <v/>
      </c>
      <c r="P840" t="str">
        <f t="shared" ref="P840:P903" ca="1" si="193">IFERROR(IF(INDIRECT($E840 &amp; "!L" &amp; $B840)="","",INDIRECT($E840 &amp; "!L" &amp; $B840)),"")</f>
        <v/>
      </c>
      <c r="Q840" t="str">
        <f t="shared" ref="Q840:Q903" ca="1" si="194">IFERROR(IF(INDIRECT($E840 &amp; "!M" &amp; $B840)="","",INDIRECT($E840 &amp; "!M" &amp; $B840)),"")</f>
        <v/>
      </c>
      <c r="R840" t="str">
        <f t="shared" ref="R840:R903" ca="1" si="195">IFERROR(IF(INDIRECT($E840 &amp; "!N" &amp; $B840)="","",INDIRECT($E840 &amp; "!N" &amp; $B840)),"")</f>
        <v/>
      </c>
    </row>
    <row r="841" spans="1:18" hidden="1" x14ac:dyDescent="0.2">
      <c r="A841" s="361"/>
      <c r="B841" s="322">
        <v>58</v>
      </c>
      <c r="C841" s="322" t="str">
        <f t="shared" ca="1" si="182"/>
        <v>8.5</v>
      </c>
      <c r="D841" s="322" t="str">
        <f t="shared" ca="1" si="183"/>
        <v>na</v>
      </c>
      <c r="E841" s="322" t="s">
        <v>32</v>
      </c>
      <c r="F841" s="322" t="str">
        <f t="shared" ca="1" si="184"/>
        <v>https://museemaritime.larochelle.fr/un-avant-gout/en-ce-moment</v>
      </c>
      <c r="G841" s="322" t="str">
        <f t="shared" ca="1" si="185"/>
        <v>A</v>
      </c>
      <c r="H841" s="322" t="str">
        <f t="shared" ca="1" si="186"/>
        <v>x</v>
      </c>
      <c r="I841" s="322" t="str">
        <f t="shared" ca="1" si="187"/>
        <v>x</v>
      </c>
      <c r="J841" s="322" t="str">
        <f t="shared" ca="1" si="188"/>
        <v/>
      </c>
      <c r="K841" s="322" t="str">
        <f t="shared" ca="1" si="189"/>
        <v/>
      </c>
      <c r="L841" s="322" t="str">
        <f t="shared" ca="1" si="190"/>
        <v/>
      </c>
      <c r="N841" s="322">
        <f t="shared" ca="1" si="191"/>
        <v>0</v>
      </c>
      <c r="O841" t="str">
        <f t="shared" ca="1" si="192"/>
        <v/>
      </c>
      <c r="P841" t="str">
        <f t="shared" ca="1" si="193"/>
        <v/>
      </c>
      <c r="Q841" t="str">
        <f t="shared" ca="1" si="194"/>
        <v/>
      </c>
      <c r="R841" t="str">
        <f t="shared" ca="1" si="195"/>
        <v/>
      </c>
    </row>
    <row r="842" spans="1:18" hidden="1" x14ac:dyDescent="0.2">
      <c r="A842" s="361"/>
      <c r="B842" s="322">
        <v>58</v>
      </c>
      <c r="C842" s="322" t="str">
        <f t="shared" ca="1" si="182"/>
        <v>8.5</v>
      </c>
      <c r="D842" s="322" t="str">
        <f t="shared" ca="1" si="183"/>
        <v>c</v>
      </c>
      <c r="E842" s="322" t="s">
        <v>33</v>
      </c>
      <c r="F842" s="322" t="str">
        <f t="shared" ca="1" si="184"/>
        <v>https://museemaritime.larochelle.fr/un-avant-gout/en-ce-moment/evenement/generationsthalassa-5662</v>
      </c>
      <c r="G842" s="322" t="str">
        <f t="shared" ca="1" si="185"/>
        <v>A</v>
      </c>
      <c r="H842" s="322" t="str">
        <f t="shared" ca="1" si="186"/>
        <v>x</v>
      </c>
      <c r="I842" s="322" t="str">
        <f t="shared" ca="1" si="187"/>
        <v>x</v>
      </c>
      <c r="J842" s="322" t="str">
        <f t="shared" ca="1" si="188"/>
        <v/>
      </c>
      <c r="K842" s="322" t="str">
        <f t="shared" ca="1" si="189"/>
        <v/>
      </c>
      <c r="L842" s="322" t="str">
        <f t="shared" ca="1" si="190"/>
        <v/>
      </c>
      <c r="N842" s="322">
        <f t="shared" ca="1" si="191"/>
        <v>0</v>
      </c>
      <c r="O842" t="str">
        <f t="shared" ca="1" si="192"/>
        <v/>
      </c>
      <c r="P842" t="str">
        <f t="shared" ca="1" si="193"/>
        <v/>
      </c>
      <c r="Q842" t="str">
        <f t="shared" ca="1" si="194"/>
        <v/>
      </c>
      <c r="R842" t="str">
        <f t="shared" ca="1" si="195"/>
        <v/>
      </c>
    </row>
    <row r="843" spans="1:18" hidden="1" x14ac:dyDescent="0.2">
      <c r="A843" s="361"/>
      <c r="B843" s="322">
        <v>58</v>
      </c>
      <c r="C843" s="322" t="str">
        <f t="shared" ca="1" si="182"/>
        <v>8.5</v>
      </c>
      <c r="D843" s="322" t="str">
        <f t="shared" ca="1" si="183"/>
        <v>c</v>
      </c>
      <c r="E843" s="322" t="s">
        <v>34</v>
      </c>
      <c r="F843" s="322" t="str">
        <f t="shared" ca="1" si="184"/>
        <v>https://museemaritime.larochelle.fr/recherche?q=bateau&amp;tx_indexedsearch%5Bsubmit_button%5D=OK </v>
      </c>
      <c r="G843" s="322" t="str">
        <f t="shared" ca="1" si="185"/>
        <v>A</v>
      </c>
      <c r="H843" s="322" t="str">
        <f t="shared" ca="1" si="186"/>
        <v>x</v>
      </c>
      <c r="I843" s="322" t="str">
        <f t="shared" ca="1" si="187"/>
        <v>x</v>
      </c>
      <c r="J843" s="322" t="str">
        <f t="shared" ca="1" si="188"/>
        <v/>
      </c>
      <c r="K843" s="322" t="str">
        <f t="shared" ca="1" si="189"/>
        <v/>
      </c>
      <c r="L843" s="322" t="str">
        <f t="shared" ca="1" si="190"/>
        <v/>
      </c>
      <c r="N843" s="322">
        <f t="shared" ca="1" si="191"/>
        <v>0</v>
      </c>
      <c r="O843" t="str">
        <f t="shared" ca="1" si="192"/>
        <v/>
      </c>
      <c r="P843" t="str">
        <f t="shared" ca="1" si="193"/>
        <v/>
      </c>
      <c r="Q843" t="str">
        <f t="shared" ca="1" si="194"/>
        <v/>
      </c>
      <c r="R843" t="str">
        <f t="shared" ca="1" si="195"/>
        <v/>
      </c>
    </row>
    <row r="844" spans="1:18" hidden="1" x14ac:dyDescent="0.2">
      <c r="A844" s="361"/>
      <c r="B844" s="322">
        <v>58</v>
      </c>
      <c r="C844" s="322" t="str">
        <f t="shared" ca="1" si="182"/>
        <v>8.5</v>
      </c>
      <c r="D844" s="322" t="str">
        <f t="shared" ca="1" si="183"/>
        <v>c</v>
      </c>
      <c r="E844" s="322" t="s">
        <v>35</v>
      </c>
      <c r="F844" s="322" t="str">
        <f t="shared" ca="1" si="184"/>
        <v>https://museemaritime.larochelle.fr/un-avant-gout/presentation-du-musee</v>
      </c>
      <c r="G844" s="322" t="str">
        <f t="shared" ca="1" si="185"/>
        <v>A</v>
      </c>
      <c r="H844" s="322" t="str">
        <f t="shared" ca="1" si="186"/>
        <v>x</v>
      </c>
      <c r="I844" s="322" t="str">
        <f t="shared" ca="1" si="187"/>
        <v>x</v>
      </c>
      <c r="J844" s="322" t="str">
        <f t="shared" ca="1" si="188"/>
        <v/>
      </c>
      <c r="K844" s="322" t="str">
        <f t="shared" ca="1" si="189"/>
        <v/>
      </c>
      <c r="L844" s="322" t="str">
        <f t="shared" ca="1" si="190"/>
        <v/>
      </c>
      <c r="N844" s="322">
        <f t="shared" ca="1" si="191"/>
        <v>0</v>
      </c>
      <c r="O844" t="str">
        <f t="shared" ca="1" si="192"/>
        <v/>
      </c>
      <c r="P844" t="str">
        <f t="shared" ca="1" si="193"/>
        <v/>
      </c>
      <c r="Q844" t="str">
        <f t="shared" ca="1" si="194"/>
        <v/>
      </c>
      <c r="R844" t="str">
        <f t="shared" ca="1" si="195"/>
        <v/>
      </c>
    </row>
    <row r="845" spans="1:18" hidden="1" x14ac:dyDescent="0.2">
      <c r="A845" s="361"/>
      <c r="B845" s="322">
        <v>58</v>
      </c>
      <c r="C845" s="322" t="str">
        <f t="shared" ca="1" si="182"/>
        <v>8.5</v>
      </c>
      <c r="D845" s="322" t="str">
        <f t="shared" ca="1" si="183"/>
        <v>c</v>
      </c>
      <c r="E845" s="322" t="s">
        <v>36</v>
      </c>
      <c r="F845" s="322" t="str">
        <f t="shared" ca="1" si="184"/>
        <v>https://museemaritime.larochelle.fr/un-avant-gout/histoire-du-musee</v>
      </c>
      <c r="G845" s="322" t="str">
        <f t="shared" ca="1" si="185"/>
        <v>A</v>
      </c>
      <c r="H845" s="322" t="str">
        <f t="shared" ca="1" si="186"/>
        <v>x</v>
      </c>
      <c r="I845" s="322" t="str">
        <f t="shared" ca="1" si="187"/>
        <v>x</v>
      </c>
      <c r="J845" s="322" t="str">
        <f t="shared" ca="1" si="188"/>
        <v/>
      </c>
      <c r="K845" s="322" t="str">
        <f t="shared" ca="1" si="189"/>
        <v/>
      </c>
      <c r="L845" s="322" t="str">
        <f t="shared" ca="1" si="190"/>
        <v/>
      </c>
      <c r="N845" s="322">
        <f t="shared" ca="1" si="191"/>
        <v>0</v>
      </c>
      <c r="O845" t="str">
        <f t="shared" ca="1" si="192"/>
        <v/>
      </c>
      <c r="P845" t="str">
        <f t="shared" ca="1" si="193"/>
        <v/>
      </c>
      <c r="Q845" t="str">
        <f t="shared" ca="1" si="194"/>
        <v/>
      </c>
      <c r="R845" t="str">
        <f t="shared" ca="1" si="195"/>
        <v/>
      </c>
    </row>
    <row r="846" spans="1:18" hidden="1" x14ac:dyDescent="0.2">
      <c r="A846" s="361"/>
      <c r="B846" s="322">
        <v>58</v>
      </c>
      <c r="C846" s="322" t="str">
        <f t="shared" ca="1" si="182"/>
        <v>8.5</v>
      </c>
      <c r="D846" s="322" t="str">
        <f t="shared" ca="1" si="183"/>
        <v>c</v>
      </c>
      <c r="E846" s="322" t="s">
        <v>37</v>
      </c>
      <c r="F846" s="322" t="str">
        <f t="shared" ca="1" si="184"/>
        <v>https://museemaritime.larochelle.fr/un-avant-gout/les-collections/flotte-patrimoniale</v>
      </c>
      <c r="G846" s="322" t="str">
        <f t="shared" ca="1" si="185"/>
        <v>A</v>
      </c>
      <c r="H846" s="322" t="str">
        <f t="shared" ca="1" si="186"/>
        <v>x</v>
      </c>
      <c r="I846" s="322" t="str">
        <f t="shared" ca="1" si="187"/>
        <v>x</v>
      </c>
      <c r="J846" s="322" t="str">
        <f t="shared" ca="1" si="188"/>
        <v/>
      </c>
      <c r="K846" s="322" t="str">
        <f t="shared" ca="1" si="189"/>
        <v/>
      </c>
      <c r="L846" s="322" t="str">
        <f t="shared" ca="1" si="190"/>
        <v/>
      </c>
      <c r="N846" s="322">
        <f t="shared" ca="1" si="191"/>
        <v>0</v>
      </c>
      <c r="O846" t="str">
        <f t="shared" ca="1" si="192"/>
        <v/>
      </c>
      <c r="P846" t="str">
        <f t="shared" ca="1" si="193"/>
        <v/>
      </c>
      <c r="Q846" t="str">
        <f t="shared" ca="1" si="194"/>
        <v/>
      </c>
      <c r="R846" t="str">
        <f t="shared" ca="1" si="195"/>
        <v/>
      </c>
    </row>
    <row r="847" spans="1:18" hidden="1" x14ac:dyDescent="0.2">
      <c r="A847" s="361"/>
      <c r="B847" s="322">
        <v>58</v>
      </c>
      <c r="C847" s="322" t="str">
        <f t="shared" ca="1" si="182"/>
        <v>8.5</v>
      </c>
      <c r="D847" s="322" t="str">
        <f t="shared" ca="1" si="183"/>
        <v>c</v>
      </c>
      <c r="E847" s="322" t="s">
        <v>38</v>
      </c>
      <c r="F847" s="322" t="str">
        <f t="shared" ca="1" si="184"/>
        <v>https://museemaritime.larochelle.fr/un-avant-gout/les-collections/france-1</v>
      </c>
      <c r="G847" s="322" t="str">
        <f t="shared" ca="1" si="185"/>
        <v>A</v>
      </c>
      <c r="H847" s="322" t="str">
        <f t="shared" ca="1" si="186"/>
        <v>x</v>
      </c>
      <c r="I847" s="322" t="str">
        <f t="shared" ca="1" si="187"/>
        <v>x</v>
      </c>
      <c r="J847" s="322" t="str">
        <f t="shared" ca="1" si="188"/>
        <v/>
      </c>
      <c r="K847" s="322" t="str">
        <f t="shared" ca="1" si="189"/>
        <v/>
      </c>
      <c r="L847" s="322" t="str">
        <f t="shared" ca="1" si="190"/>
        <v/>
      </c>
      <c r="N847" s="322">
        <f t="shared" ca="1" si="191"/>
        <v>0</v>
      </c>
      <c r="O847" t="str">
        <f t="shared" ca="1" si="192"/>
        <v/>
      </c>
      <c r="P847" t="str">
        <f t="shared" ca="1" si="193"/>
        <v/>
      </c>
      <c r="Q847" t="str">
        <f t="shared" ca="1" si="194"/>
        <v/>
      </c>
      <c r="R847" t="str">
        <f t="shared" ca="1" si="195"/>
        <v/>
      </c>
    </row>
    <row r="848" spans="1:18" hidden="1" x14ac:dyDescent="0.2">
      <c r="A848" s="361"/>
      <c r="B848" s="322">
        <v>58</v>
      </c>
      <c r="C848" s="322" t="str">
        <f t="shared" ca="1" si="182"/>
        <v>8.5</v>
      </c>
      <c r="D848" s="322" t="str">
        <f t="shared" ca="1" si="183"/>
        <v>c</v>
      </c>
      <c r="E848" s="322" t="s">
        <v>39</v>
      </c>
      <c r="F848" s="322" t="str">
        <f t="shared" ca="1" si="184"/>
        <v>https://museemaritime.larochelle.fr/un-avant-gout/les-incontournables/joshua-1</v>
      </c>
      <c r="G848" s="322" t="str">
        <f t="shared" ca="1" si="185"/>
        <v>A</v>
      </c>
      <c r="H848" s="322" t="str">
        <f t="shared" ca="1" si="186"/>
        <v>x</v>
      </c>
      <c r="I848" s="322" t="str">
        <f t="shared" ca="1" si="187"/>
        <v>x</v>
      </c>
      <c r="J848" s="322" t="str">
        <f t="shared" ca="1" si="188"/>
        <v/>
      </c>
      <c r="K848" s="322" t="str">
        <f t="shared" ca="1" si="189"/>
        <v/>
      </c>
      <c r="L848" s="322" t="str">
        <f t="shared" ca="1" si="190"/>
        <v/>
      </c>
      <c r="N848" s="322">
        <f t="shared" ca="1" si="191"/>
        <v>0</v>
      </c>
      <c r="O848" t="str">
        <f t="shared" ca="1" si="192"/>
        <v/>
      </c>
      <c r="P848" t="str">
        <f t="shared" ca="1" si="193"/>
        <v/>
      </c>
      <c r="Q848" t="str">
        <f t="shared" ca="1" si="194"/>
        <v/>
      </c>
      <c r="R848" t="str">
        <f t="shared" ca="1" si="195"/>
        <v/>
      </c>
    </row>
    <row r="849" spans="1:18" hidden="1" x14ac:dyDescent="0.2">
      <c r="A849" s="361"/>
      <c r="B849" s="322">
        <v>58</v>
      </c>
      <c r="C849" s="322" t="str">
        <f t="shared" ca="1" si="182"/>
        <v>8.5</v>
      </c>
      <c r="D849" s="322" t="str">
        <f t="shared" ca="1" si="183"/>
        <v>c</v>
      </c>
      <c r="E849" s="322" t="s">
        <v>40</v>
      </c>
      <c r="F849" s="322" t="str">
        <f t="shared" ca="1" si="184"/>
        <v>https://museemaritime.larochelle.fr/preparer-la-visite/acces-tarifs-et-horaires</v>
      </c>
      <c r="G849" s="322" t="str">
        <f t="shared" ca="1" si="185"/>
        <v>A</v>
      </c>
      <c r="H849" s="322" t="str">
        <f t="shared" ca="1" si="186"/>
        <v>x</v>
      </c>
      <c r="I849" s="322" t="str">
        <f t="shared" ca="1" si="187"/>
        <v>x</v>
      </c>
      <c r="J849" s="322" t="str">
        <f t="shared" ca="1" si="188"/>
        <v/>
      </c>
      <c r="K849" s="322" t="str">
        <f t="shared" ca="1" si="189"/>
        <v/>
      </c>
      <c r="L849" s="322" t="str">
        <f t="shared" ca="1" si="190"/>
        <v/>
      </c>
      <c r="N849" s="322">
        <f t="shared" ca="1" si="191"/>
        <v>0</v>
      </c>
      <c r="O849" t="str">
        <f t="shared" ca="1" si="192"/>
        <v/>
      </c>
      <c r="P849" t="str">
        <f t="shared" ca="1" si="193"/>
        <v/>
      </c>
      <c r="Q849" t="str">
        <f t="shared" ca="1" si="194"/>
        <v/>
      </c>
      <c r="R849" t="str">
        <f t="shared" ca="1" si="195"/>
        <v/>
      </c>
    </row>
    <row r="850" spans="1:18" hidden="1" x14ac:dyDescent="0.2">
      <c r="A850" s="361"/>
      <c r="B850" s="322">
        <v>58</v>
      </c>
      <c r="C850" s="322" t="str">
        <f t="shared" ca="1" si="182"/>
        <v>8.5</v>
      </c>
      <c r="D850" s="322" t="str">
        <f t="shared" ca="1" si="183"/>
        <v>c</v>
      </c>
      <c r="E850" s="322" t="s">
        <v>41</v>
      </c>
      <c r="F850" s="322" t="str">
        <f t="shared" ca="1" si="184"/>
        <v>https://museemaritime.larochelle.fr/preparer-la-visite/je-suis/enseignant-ou-animateur</v>
      </c>
      <c r="G850" s="322" t="str">
        <f t="shared" ca="1" si="185"/>
        <v>A</v>
      </c>
      <c r="H850" s="322" t="str">
        <f t="shared" ca="1" si="186"/>
        <v>x</v>
      </c>
      <c r="I850" s="322" t="str">
        <f t="shared" ca="1" si="187"/>
        <v>x</v>
      </c>
      <c r="J850" s="322" t="str">
        <f t="shared" ca="1" si="188"/>
        <v/>
      </c>
      <c r="K850" s="322" t="str">
        <f t="shared" ca="1" si="189"/>
        <v/>
      </c>
      <c r="L850" s="322" t="str">
        <f t="shared" ca="1" si="190"/>
        <v/>
      </c>
      <c r="N850" s="322">
        <f t="shared" ca="1" si="191"/>
        <v>0</v>
      </c>
      <c r="O850" t="str">
        <f t="shared" ca="1" si="192"/>
        <v/>
      </c>
      <c r="P850" t="str">
        <f t="shared" ca="1" si="193"/>
        <v/>
      </c>
      <c r="Q850" t="str">
        <f t="shared" ca="1" si="194"/>
        <v/>
      </c>
      <c r="R850" t="str">
        <f t="shared" ca="1" si="195"/>
        <v/>
      </c>
    </row>
    <row r="851" spans="1:18" hidden="1" x14ac:dyDescent="0.2">
      <c r="A851" s="361"/>
      <c r="B851" s="322">
        <v>58</v>
      </c>
      <c r="C851" s="322" t="str">
        <f t="shared" ca="1" si="182"/>
        <v>8.5</v>
      </c>
      <c r="D851" s="322" t="str">
        <f t="shared" ca="1" si="183"/>
        <v>c</v>
      </c>
      <c r="E851" s="322" t="s">
        <v>42</v>
      </c>
      <c r="F851" s="322" t="str">
        <f t="shared" ca="1" si="184"/>
        <v>https://museemaritime.larochelle.fr/au-dela-de-la-visite/autour-des-expositions</v>
      </c>
      <c r="G851" s="322" t="str">
        <f t="shared" ca="1" si="185"/>
        <v>A</v>
      </c>
      <c r="H851" s="322" t="str">
        <f t="shared" ca="1" si="186"/>
        <v>x</v>
      </c>
      <c r="I851" s="322" t="str">
        <f t="shared" ca="1" si="187"/>
        <v>x</v>
      </c>
      <c r="J851" s="322" t="str">
        <f t="shared" ca="1" si="188"/>
        <v/>
      </c>
      <c r="K851" s="322" t="str">
        <f t="shared" ca="1" si="189"/>
        <v/>
      </c>
      <c r="L851" s="322" t="str">
        <f t="shared" ca="1" si="190"/>
        <v/>
      </c>
      <c r="N851" s="322">
        <f t="shared" ca="1" si="191"/>
        <v>0</v>
      </c>
      <c r="O851" t="str">
        <f t="shared" ca="1" si="192"/>
        <v/>
      </c>
      <c r="P851" t="str">
        <f t="shared" ca="1" si="193"/>
        <v/>
      </c>
      <c r="Q851" t="str">
        <f t="shared" ca="1" si="194"/>
        <v/>
      </c>
      <c r="R851" t="str">
        <f t="shared" ca="1" si="195"/>
        <v/>
      </c>
    </row>
    <row r="852" spans="1:18" hidden="1" x14ac:dyDescent="0.2">
      <c r="A852" s="361"/>
      <c r="B852" s="322">
        <v>58</v>
      </c>
      <c r="C852" s="322" t="str">
        <f t="shared" ca="1" si="182"/>
        <v>8.5</v>
      </c>
      <c r="D852" s="322" t="str">
        <f t="shared" ca="1" si="183"/>
        <v>c</v>
      </c>
      <c r="E852" s="322" t="s">
        <v>43</v>
      </c>
      <c r="F852" s="322" t="str">
        <f t="shared" ca="1" si="184"/>
        <v>https://museemaritime.larochelle.fr/au-dela-de-la-visite/lieux-culturels-et-monuments</v>
      </c>
      <c r="G852" s="322" t="str">
        <f t="shared" ca="1" si="185"/>
        <v>A</v>
      </c>
      <c r="H852" s="322" t="str">
        <f t="shared" ca="1" si="186"/>
        <v>x</v>
      </c>
      <c r="I852" s="322" t="str">
        <f t="shared" ca="1" si="187"/>
        <v>x</v>
      </c>
      <c r="J852" s="322" t="str">
        <f t="shared" ca="1" si="188"/>
        <v/>
      </c>
      <c r="K852" s="322" t="str">
        <f t="shared" ca="1" si="189"/>
        <v/>
      </c>
      <c r="L852" s="322" t="str">
        <f t="shared" ca="1" si="190"/>
        <v/>
      </c>
      <c r="N852" s="322">
        <f t="shared" ca="1" si="191"/>
        <v>0</v>
      </c>
      <c r="O852" t="str">
        <f t="shared" ca="1" si="192"/>
        <v/>
      </c>
      <c r="P852" t="str">
        <f t="shared" ca="1" si="193"/>
        <v/>
      </c>
      <c r="Q852" t="str">
        <f t="shared" ca="1" si="194"/>
        <v/>
      </c>
      <c r="R852" t="str">
        <f t="shared" ca="1" si="195"/>
        <v/>
      </c>
    </row>
    <row r="853" spans="1:18" hidden="1" x14ac:dyDescent="0.2">
      <c r="A853" s="361"/>
      <c r="B853" s="322">
        <v>58</v>
      </c>
      <c r="C853" s="322" t="str">
        <f t="shared" ca="1" si="182"/>
        <v>8.5</v>
      </c>
      <c r="D853" s="322" t="str">
        <f t="shared" ca="1" si="183"/>
        <v>c</v>
      </c>
      <c r="E853" s="322" t="s">
        <v>44</v>
      </c>
      <c r="F853" s="322" t="str">
        <f t="shared" ca="1" si="184"/>
        <v>https://museemaritime.larochelle.fr/au-dela-de-la-visite/a-decouvrir-a-proximite/yatchs-classiques</v>
      </c>
      <c r="G853" s="322" t="str">
        <f t="shared" ca="1" si="185"/>
        <v>A</v>
      </c>
      <c r="H853" s="322" t="str">
        <f t="shared" ca="1" si="186"/>
        <v>x</v>
      </c>
      <c r="I853" s="322" t="str">
        <f t="shared" ca="1" si="187"/>
        <v>x</v>
      </c>
      <c r="J853" s="322" t="str">
        <f t="shared" ca="1" si="188"/>
        <v/>
      </c>
      <c r="K853" s="322" t="str">
        <f t="shared" ca="1" si="189"/>
        <v/>
      </c>
      <c r="L853" s="322" t="str">
        <f t="shared" ca="1" si="190"/>
        <v/>
      </c>
      <c r="N853" s="322">
        <f t="shared" ca="1" si="191"/>
        <v>0</v>
      </c>
      <c r="O853" t="str">
        <f t="shared" ca="1" si="192"/>
        <v/>
      </c>
      <c r="P853" t="str">
        <f t="shared" ca="1" si="193"/>
        <v/>
      </c>
      <c r="Q853" t="str">
        <f t="shared" ca="1" si="194"/>
        <v/>
      </c>
      <c r="R853" t="str">
        <f t="shared" ca="1" si="195"/>
        <v/>
      </c>
    </row>
    <row r="854" spans="1:18" hidden="1" x14ac:dyDescent="0.2">
      <c r="A854" s="361"/>
      <c r="B854" s="322">
        <v>59</v>
      </c>
      <c r="C854" s="322" t="str">
        <f t="shared" ca="1" si="182"/>
        <v>8.6</v>
      </c>
      <c r="D854" s="322" t="str">
        <f t="shared" ca="1" si="183"/>
        <v>c</v>
      </c>
      <c r="E854" s="322" t="s">
        <v>27</v>
      </c>
      <c r="F854" s="322" t="str">
        <f t="shared" ca="1" si="184"/>
        <v>https://museemaritime.larochelle.fr/</v>
      </c>
      <c r="G854" s="322" t="str">
        <f t="shared" ca="1" si="185"/>
        <v>A</v>
      </c>
      <c r="H854" s="322">
        <f t="shared" ca="1" si="186"/>
        <v>0</v>
      </c>
      <c r="I854" s="322">
        <f t="shared" ca="1" si="187"/>
        <v>0</v>
      </c>
      <c r="J854" s="322" t="str">
        <f t="shared" ca="1" si="188"/>
        <v/>
      </c>
      <c r="K854" s="322" t="str">
        <f t="shared" ca="1" si="189"/>
        <v/>
      </c>
      <c r="L854" s="322" t="str">
        <f t="shared" ca="1" si="190"/>
        <v/>
      </c>
      <c r="N854" s="322">
        <f t="shared" ca="1" si="191"/>
        <v>1</v>
      </c>
      <c r="O854" t="str">
        <f t="shared" ca="1" si="192"/>
        <v/>
      </c>
      <c r="P854" t="str">
        <f t="shared" ca="1" si="193"/>
        <v/>
      </c>
      <c r="Q854" t="str">
        <f t="shared" ca="1" si="194"/>
        <v>Musée Maritime La Rochelle serait plus pertinent pour permettre de le reconnaitre parmis plusieurs onglets ouvert par un fan de musée maritimes, ref P02</v>
      </c>
      <c r="R854" t="str">
        <f t="shared" ca="1" si="195"/>
        <v/>
      </c>
    </row>
    <row r="855" spans="1:18" x14ac:dyDescent="0.2">
      <c r="A855" s="361"/>
      <c r="B855" s="322">
        <v>59</v>
      </c>
      <c r="C855" s="322" t="str">
        <f t="shared" ca="1" si="182"/>
        <v>8.6</v>
      </c>
      <c r="D855" s="322" t="str">
        <f t="shared" ca="1" si="183"/>
        <v>nc</v>
      </c>
      <c r="E855" s="322" t="s">
        <v>28</v>
      </c>
      <c r="F855" s="322" t="str">
        <f t="shared" ca="1" si="184"/>
        <v>https://museemaritime.larochelle.fr/contact</v>
      </c>
      <c r="G855" s="322" t="str">
        <f t="shared" ca="1" si="185"/>
        <v>A</v>
      </c>
      <c r="H855" s="322">
        <f t="shared" ca="1" si="186"/>
        <v>0</v>
      </c>
      <c r="I855" s="322">
        <f t="shared" ca="1" si="187"/>
        <v>0</v>
      </c>
      <c r="J855" s="322" t="str">
        <f t="shared" ca="1" si="188"/>
        <v>Majeure</v>
      </c>
      <c r="K855" s="322" t="str">
        <f t="shared" ca="1" si="189"/>
        <v>Sur plusieurs pages de l'échantillon</v>
      </c>
      <c r="L855" s="322">
        <f t="shared" ca="1" si="190"/>
        <v>1</v>
      </c>
      <c r="N855" s="322">
        <f t="shared" ca="1" si="191"/>
        <v>1</v>
      </c>
      <c r="O855" t="str">
        <f t="shared" ca="1" si="192"/>
        <v>Le titre de la page ne reprend pas le nom du site</v>
      </c>
      <c r="P855" t="str">
        <f t="shared" ca="1" si="193"/>
        <v>Pour pouvoir trouver plus facilement la page dans une liste d'onglet, faire suivre les noms de page de "| Musée Maritime La Rochelle"</v>
      </c>
      <c r="Q855" t="str">
        <f t="shared" ca="1" si="194"/>
        <v/>
      </c>
      <c r="R855" t="str">
        <f t="shared" ca="1" si="195"/>
        <v/>
      </c>
    </row>
    <row r="856" spans="1:18" hidden="1" x14ac:dyDescent="0.2">
      <c r="A856" s="361"/>
      <c r="B856" s="322">
        <v>59</v>
      </c>
      <c r="C856" s="322" t="str">
        <f t="shared" ca="1" si="182"/>
        <v>8.6</v>
      </c>
      <c r="D856" s="322" t="str">
        <f t="shared" ca="1" si="183"/>
        <v>na</v>
      </c>
      <c r="E856" s="322" t="s">
        <v>29</v>
      </c>
      <c r="F856" s="322" t="str">
        <f t="shared" ca="1" si="184"/>
        <v>https://museemaritime.larochelle.fr/mentions-legales</v>
      </c>
      <c r="G856" s="322" t="str">
        <f t="shared" ca="1" si="185"/>
        <v>A</v>
      </c>
      <c r="H856" s="322">
        <f t="shared" ca="1" si="186"/>
        <v>0</v>
      </c>
      <c r="I856" s="322">
        <f t="shared" ca="1" si="187"/>
        <v>0</v>
      </c>
      <c r="J856" s="322" t="str">
        <f t="shared" ca="1" si="188"/>
        <v/>
      </c>
      <c r="K856" s="322" t="str">
        <f t="shared" ca="1" si="189"/>
        <v/>
      </c>
      <c r="L856" s="322" t="str">
        <f t="shared" ca="1" si="190"/>
        <v/>
      </c>
      <c r="N856" s="322">
        <f t="shared" ca="1" si="191"/>
        <v>1</v>
      </c>
      <c r="O856" t="str">
        <f t="shared" ca="1" si="192"/>
        <v/>
      </c>
      <c r="P856" t="str">
        <f t="shared" ca="1" si="193"/>
        <v/>
      </c>
      <c r="Q856" t="str">
        <f t="shared" ca="1" si="194"/>
        <v>ref P02</v>
      </c>
      <c r="R856" t="str">
        <f t="shared" ca="1" si="195"/>
        <v/>
      </c>
    </row>
    <row r="857" spans="1:18" hidden="1" x14ac:dyDescent="0.2">
      <c r="A857" s="361"/>
      <c r="B857" s="322">
        <v>59</v>
      </c>
      <c r="C857" s="322" t="str">
        <f t="shared" ca="1" si="182"/>
        <v>8.6</v>
      </c>
      <c r="D857" s="322" t="str">
        <f t="shared" ca="1" si="183"/>
        <v>na</v>
      </c>
      <c r="E857" s="322" t="s">
        <v>30</v>
      </c>
      <c r="F857" s="322" t="str">
        <f t="shared" ca="1" si="184"/>
        <v>https://museemaritime.larochelle.fr/plan-du-site</v>
      </c>
      <c r="G857" s="322" t="str">
        <f t="shared" ca="1" si="185"/>
        <v>A</v>
      </c>
      <c r="H857" s="322">
        <f t="shared" ca="1" si="186"/>
        <v>0</v>
      </c>
      <c r="I857" s="322">
        <f t="shared" ca="1" si="187"/>
        <v>0</v>
      </c>
      <c r="J857" s="322" t="str">
        <f t="shared" ca="1" si="188"/>
        <v/>
      </c>
      <c r="K857" s="322" t="str">
        <f t="shared" ca="1" si="189"/>
        <v/>
      </c>
      <c r="L857" s="322" t="str">
        <f t="shared" ca="1" si="190"/>
        <v/>
      </c>
      <c r="N857" s="322">
        <f t="shared" ca="1" si="191"/>
        <v>1</v>
      </c>
      <c r="O857" t="str">
        <f t="shared" ca="1" si="192"/>
        <v/>
      </c>
      <c r="P857" t="str">
        <f t="shared" ca="1" si="193"/>
        <v/>
      </c>
      <c r="Q857" t="str">
        <f t="shared" ca="1" si="194"/>
        <v>ref P02</v>
      </c>
      <c r="R857" t="str">
        <f t="shared" ca="1" si="195"/>
        <v/>
      </c>
    </row>
    <row r="858" spans="1:18" hidden="1" x14ac:dyDescent="0.2">
      <c r="A858" s="361"/>
      <c r="B858" s="322">
        <v>59</v>
      </c>
      <c r="C858" s="322" t="str">
        <f t="shared" ca="1" si="182"/>
        <v>8.6</v>
      </c>
      <c r="D858" s="322" t="str">
        <f t="shared" ca="1" si="183"/>
        <v>na</v>
      </c>
      <c r="E858" s="322" t="s">
        <v>31</v>
      </c>
      <c r="F858" s="322" t="str">
        <f t="shared" ca="1" si="184"/>
        <v>https://museemaritime.larochelle.fr/un-avant-gout/en-ce-moment</v>
      </c>
      <c r="G858" s="322" t="str">
        <f t="shared" ca="1" si="185"/>
        <v>A</v>
      </c>
      <c r="H858" s="322">
        <f t="shared" ca="1" si="186"/>
        <v>0</v>
      </c>
      <c r="I858" s="322">
        <f t="shared" ca="1" si="187"/>
        <v>0</v>
      </c>
      <c r="J858" s="322" t="str">
        <f t="shared" ca="1" si="188"/>
        <v/>
      </c>
      <c r="K858" s="322" t="str">
        <f t="shared" ca="1" si="189"/>
        <v/>
      </c>
      <c r="L858" s="322" t="str">
        <f t="shared" ca="1" si="190"/>
        <v/>
      </c>
      <c r="N858" s="322">
        <f t="shared" ca="1" si="191"/>
        <v>1</v>
      </c>
      <c r="O858" t="str">
        <f t="shared" ca="1" si="192"/>
        <v/>
      </c>
      <c r="P858" t="str">
        <f t="shared" ca="1" si="193"/>
        <v/>
      </c>
      <c r="Q858" t="str">
        <f t="shared" ca="1" si="194"/>
        <v>ref P02</v>
      </c>
      <c r="R858" t="str">
        <f t="shared" ca="1" si="195"/>
        <v/>
      </c>
    </row>
    <row r="859" spans="1:18" hidden="1" x14ac:dyDescent="0.2">
      <c r="A859" s="361"/>
      <c r="B859" s="322">
        <v>59</v>
      </c>
      <c r="C859" s="322" t="str">
        <f t="shared" ca="1" si="182"/>
        <v>8.6</v>
      </c>
      <c r="D859" s="322" t="str">
        <f t="shared" ca="1" si="183"/>
        <v>na</v>
      </c>
      <c r="E859" s="322" t="s">
        <v>32</v>
      </c>
      <c r="F859" s="322" t="str">
        <f t="shared" ca="1" si="184"/>
        <v>https://museemaritime.larochelle.fr/un-avant-gout/en-ce-moment</v>
      </c>
      <c r="G859" s="322" t="str">
        <f t="shared" ca="1" si="185"/>
        <v>A</v>
      </c>
      <c r="H859" s="322">
        <f t="shared" ca="1" si="186"/>
        <v>0</v>
      </c>
      <c r="I859" s="322">
        <f t="shared" ca="1" si="187"/>
        <v>0</v>
      </c>
      <c r="J859" s="322" t="str">
        <f t="shared" ca="1" si="188"/>
        <v/>
      </c>
      <c r="K859" s="322" t="str">
        <f t="shared" ca="1" si="189"/>
        <v/>
      </c>
      <c r="L859" s="322" t="str">
        <f t="shared" ca="1" si="190"/>
        <v/>
      </c>
      <c r="N859" s="322">
        <f t="shared" ca="1" si="191"/>
        <v>1</v>
      </c>
      <c r="O859" t="str">
        <f t="shared" ca="1" si="192"/>
        <v/>
      </c>
      <c r="P859" t="str">
        <f t="shared" ca="1" si="193"/>
        <v/>
      </c>
      <c r="Q859" t="str">
        <f t="shared" ca="1" si="194"/>
        <v/>
      </c>
      <c r="R859" t="str">
        <f t="shared" ca="1" si="195"/>
        <v/>
      </c>
    </row>
    <row r="860" spans="1:18" hidden="1" x14ac:dyDescent="0.2">
      <c r="A860" s="361"/>
      <c r="B860" s="322">
        <v>59</v>
      </c>
      <c r="C860" s="322" t="str">
        <f t="shared" ca="1" si="182"/>
        <v>8.6</v>
      </c>
      <c r="D860" s="322" t="str">
        <f t="shared" ca="1" si="183"/>
        <v>na</v>
      </c>
      <c r="E860" s="322" t="s">
        <v>33</v>
      </c>
      <c r="F860" s="322" t="str">
        <f t="shared" ca="1" si="184"/>
        <v>https://museemaritime.larochelle.fr/un-avant-gout/en-ce-moment/evenement/generationsthalassa-5662</v>
      </c>
      <c r="G860" s="322" t="str">
        <f t="shared" ca="1" si="185"/>
        <v>A</v>
      </c>
      <c r="H860" s="322">
        <f t="shared" ca="1" si="186"/>
        <v>0</v>
      </c>
      <c r="I860" s="322">
        <f t="shared" ca="1" si="187"/>
        <v>0</v>
      </c>
      <c r="J860" s="322" t="str">
        <f t="shared" ca="1" si="188"/>
        <v/>
      </c>
      <c r="K860" s="322" t="str">
        <f t="shared" ca="1" si="189"/>
        <v/>
      </c>
      <c r="L860" s="322" t="str">
        <f t="shared" ca="1" si="190"/>
        <v/>
      </c>
      <c r="N860" s="322">
        <f t="shared" ca="1" si="191"/>
        <v>1</v>
      </c>
      <c r="O860" t="str">
        <f t="shared" ca="1" si="192"/>
        <v/>
      </c>
      <c r="P860" t="str">
        <f t="shared" ca="1" si="193"/>
        <v/>
      </c>
      <c r="Q860" t="str">
        <f t="shared" ca="1" si="194"/>
        <v>ref P02</v>
      </c>
      <c r="R860" t="str">
        <f t="shared" ca="1" si="195"/>
        <v/>
      </c>
    </row>
    <row r="861" spans="1:18" hidden="1" x14ac:dyDescent="0.2">
      <c r="A861" s="361"/>
      <c r="B861" s="322">
        <v>59</v>
      </c>
      <c r="C861" s="322" t="str">
        <f t="shared" ca="1" si="182"/>
        <v>8.6</v>
      </c>
      <c r="D861" s="322" t="str">
        <f t="shared" ca="1" si="183"/>
        <v>na</v>
      </c>
      <c r="E861" s="322" t="s">
        <v>34</v>
      </c>
      <c r="F861" s="322" t="str">
        <f t="shared" ca="1" si="184"/>
        <v>https://museemaritime.larochelle.fr/recherche?q=bateau&amp;tx_indexedsearch%5Bsubmit_button%5D=OK </v>
      </c>
      <c r="G861" s="322" t="str">
        <f t="shared" ca="1" si="185"/>
        <v>A</v>
      </c>
      <c r="H861" s="322">
        <f t="shared" ca="1" si="186"/>
        <v>0</v>
      </c>
      <c r="I861" s="322">
        <f t="shared" ca="1" si="187"/>
        <v>0</v>
      </c>
      <c r="J861" s="322" t="str">
        <f t="shared" ca="1" si="188"/>
        <v/>
      </c>
      <c r="K861" s="322" t="str">
        <f t="shared" ca="1" si="189"/>
        <v/>
      </c>
      <c r="L861" s="322" t="str">
        <f t="shared" ca="1" si="190"/>
        <v/>
      </c>
      <c r="N861" s="322">
        <f t="shared" ca="1" si="191"/>
        <v>1</v>
      </c>
      <c r="O861" t="str">
        <f t="shared" ca="1" si="192"/>
        <v/>
      </c>
      <c r="P861" t="str">
        <f t="shared" ca="1" si="193"/>
        <v/>
      </c>
      <c r="Q861" t="str">
        <f t="shared" ca="1" si="194"/>
        <v>ref P02</v>
      </c>
      <c r="R861" t="str">
        <f t="shared" ca="1" si="195"/>
        <v/>
      </c>
    </row>
    <row r="862" spans="1:18" hidden="1" x14ac:dyDescent="0.2">
      <c r="A862" s="361"/>
      <c r="B862" s="322">
        <v>59</v>
      </c>
      <c r="C862" s="322" t="str">
        <f t="shared" ca="1" si="182"/>
        <v>8.6</v>
      </c>
      <c r="D862" s="322" t="str">
        <f t="shared" ca="1" si="183"/>
        <v>na</v>
      </c>
      <c r="E862" s="322" t="s">
        <v>35</v>
      </c>
      <c r="F862" s="322" t="str">
        <f t="shared" ca="1" si="184"/>
        <v>https://museemaritime.larochelle.fr/un-avant-gout/presentation-du-musee</v>
      </c>
      <c r="G862" s="322" t="str">
        <f t="shared" ca="1" si="185"/>
        <v>A</v>
      </c>
      <c r="H862" s="322">
        <f t="shared" ca="1" si="186"/>
        <v>0</v>
      </c>
      <c r="I862" s="322">
        <f t="shared" ca="1" si="187"/>
        <v>0</v>
      </c>
      <c r="J862" s="322" t="str">
        <f t="shared" ca="1" si="188"/>
        <v/>
      </c>
      <c r="K862" s="322" t="str">
        <f t="shared" ca="1" si="189"/>
        <v/>
      </c>
      <c r="L862" s="322" t="str">
        <f t="shared" ca="1" si="190"/>
        <v/>
      </c>
      <c r="N862" s="322">
        <f t="shared" ca="1" si="191"/>
        <v>1</v>
      </c>
      <c r="O862" t="str">
        <f t="shared" ca="1" si="192"/>
        <v/>
      </c>
      <c r="P862" t="str">
        <f t="shared" ca="1" si="193"/>
        <v/>
      </c>
      <c r="Q862" t="str">
        <f t="shared" ca="1" si="194"/>
        <v>ref P02</v>
      </c>
      <c r="R862" t="str">
        <f t="shared" ca="1" si="195"/>
        <v/>
      </c>
    </row>
    <row r="863" spans="1:18" hidden="1" x14ac:dyDescent="0.2">
      <c r="A863" s="361"/>
      <c r="B863" s="322">
        <v>59</v>
      </c>
      <c r="C863" s="322" t="str">
        <f t="shared" ca="1" si="182"/>
        <v>8.6</v>
      </c>
      <c r="D863" s="322" t="str">
        <f t="shared" ca="1" si="183"/>
        <v>na</v>
      </c>
      <c r="E863" s="322" t="s">
        <v>36</v>
      </c>
      <c r="F863" s="322" t="str">
        <f t="shared" ca="1" si="184"/>
        <v>https://museemaritime.larochelle.fr/un-avant-gout/histoire-du-musee</v>
      </c>
      <c r="G863" s="322" t="str">
        <f t="shared" ca="1" si="185"/>
        <v>A</v>
      </c>
      <c r="H863" s="322">
        <f t="shared" ca="1" si="186"/>
        <v>0</v>
      </c>
      <c r="I863" s="322">
        <f t="shared" ca="1" si="187"/>
        <v>0</v>
      </c>
      <c r="J863" s="322" t="str">
        <f t="shared" ca="1" si="188"/>
        <v/>
      </c>
      <c r="K863" s="322" t="str">
        <f t="shared" ca="1" si="189"/>
        <v/>
      </c>
      <c r="L863" s="322" t="str">
        <f t="shared" ca="1" si="190"/>
        <v/>
      </c>
      <c r="N863" s="322">
        <f t="shared" ca="1" si="191"/>
        <v>1</v>
      </c>
      <c r="O863" t="str">
        <f t="shared" ca="1" si="192"/>
        <v/>
      </c>
      <c r="P863" t="str">
        <f t="shared" ca="1" si="193"/>
        <v/>
      </c>
      <c r="Q863" t="str">
        <f t="shared" ca="1" si="194"/>
        <v>ref P02</v>
      </c>
      <c r="R863" t="str">
        <f t="shared" ca="1" si="195"/>
        <v/>
      </c>
    </row>
    <row r="864" spans="1:18" hidden="1" x14ac:dyDescent="0.2">
      <c r="A864" s="361"/>
      <c r="B864" s="322">
        <v>59</v>
      </c>
      <c r="C864" s="322" t="str">
        <f t="shared" ca="1" si="182"/>
        <v>8.6</v>
      </c>
      <c r="D864" s="322" t="str">
        <f t="shared" ca="1" si="183"/>
        <v>na</v>
      </c>
      <c r="E864" s="322" t="s">
        <v>37</v>
      </c>
      <c r="F864" s="322" t="str">
        <f t="shared" ca="1" si="184"/>
        <v>https://museemaritime.larochelle.fr/un-avant-gout/les-collections/flotte-patrimoniale</v>
      </c>
      <c r="G864" s="322" t="str">
        <f t="shared" ca="1" si="185"/>
        <v>A</v>
      </c>
      <c r="H864" s="322">
        <f t="shared" ca="1" si="186"/>
        <v>0</v>
      </c>
      <c r="I864" s="322">
        <f t="shared" ca="1" si="187"/>
        <v>0</v>
      </c>
      <c r="J864" s="322" t="str">
        <f t="shared" ca="1" si="188"/>
        <v/>
      </c>
      <c r="K864" s="322" t="str">
        <f t="shared" ca="1" si="189"/>
        <v/>
      </c>
      <c r="L864" s="322" t="str">
        <f t="shared" ca="1" si="190"/>
        <v/>
      </c>
      <c r="N864" s="322">
        <f t="shared" ca="1" si="191"/>
        <v>1</v>
      </c>
      <c r="O864" t="str">
        <f t="shared" ca="1" si="192"/>
        <v/>
      </c>
      <c r="P864" t="str">
        <f t="shared" ca="1" si="193"/>
        <v/>
      </c>
      <c r="Q864" t="str">
        <f t="shared" ca="1" si="194"/>
        <v>ref P02</v>
      </c>
      <c r="R864" t="str">
        <f t="shared" ca="1" si="195"/>
        <v/>
      </c>
    </row>
    <row r="865" spans="1:18" hidden="1" x14ac:dyDescent="0.2">
      <c r="A865" s="361"/>
      <c r="B865" s="322">
        <v>59</v>
      </c>
      <c r="C865" s="322" t="str">
        <f t="shared" ca="1" si="182"/>
        <v>8.6</v>
      </c>
      <c r="D865" s="322" t="str">
        <f t="shared" ca="1" si="183"/>
        <v>na</v>
      </c>
      <c r="E865" s="322" t="s">
        <v>38</v>
      </c>
      <c r="F865" s="322" t="str">
        <f t="shared" ca="1" si="184"/>
        <v>https://museemaritime.larochelle.fr/un-avant-gout/les-collections/france-1</v>
      </c>
      <c r="G865" s="322" t="str">
        <f t="shared" ca="1" si="185"/>
        <v>A</v>
      </c>
      <c r="H865" s="322">
        <f t="shared" ca="1" si="186"/>
        <v>0</v>
      </c>
      <c r="I865" s="322">
        <f t="shared" ca="1" si="187"/>
        <v>0</v>
      </c>
      <c r="J865" s="322" t="str">
        <f t="shared" ca="1" si="188"/>
        <v/>
      </c>
      <c r="K865" s="322" t="str">
        <f t="shared" ca="1" si="189"/>
        <v/>
      </c>
      <c r="L865" s="322" t="str">
        <f t="shared" ca="1" si="190"/>
        <v/>
      </c>
      <c r="N865" s="322">
        <f t="shared" ca="1" si="191"/>
        <v>1</v>
      </c>
      <c r="O865" t="str">
        <f t="shared" ca="1" si="192"/>
        <v/>
      </c>
      <c r="P865" t="str">
        <f t="shared" ca="1" si="193"/>
        <v/>
      </c>
      <c r="Q865" t="str">
        <f t="shared" ca="1" si="194"/>
        <v>ref P02</v>
      </c>
      <c r="R865" t="str">
        <f t="shared" ca="1" si="195"/>
        <v/>
      </c>
    </row>
    <row r="866" spans="1:18" hidden="1" x14ac:dyDescent="0.2">
      <c r="A866" s="361"/>
      <c r="B866" s="322">
        <v>59</v>
      </c>
      <c r="C866" s="322" t="str">
        <f t="shared" ca="1" si="182"/>
        <v>8.6</v>
      </c>
      <c r="D866" s="322" t="str">
        <f t="shared" ca="1" si="183"/>
        <v>na</v>
      </c>
      <c r="E866" s="322" t="s">
        <v>39</v>
      </c>
      <c r="F866" s="322" t="str">
        <f t="shared" ca="1" si="184"/>
        <v>https://museemaritime.larochelle.fr/un-avant-gout/les-incontournables/joshua-1</v>
      </c>
      <c r="G866" s="322" t="str">
        <f t="shared" ca="1" si="185"/>
        <v>A</v>
      </c>
      <c r="H866" s="322">
        <f t="shared" ca="1" si="186"/>
        <v>0</v>
      </c>
      <c r="I866" s="322">
        <f t="shared" ca="1" si="187"/>
        <v>0</v>
      </c>
      <c r="J866" s="322" t="str">
        <f t="shared" ca="1" si="188"/>
        <v/>
      </c>
      <c r="K866" s="322" t="str">
        <f t="shared" ca="1" si="189"/>
        <v/>
      </c>
      <c r="L866" s="322" t="str">
        <f t="shared" ca="1" si="190"/>
        <v/>
      </c>
      <c r="N866" s="322">
        <f t="shared" ca="1" si="191"/>
        <v>1</v>
      </c>
      <c r="O866" t="str">
        <f t="shared" ca="1" si="192"/>
        <v/>
      </c>
      <c r="P866" t="str">
        <f t="shared" ca="1" si="193"/>
        <v/>
      </c>
      <c r="Q866" t="str">
        <f t="shared" ca="1" si="194"/>
        <v>ref P02</v>
      </c>
      <c r="R866" t="str">
        <f t="shared" ca="1" si="195"/>
        <v/>
      </c>
    </row>
    <row r="867" spans="1:18" hidden="1" x14ac:dyDescent="0.2">
      <c r="A867" s="361"/>
      <c r="B867" s="322">
        <v>59</v>
      </c>
      <c r="C867" s="322" t="str">
        <f t="shared" ca="1" si="182"/>
        <v>8.6</v>
      </c>
      <c r="D867" s="322" t="str">
        <f t="shared" ca="1" si="183"/>
        <v>na</v>
      </c>
      <c r="E867" s="322" t="s">
        <v>40</v>
      </c>
      <c r="F867" s="322" t="str">
        <f t="shared" ca="1" si="184"/>
        <v>https://museemaritime.larochelle.fr/preparer-la-visite/acces-tarifs-et-horaires</v>
      </c>
      <c r="G867" s="322" t="str">
        <f t="shared" ca="1" si="185"/>
        <v>A</v>
      </c>
      <c r="H867" s="322">
        <f t="shared" ca="1" si="186"/>
        <v>0</v>
      </c>
      <c r="I867" s="322">
        <f t="shared" ca="1" si="187"/>
        <v>0</v>
      </c>
      <c r="J867" s="322" t="str">
        <f t="shared" ca="1" si="188"/>
        <v/>
      </c>
      <c r="K867" s="322" t="str">
        <f t="shared" ca="1" si="189"/>
        <v/>
      </c>
      <c r="L867" s="322" t="str">
        <f t="shared" ca="1" si="190"/>
        <v/>
      </c>
      <c r="N867" s="322">
        <f t="shared" ca="1" si="191"/>
        <v>1</v>
      </c>
      <c r="O867" t="str">
        <f t="shared" ca="1" si="192"/>
        <v/>
      </c>
      <c r="P867" t="str">
        <f t="shared" ca="1" si="193"/>
        <v/>
      </c>
      <c r="Q867" t="str">
        <f t="shared" ca="1" si="194"/>
        <v>ref P02</v>
      </c>
      <c r="R867" t="str">
        <f t="shared" ca="1" si="195"/>
        <v/>
      </c>
    </row>
    <row r="868" spans="1:18" hidden="1" x14ac:dyDescent="0.2">
      <c r="A868" s="361"/>
      <c r="B868" s="322">
        <v>59</v>
      </c>
      <c r="C868" s="322" t="str">
        <f t="shared" ca="1" si="182"/>
        <v>8.6</v>
      </c>
      <c r="D868" s="322" t="str">
        <f t="shared" ca="1" si="183"/>
        <v>na</v>
      </c>
      <c r="E868" s="322" t="s">
        <v>41</v>
      </c>
      <c r="F868" s="322" t="str">
        <f t="shared" ca="1" si="184"/>
        <v>https://museemaritime.larochelle.fr/preparer-la-visite/je-suis/enseignant-ou-animateur</v>
      </c>
      <c r="G868" s="322" t="str">
        <f t="shared" ca="1" si="185"/>
        <v>A</v>
      </c>
      <c r="H868" s="322">
        <f t="shared" ca="1" si="186"/>
        <v>0</v>
      </c>
      <c r="I868" s="322">
        <f t="shared" ca="1" si="187"/>
        <v>0</v>
      </c>
      <c r="J868" s="322" t="str">
        <f t="shared" ca="1" si="188"/>
        <v/>
      </c>
      <c r="K868" s="322" t="str">
        <f t="shared" ca="1" si="189"/>
        <v/>
      </c>
      <c r="L868" s="322" t="str">
        <f t="shared" ca="1" si="190"/>
        <v/>
      </c>
      <c r="N868" s="322">
        <f t="shared" ca="1" si="191"/>
        <v>1</v>
      </c>
      <c r="O868" t="str">
        <f t="shared" ca="1" si="192"/>
        <v/>
      </c>
      <c r="P868" t="str">
        <f t="shared" ca="1" si="193"/>
        <v/>
      </c>
      <c r="Q868" t="str">
        <f t="shared" ca="1" si="194"/>
        <v>ref P02</v>
      </c>
      <c r="R868" t="str">
        <f t="shared" ca="1" si="195"/>
        <v/>
      </c>
    </row>
    <row r="869" spans="1:18" hidden="1" x14ac:dyDescent="0.2">
      <c r="A869" s="361"/>
      <c r="B869" s="322">
        <v>59</v>
      </c>
      <c r="C869" s="322" t="str">
        <f t="shared" ca="1" si="182"/>
        <v>8.6</v>
      </c>
      <c r="D869" s="322" t="str">
        <f t="shared" ca="1" si="183"/>
        <v>na</v>
      </c>
      <c r="E869" s="322" t="s">
        <v>42</v>
      </c>
      <c r="F869" s="322" t="str">
        <f t="shared" ca="1" si="184"/>
        <v>https://museemaritime.larochelle.fr/au-dela-de-la-visite/autour-des-expositions</v>
      </c>
      <c r="G869" s="322" t="str">
        <f t="shared" ca="1" si="185"/>
        <v>A</v>
      </c>
      <c r="H869" s="322">
        <f t="shared" ca="1" si="186"/>
        <v>0</v>
      </c>
      <c r="I869" s="322">
        <f t="shared" ca="1" si="187"/>
        <v>0</v>
      </c>
      <c r="J869" s="322" t="str">
        <f t="shared" ca="1" si="188"/>
        <v/>
      </c>
      <c r="K869" s="322" t="str">
        <f t="shared" ca="1" si="189"/>
        <v/>
      </c>
      <c r="L869" s="322" t="str">
        <f t="shared" ca="1" si="190"/>
        <v/>
      </c>
      <c r="N869" s="322">
        <f t="shared" ca="1" si="191"/>
        <v>1</v>
      </c>
      <c r="O869" t="str">
        <f t="shared" ca="1" si="192"/>
        <v/>
      </c>
      <c r="P869" t="str">
        <f t="shared" ca="1" si="193"/>
        <v/>
      </c>
      <c r="Q869" t="str">
        <f t="shared" ca="1" si="194"/>
        <v>ref P02</v>
      </c>
      <c r="R869" t="str">
        <f t="shared" ca="1" si="195"/>
        <v/>
      </c>
    </row>
    <row r="870" spans="1:18" hidden="1" x14ac:dyDescent="0.2">
      <c r="A870" s="361"/>
      <c r="B870" s="322">
        <v>59</v>
      </c>
      <c r="C870" s="322" t="str">
        <f t="shared" ca="1" si="182"/>
        <v>8.6</v>
      </c>
      <c r="D870" s="322" t="str">
        <f t="shared" ca="1" si="183"/>
        <v>na</v>
      </c>
      <c r="E870" s="322" t="s">
        <v>43</v>
      </c>
      <c r="F870" s="322" t="str">
        <f t="shared" ca="1" si="184"/>
        <v>https://museemaritime.larochelle.fr/au-dela-de-la-visite/lieux-culturels-et-monuments</v>
      </c>
      <c r="G870" s="322" t="str">
        <f t="shared" ca="1" si="185"/>
        <v>A</v>
      </c>
      <c r="H870" s="322">
        <f t="shared" ca="1" si="186"/>
        <v>0</v>
      </c>
      <c r="I870" s="322">
        <f t="shared" ca="1" si="187"/>
        <v>0</v>
      </c>
      <c r="J870" s="322" t="str">
        <f t="shared" ca="1" si="188"/>
        <v/>
      </c>
      <c r="K870" s="322" t="str">
        <f t="shared" ca="1" si="189"/>
        <v/>
      </c>
      <c r="L870" s="322" t="str">
        <f t="shared" ca="1" si="190"/>
        <v/>
      </c>
      <c r="N870" s="322">
        <f t="shared" ca="1" si="191"/>
        <v>1</v>
      </c>
      <c r="O870" t="str">
        <f t="shared" ca="1" si="192"/>
        <v/>
      </c>
      <c r="P870" t="str">
        <f t="shared" ca="1" si="193"/>
        <v/>
      </c>
      <c r="Q870" t="str">
        <f t="shared" ca="1" si="194"/>
        <v>ref P02</v>
      </c>
      <c r="R870" t="str">
        <f t="shared" ca="1" si="195"/>
        <v/>
      </c>
    </row>
    <row r="871" spans="1:18" hidden="1" x14ac:dyDescent="0.2">
      <c r="A871" s="361"/>
      <c r="B871" s="322">
        <v>59</v>
      </c>
      <c r="C871" s="322" t="str">
        <f t="shared" ca="1" si="182"/>
        <v>8.6</v>
      </c>
      <c r="D871" s="322" t="str">
        <f t="shared" ca="1" si="183"/>
        <v>na</v>
      </c>
      <c r="E871" s="322" t="s">
        <v>44</v>
      </c>
      <c r="F871" s="322" t="str">
        <f t="shared" ca="1" si="184"/>
        <v>https://museemaritime.larochelle.fr/au-dela-de-la-visite/a-decouvrir-a-proximite/yatchs-classiques</v>
      </c>
      <c r="G871" s="322" t="str">
        <f t="shared" ca="1" si="185"/>
        <v>A</v>
      </c>
      <c r="H871" s="322">
        <f t="shared" ca="1" si="186"/>
        <v>0</v>
      </c>
      <c r="I871" s="322">
        <f t="shared" ca="1" si="187"/>
        <v>0</v>
      </c>
      <c r="J871" s="322" t="str">
        <f t="shared" ca="1" si="188"/>
        <v/>
      </c>
      <c r="K871" s="322" t="str">
        <f t="shared" ca="1" si="189"/>
        <v/>
      </c>
      <c r="L871" s="322" t="str">
        <f t="shared" ca="1" si="190"/>
        <v/>
      </c>
      <c r="N871" s="322">
        <f t="shared" ca="1" si="191"/>
        <v>1</v>
      </c>
      <c r="O871" t="str">
        <f t="shared" ca="1" si="192"/>
        <v/>
      </c>
      <c r="P871" t="str">
        <f t="shared" ca="1" si="193"/>
        <v/>
      </c>
      <c r="Q871" t="str">
        <f t="shared" ca="1" si="194"/>
        <v>ref P02</v>
      </c>
      <c r="R871" t="str">
        <f t="shared" ca="1" si="195"/>
        <v/>
      </c>
    </row>
    <row r="872" spans="1:18" x14ac:dyDescent="0.2">
      <c r="A872" s="361"/>
      <c r="B872" s="322">
        <v>60</v>
      </c>
      <c r="C872" s="322" t="str">
        <f t="shared" ca="1" si="182"/>
        <v>8.7</v>
      </c>
      <c r="D872" s="322" t="str">
        <f t="shared" ca="1" si="183"/>
        <v>nc</v>
      </c>
      <c r="E872" s="322" t="s">
        <v>27</v>
      </c>
      <c r="F872" s="322" t="str">
        <f t="shared" ca="1" si="184"/>
        <v>https://museemaritime.larochelle.fr/</v>
      </c>
      <c r="G872" s="322" t="str">
        <f t="shared" ca="1" si="185"/>
        <v>AA</v>
      </c>
      <c r="H872" s="322">
        <f t="shared" ca="1" si="186"/>
        <v>0</v>
      </c>
      <c r="I872" s="322">
        <f t="shared" ca="1" si="187"/>
        <v>0</v>
      </c>
      <c r="J872" s="322" t="str">
        <f t="shared" ca="1" si="188"/>
        <v>Mineure</v>
      </c>
      <c r="K872" s="322" t="str">
        <f t="shared" ca="1" si="189"/>
        <v>Une seule fois dans la page</v>
      </c>
      <c r="L872" s="322">
        <f t="shared" ca="1" si="190"/>
        <v>4</v>
      </c>
      <c r="N872" s="322">
        <f t="shared" ca="1" si="191"/>
        <v>1</v>
      </c>
      <c r="O872" t="str">
        <f t="shared" ca="1" si="192"/>
        <v>"Teaser" n'est pas correctement prononcé par les TA</v>
      </c>
      <c r="P872" t="str">
        <f t="shared" ca="1" si="193"/>
        <v>Ajouter des balises de langues autour des mots en anglais pour activer la bonne prononciation</v>
      </c>
      <c r="Q872" t="str">
        <f t="shared" ca="1" si="194"/>
        <v>A discuter lors de la restitution : est-ce techniquement possible de le faire avec votre BO ?</v>
      </c>
      <c r="R872" t="str">
        <f t="shared" ca="1" si="195"/>
        <v/>
      </c>
    </row>
    <row r="873" spans="1:18" hidden="1" x14ac:dyDescent="0.2">
      <c r="A873" s="361"/>
      <c r="B873" s="322">
        <v>60</v>
      </c>
      <c r="C873" s="322" t="str">
        <f t="shared" ca="1" si="182"/>
        <v>8.7</v>
      </c>
      <c r="D873" s="322" t="str">
        <f t="shared" ca="1" si="183"/>
        <v>na</v>
      </c>
      <c r="E873" s="322" t="s">
        <v>28</v>
      </c>
      <c r="F873" s="322" t="str">
        <f t="shared" ca="1" si="184"/>
        <v>https://museemaritime.larochelle.fr/contact</v>
      </c>
      <c r="G873" s="322" t="str">
        <f t="shared" ca="1" si="185"/>
        <v>AA</v>
      </c>
      <c r="H873" s="322">
        <f t="shared" ca="1" si="186"/>
        <v>0</v>
      </c>
      <c r="I873" s="322">
        <f t="shared" ca="1" si="187"/>
        <v>0</v>
      </c>
      <c r="J873" s="322" t="str">
        <f t="shared" ca="1" si="188"/>
        <v/>
      </c>
      <c r="K873" s="322" t="str">
        <f t="shared" ca="1" si="189"/>
        <v/>
      </c>
      <c r="L873" s="322" t="str">
        <f t="shared" ca="1" si="190"/>
        <v/>
      </c>
      <c r="N873" s="322">
        <f t="shared" ca="1" si="191"/>
        <v>1</v>
      </c>
      <c r="O873" t="str">
        <f t="shared" ca="1" si="192"/>
        <v/>
      </c>
      <c r="P873" t="str">
        <f t="shared" ca="1" si="193"/>
        <v/>
      </c>
      <c r="Q873" t="str">
        <f t="shared" ca="1" si="194"/>
        <v/>
      </c>
      <c r="R873" t="str">
        <f t="shared" ca="1" si="195"/>
        <v/>
      </c>
    </row>
    <row r="874" spans="1:18" hidden="1" x14ac:dyDescent="0.2">
      <c r="A874" s="361"/>
      <c r="B874" s="322">
        <v>60</v>
      </c>
      <c r="C874" s="322" t="str">
        <f t="shared" ca="1" si="182"/>
        <v>8.7</v>
      </c>
      <c r="D874" s="322" t="str">
        <f t="shared" ca="1" si="183"/>
        <v>na</v>
      </c>
      <c r="E874" s="322" t="s">
        <v>29</v>
      </c>
      <c r="F874" s="322" t="str">
        <f t="shared" ca="1" si="184"/>
        <v>https://museemaritime.larochelle.fr/mentions-legales</v>
      </c>
      <c r="G874" s="322" t="str">
        <f t="shared" ca="1" si="185"/>
        <v>AA</v>
      </c>
      <c r="H874" s="322">
        <f t="shared" ca="1" si="186"/>
        <v>0</v>
      </c>
      <c r="I874" s="322">
        <f t="shared" ca="1" si="187"/>
        <v>0</v>
      </c>
      <c r="J874" s="322" t="str">
        <f t="shared" ca="1" si="188"/>
        <v/>
      </c>
      <c r="K874" s="322" t="str">
        <f t="shared" ca="1" si="189"/>
        <v/>
      </c>
      <c r="L874" s="322" t="str">
        <f t="shared" ca="1" si="190"/>
        <v/>
      </c>
      <c r="N874" s="322">
        <f t="shared" ca="1" si="191"/>
        <v>1</v>
      </c>
      <c r="O874" t="str">
        <f t="shared" ca="1" si="192"/>
        <v/>
      </c>
      <c r="P874" t="str">
        <f t="shared" ca="1" si="193"/>
        <v/>
      </c>
      <c r="Q874" t="str">
        <f t="shared" ca="1" si="194"/>
        <v/>
      </c>
      <c r="R874" t="str">
        <f t="shared" ca="1" si="195"/>
        <v/>
      </c>
    </row>
    <row r="875" spans="1:18" hidden="1" x14ac:dyDescent="0.2">
      <c r="A875" s="361"/>
      <c r="B875" s="322">
        <v>60</v>
      </c>
      <c r="C875" s="322" t="str">
        <f t="shared" ca="1" si="182"/>
        <v>8.7</v>
      </c>
      <c r="D875" s="322" t="str">
        <f t="shared" ca="1" si="183"/>
        <v>na</v>
      </c>
      <c r="E875" s="322" t="s">
        <v>30</v>
      </c>
      <c r="F875" s="322" t="str">
        <f t="shared" ca="1" si="184"/>
        <v>https://museemaritime.larochelle.fr/plan-du-site</v>
      </c>
      <c r="G875" s="322" t="str">
        <f t="shared" ca="1" si="185"/>
        <v>AA</v>
      </c>
      <c r="H875" s="322">
        <f t="shared" ca="1" si="186"/>
        <v>0</v>
      </c>
      <c r="I875" s="322">
        <f t="shared" ca="1" si="187"/>
        <v>0</v>
      </c>
      <c r="J875" s="322" t="str">
        <f t="shared" ca="1" si="188"/>
        <v/>
      </c>
      <c r="K875" s="322" t="str">
        <f t="shared" ca="1" si="189"/>
        <v/>
      </c>
      <c r="L875" s="322" t="str">
        <f t="shared" ca="1" si="190"/>
        <v/>
      </c>
      <c r="N875" s="322">
        <f t="shared" ca="1" si="191"/>
        <v>1</v>
      </c>
      <c r="O875" t="str">
        <f t="shared" ca="1" si="192"/>
        <v/>
      </c>
      <c r="P875" t="str">
        <f t="shared" ca="1" si="193"/>
        <v/>
      </c>
      <c r="Q875" t="str">
        <f t="shared" ca="1" si="194"/>
        <v/>
      </c>
      <c r="R875" t="str">
        <f t="shared" ca="1" si="195"/>
        <v/>
      </c>
    </row>
    <row r="876" spans="1:18" hidden="1" x14ac:dyDescent="0.2">
      <c r="A876" s="361"/>
      <c r="B876" s="322">
        <v>60</v>
      </c>
      <c r="C876" s="322" t="str">
        <f t="shared" ca="1" si="182"/>
        <v>8.7</v>
      </c>
      <c r="D876" s="322" t="str">
        <f t="shared" ca="1" si="183"/>
        <v>na</v>
      </c>
      <c r="E876" s="322" t="s">
        <v>31</v>
      </c>
      <c r="F876" s="322" t="str">
        <f t="shared" ca="1" si="184"/>
        <v>https://museemaritime.larochelle.fr/un-avant-gout/en-ce-moment</v>
      </c>
      <c r="G876" s="322" t="str">
        <f t="shared" ca="1" si="185"/>
        <v>AA</v>
      </c>
      <c r="H876" s="322">
        <f t="shared" ca="1" si="186"/>
        <v>0</v>
      </c>
      <c r="I876" s="322">
        <f t="shared" ca="1" si="187"/>
        <v>0</v>
      </c>
      <c r="J876" s="322" t="str">
        <f t="shared" ca="1" si="188"/>
        <v/>
      </c>
      <c r="K876" s="322" t="str">
        <f t="shared" ca="1" si="189"/>
        <v/>
      </c>
      <c r="L876" s="322" t="str">
        <f t="shared" ca="1" si="190"/>
        <v/>
      </c>
      <c r="N876" s="322">
        <f t="shared" ca="1" si="191"/>
        <v>1</v>
      </c>
      <c r="O876" t="str">
        <f t="shared" ca="1" si="192"/>
        <v/>
      </c>
      <c r="P876" t="str">
        <f t="shared" ca="1" si="193"/>
        <v/>
      </c>
      <c r="Q876" t="str">
        <f t="shared" ca="1" si="194"/>
        <v/>
      </c>
      <c r="R876" t="str">
        <f t="shared" ca="1" si="195"/>
        <v/>
      </c>
    </row>
    <row r="877" spans="1:18" hidden="1" x14ac:dyDescent="0.2">
      <c r="A877" s="361"/>
      <c r="B877" s="322">
        <v>60</v>
      </c>
      <c r="C877" s="322" t="str">
        <f t="shared" ca="1" si="182"/>
        <v>8.7</v>
      </c>
      <c r="D877" s="322" t="str">
        <f t="shared" ca="1" si="183"/>
        <v>na</v>
      </c>
      <c r="E877" s="322" t="s">
        <v>32</v>
      </c>
      <c r="F877" s="322" t="str">
        <f t="shared" ca="1" si="184"/>
        <v>https://museemaritime.larochelle.fr/un-avant-gout/en-ce-moment</v>
      </c>
      <c r="G877" s="322" t="str">
        <f t="shared" ca="1" si="185"/>
        <v>AA</v>
      </c>
      <c r="H877" s="322">
        <f t="shared" ca="1" si="186"/>
        <v>0</v>
      </c>
      <c r="I877" s="322">
        <f t="shared" ca="1" si="187"/>
        <v>0</v>
      </c>
      <c r="J877" s="322" t="str">
        <f t="shared" ca="1" si="188"/>
        <v/>
      </c>
      <c r="K877" s="322" t="str">
        <f t="shared" ca="1" si="189"/>
        <v/>
      </c>
      <c r="L877" s="322" t="str">
        <f t="shared" ca="1" si="190"/>
        <v/>
      </c>
      <c r="N877" s="322">
        <f t="shared" ca="1" si="191"/>
        <v>1</v>
      </c>
      <c r="O877" t="str">
        <f t="shared" ca="1" si="192"/>
        <v/>
      </c>
      <c r="P877" t="str">
        <f t="shared" ca="1" si="193"/>
        <v/>
      </c>
      <c r="Q877" t="str">
        <f t="shared" ca="1" si="194"/>
        <v/>
      </c>
      <c r="R877" t="str">
        <f t="shared" ca="1" si="195"/>
        <v/>
      </c>
    </row>
    <row r="878" spans="1:18" hidden="1" x14ac:dyDescent="0.2">
      <c r="A878" s="361"/>
      <c r="B878" s="322">
        <v>60</v>
      </c>
      <c r="C878" s="322" t="str">
        <f t="shared" ca="1" si="182"/>
        <v>8.7</v>
      </c>
      <c r="D878" s="322" t="str">
        <f t="shared" ca="1" si="183"/>
        <v>na</v>
      </c>
      <c r="E878" s="322" t="s">
        <v>33</v>
      </c>
      <c r="F878" s="322" t="str">
        <f t="shared" ca="1" si="184"/>
        <v>https://museemaritime.larochelle.fr/un-avant-gout/en-ce-moment/evenement/generationsthalassa-5662</v>
      </c>
      <c r="G878" s="322" t="str">
        <f t="shared" ca="1" si="185"/>
        <v>AA</v>
      </c>
      <c r="H878" s="322">
        <f t="shared" ca="1" si="186"/>
        <v>0</v>
      </c>
      <c r="I878" s="322">
        <f t="shared" ca="1" si="187"/>
        <v>0</v>
      </c>
      <c r="J878" s="322" t="str">
        <f t="shared" ca="1" si="188"/>
        <v/>
      </c>
      <c r="K878" s="322" t="str">
        <f t="shared" ca="1" si="189"/>
        <v/>
      </c>
      <c r="L878" s="322" t="str">
        <f t="shared" ca="1" si="190"/>
        <v/>
      </c>
      <c r="N878" s="322">
        <f t="shared" ca="1" si="191"/>
        <v>1</v>
      </c>
      <c r="O878" t="str">
        <f t="shared" ca="1" si="192"/>
        <v/>
      </c>
      <c r="P878" t="str">
        <f t="shared" ca="1" si="193"/>
        <v/>
      </c>
      <c r="Q878" t="str">
        <f t="shared" ca="1" si="194"/>
        <v/>
      </c>
      <c r="R878" t="str">
        <f t="shared" ca="1" si="195"/>
        <v/>
      </c>
    </row>
    <row r="879" spans="1:18" hidden="1" x14ac:dyDescent="0.2">
      <c r="A879" s="361"/>
      <c r="B879" s="322">
        <v>60</v>
      </c>
      <c r="C879" s="322" t="str">
        <f t="shared" ca="1" si="182"/>
        <v>8.7</v>
      </c>
      <c r="D879" s="322" t="str">
        <f t="shared" ca="1" si="183"/>
        <v>na</v>
      </c>
      <c r="E879" s="322" t="s">
        <v>34</v>
      </c>
      <c r="F879" s="322" t="str">
        <f t="shared" ca="1" si="184"/>
        <v>https://museemaritime.larochelle.fr/recherche?q=bateau&amp;tx_indexedsearch%5Bsubmit_button%5D=OK </v>
      </c>
      <c r="G879" s="322" t="str">
        <f t="shared" ca="1" si="185"/>
        <v>AA</v>
      </c>
      <c r="H879" s="322">
        <f t="shared" ca="1" si="186"/>
        <v>0</v>
      </c>
      <c r="I879" s="322">
        <f t="shared" ca="1" si="187"/>
        <v>0</v>
      </c>
      <c r="J879" s="322" t="str">
        <f t="shared" ca="1" si="188"/>
        <v/>
      </c>
      <c r="K879" s="322" t="str">
        <f t="shared" ca="1" si="189"/>
        <v/>
      </c>
      <c r="L879" s="322" t="str">
        <f t="shared" ca="1" si="190"/>
        <v/>
      </c>
      <c r="N879" s="322">
        <f t="shared" ca="1" si="191"/>
        <v>1</v>
      </c>
      <c r="O879" t="str">
        <f t="shared" ca="1" si="192"/>
        <v/>
      </c>
      <c r="P879" t="str">
        <f t="shared" ca="1" si="193"/>
        <v/>
      </c>
      <c r="Q879" t="str">
        <f t="shared" ca="1" si="194"/>
        <v/>
      </c>
      <c r="R879" t="str">
        <f t="shared" ca="1" si="195"/>
        <v/>
      </c>
    </row>
    <row r="880" spans="1:18" hidden="1" x14ac:dyDescent="0.2">
      <c r="A880" s="361"/>
      <c r="B880" s="322">
        <v>60</v>
      </c>
      <c r="C880" s="322" t="str">
        <f t="shared" ca="1" si="182"/>
        <v>8.7</v>
      </c>
      <c r="D880" s="322" t="str">
        <f t="shared" ca="1" si="183"/>
        <v>na</v>
      </c>
      <c r="E880" s="322" t="s">
        <v>35</v>
      </c>
      <c r="F880" s="322" t="str">
        <f t="shared" ca="1" si="184"/>
        <v>https://museemaritime.larochelle.fr/un-avant-gout/presentation-du-musee</v>
      </c>
      <c r="G880" s="322" t="str">
        <f t="shared" ca="1" si="185"/>
        <v>AA</v>
      </c>
      <c r="H880" s="322">
        <f t="shared" ca="1" si="186"/>
        <v>0</v>
      </c>
      <c r="I880" s="322">
        <f t="shared" ca="1" si="187"/>
        <v>0</v>
      </c>
      <c r="J880" s="322" t="str">
        <f t="shared" ca="1" si="188"/>
        <v/>
      </c>
      <c r="K880" s="322" t="str">
        <f t="shared" ca="1" si="189"/>
        <v/>
      </c>
      <c r="L880" s="322" t="str">
        <f t="shared" ca="1" si="190"/>
        <v/>
      </c>
      <c r="N880" s="322">
        <f t="shared" ca="1" si="191"/>
        <v>1</v>
      </c>
      <c r="O880" t="str">
        <f t="shared" ca="1" si="192"/>
        <v/>
      </c>
      <c r="P880" t="str">
        <f t="shared" ca="1" si="193"/>
        <v/>
      </c>
      <c r="Q880" t="str">
        <f t="shared" ca="1" si="194"/>
        <v/>
      </c>
      <c r="R880" t="str">
        <f t="shared" ca="1" si="195"/>
        <v/>
      </c>
    </row>
    <row r="881" spans="1:18" hidden="1" x14ac:dyDescent="0.2">
      <c r="A881" s="361"/>
      <c r="B881" s="322">
        <v>60</v>
      </c>
      <c r="C881" s="322" t="str">
        <f t="shared" ca="1" si="182"/>
        <v>8.7</v>
      </c>
      <c r="D881" s="322" t="str">
        <f t="shared" ca="1" si="183"/>
        <v>na</v>
      </c>
      <c r="E881" s="322" t="s">
        <v>36</v>
      </c>
      <c r="F881" s="322" t="str">
        <f t="shared" ca="1" si="184"/>
        <v>https://museemaritime.larochelle.fr/un-avant-gout/histoire-du-musee</v>
      </c>
      <c r="G881" s="322" t="str">
        <f t="shared" ca="1" si="185"/>
        <v>AA</v>
      </c>
      <c r="H881" s="322">
        <f t="shared" ca="1" si="186"/>
        <v>0</v>
      </c>
      <c r="I881" s="322">
        <f t="shared" ca="1" si="187"/>
        <v>0</v>
      </c>
      <c r="J881" s="322" t="str">
        <f t="shared" ca="1" si="188"/>
        <v/>
      </c>
      <c r="K881" s="322" t="str">
        <f t="shared" ca="1" si="189"/>
        <v/>
      </c>
      <c r="L881" s="322" t="str">
        <f t="shared" ca="1" si="190"/>
        <v/>
      </c>
      <c r="N881" s="322">
        <f t="shared" ca="1" si="191"/>
        <v>1</v>
      </c>
      <c r="O881" t="str">
        <f t="shared" ca="1" si="192"/>
        <v/>
      </c>
      <c r="P881" t="str">
        <f t="shared" ca="1" si="193"/>
        <v/>
      </c>
      <c r="Q881" t="str">
        <f t="shared" ca="1" si="194"/>
        <v/>
      </c>
      <c r="R881" t="str">
        <f t="shared" ca="1" si="195"/>
        <v/>
      </c>
    </row>
    <row r="882" spans="1:18" hidden="1" x14ac:dyDescent="0.2">
      <c r="A882" s="361"/>
      <c r="B882" s="322">
        <v>60</v>
      </c>
      <c r="C882" s="322" t="str">
        <f t="shared" ca="1" si="182"/>
        <v>8.7</v>
      </c>
      <c r="D882" s="322" t="str">
        <f t="shared" ca="1" si="183"/>
        <v>na</v>
      </c>
      <c r="E882" s="322" t="s">
        <v>37</v>
      </c>
      <c r="F882" s="322" t="str">
        <f t="shared" ca="1" si="184"/>
        <v>https://museemaritime.larochelle.fr/un-avant-gout/les-collections/flotte-patrimoniale</v>
      </c>
      <c r="G882" s="322" t="str">
        <f t="shared" ca="1" si="185"/>
        <v>AA</v>
      </c>
      <c r="H882" s="322">
        <f t="shared" ca="1" si="186"/>
        <v>0</v>
      </c>
      <c r="I882" s="322">
        <f t="shared" ca="1" si="187"/>
        <v>0</v>
      </c>
      <c r="J882" s="322" t="str">
        <f t="shared" ca="1" si="188"/>
        <v/>
      </c>
      <c r="K882" s="322" t="str">
        <f t="shared" ca="1" si="189"/>
        <v/>
      </c>
      <c r="L882" s="322" t="str">
        <f t="shared" ca="1" si="190"/>
        <v/>
      </c>
      <c r="N882" s="322">
        <f t="shared" ca="1" si="191"/>
        <v>1</v>
      </c>
      <c r="O882" t="str">
        <f t="shared" ca="1" si="192"/>
        <v/>
      </c>
      <c r="P882" t="str">
        <f t="shared" ca="1" si="193"/>
        <v/>
      </c>
      <c r="Q882" t="str">
        <f t="shared" ca="1" si="194"/>
        <v/>
      </c>
      <c r="R882" t="str">
        <f t="shared" ca="1" si="195"/>
        <v/>
      </c>
    </row>
    <row r="883" spans="1:18" hidden="1" x14ac:dyDescent="0.2">
      <c r="A883" s="361"/>
      <c r="B883" s="322">
        <v>60</v>
      </c>
      <c r="C883" s="322" t="str">
        <f t="shared" ca="1" si="182"/>
        <v>8.7</v>
      </c>
      <c r="D883" s="322" t="str">
        <f t="shared" ca="1" si="183"/>
        <v>na</v>
      </c>
      <c r="E883" s="322" t="s">
        <v>38</v>
      </c>
      <c r="F883" s="322" t="str">
        <f t="shared" ca="1" si="184"/>
        <v>https://museemaritime.larochelle.fr/un-avant-gout/les-collections/france-1</v>
      </c>
      <c r="G883" s="322" t="str">
        <f t="shared" ca="1" si="185"/>
        <v>AA</v>
      </c>
      <c r="H883" s="322">
        <f t="shared" ca="1" si="186"/>
        <v>0</v>
      </c>
      <c r="I883" s="322">
        <f t="shared" ca="1" si="187"/>
        <v>0</v>
      </c>
      <c r="J883" s="322" t="str">
        <f t="shared" ca="1" si="188"/>
        <v/>
      </c>
      <c r="K883" s="322" t="str">
        <f t="shared" ca="1" si="189"/>
        <v/>
      </c>
      <c r="L883" s="322" t="str">
        <f t="shared" ca="1" si="190"/>
        <v/>
      </c>
      <c r="N883" s="322">
        <f t="shared" ca="1" si="191"/>
        <v>1</v>
      </c>
      <c r="O883" t="str">
        <f t="shared" ca="1" si="192"/>
        <v/>
      </c>
      <c r="P883" t="str">
        <f t="shared" ca="1" si="193"/>
        <v/>
      </c>
      <c r="Q883" t="str">
        <f t="shared" ca="1" si="194"/>
        <v/>
      </c>
      <c r="R883" t="str">
        <f t="shared" ca="1" si="195"/>
        <v/>
      </c>
    </row>
    <row r="884" spans="1:18" hidden="1" x14ac:dyDescent="0.2">
      <c r="A884" s="361"/>
      <c r="B884" s="322">
        <v>60</v>
      </c>
      <c r="C884" s="322" t="str">
        <f t="shared" ca="1" si="182"/>
        <v>8.7</v>
      </c>
      <c r="D884" s="322" t="str">
        <f t="shared" ca="1" si="183"/>
        <v>na</v>
      </c>
      <c r="E884" s="322" t="s">
        <v>39</v>
      </c>
      <c r="F884" s="322" t="str">
        <f t="shared" ca="1" si="184"/>
        <v>https://museemaritime.larochelle.fr/un-avant-gout/les-incontournables/joshua-1</v>
      </c>
      <c r="G884" s="322" t="str">
        <f t="shared" ca="1" si="185"/>
        <v>AA</v>
      </c>
      <c r="H884" s="322">
        <f t="shared" ca="1" si="186"/>
        <v>0</v>
      </c>
      <c r="I884" s="322">
        <f t="shared" ca="1" si="187"/>
        <v>0</v>
      </c>
      <c r="J884" s="322" t="str">
        <f t="shared" ca="1" si="188"/>
        <v/>
      </c>
      <c r="K884" s="322" t="str">
        <f t="shared" ca="1" si="189"/>
        <v/>
      </c>
      <c r="L884" s="322" t="str">
        <f t="shared" ca="1" si="190"/>
        <v/>
      </c>
      <c r="N884" s="322">
        <f t="shared" ca="1" si="191"/>
        <v>1</v>
      </c>
      <c r="O884" t="str">
        <f t="shared" ca="1" si="192"/>
        <v/>
      </c>
      <c r="P884" t="str">
        <f t="shared" ca="1" si="193"/>
        <v/>
      </c>
      <c r="Q884" t="str">
        <f t="shared" ca="1" si="194"/>
        <v/>
      </c>
      <c r="R884" t="str">
        <f t="shared" ca="1" si="195"/>
        <v/>
      </c>
    </row>
    <row r="885" spans="1:18" hidden="1" x14ac:dyDescent="0.2">
      <c r="A885" s="361"/>
      <c r="B885" s="322">
        <v>60</v>
      </c>
      <c r="C885" s="322" t="str">
        <f t="shared" ca="1" si="182"/>
        <v>8.7</v>
      </c>
      <c r="D885" s="322" t="str">
        <f t="shared" ca="1" si="183"/>
        <v>na</v>
      </c>
      <c r="E885" s="322" t="s">
        <v>40</v>
      </c>
      <c r="F885" s="322" t="str">
        <f t="shared" ca="1" si="184"/>
        <v>https://museemaritime.larochelle.fr/preparer-la-visite/acces-tarifs-et-horaires</v>
      </c>
      <c r="G885" s="322" t="str">
        <f t="shared" ca="1" si="185"/>
        <v>AA</v>
      </c>
      <c r="H885" s="322">
        <f t="shared" ca="1" si="186"/>
        <v>0</v>
      </c>
      <c r="I885" s="322">
        <f t="shared" ca="1" si="187"/>
        <v>0</v>
      </c>
      <c r="J885" s="322" t="str">
        <f t="shared" ca="1" si="188"/>
        <v/>
      </c>
      <c r="K885" s="322" t="str">
        <f t="shared" ca="1" si="189"/>
        <v/>
      </c>
      <c r="L885" s="322" t="str">
        <f t="shared" ca="1" si="190"/>
        <v/>
      </c>
      <c r="N885" s="322">
        <f t="shared" ca="1" si="191"/>
        <v>1</v>
      </c>
      <c r="O885" t="str">
        <f t="shared" ca="1" si="192"/>
        <v/>
      </c>
      <c r="P885" t="str">
        <f t="shared" ca="1" si="193"/>
        <v/>
      </c>
      <c r="Q885" t="str">
        <f t="shared" ca="1" si="194"/>
        <v/>
      </c>
      <c r="R885" t="str">
        <f t="shared" ca="1" si="195"/>
        <v/>
      </c>
    </row>
    <row r="886" spans="1:18" hidden="1" x14ac:dyDescent="0.2">
      <c r="A886" s="361"/>
      <c r="B886" s="322">
        <v>60</v>
      </c>
      <c r="C886" s="322" t="str">
        <f t="shared" ca="1" si="182"/>
        <v>8.7</v>
      </c>
      <c r="D886" s="322" t="str">
        <f t="shared" ca="1" si="183"/>
        <v>na</v>
      </c>
      <c r="E886" s="322" t="s">
        <v>41</v>
      </c>
      <c r="F886" s="322" t="str">
        <f t="shared" ca="1" si="184"/>
        <v>https://museemaritime.larochelle.fr/preparer-la-visite/je-suis/enseignant-ou-animateur</v>
      </c>
      <c r="G886" s="322" t="str">
        <f t="shared" ca="1" si="185"/>
        <v>AA</v>
      </c>
      <c r="H886" s="322">
        <f t="shared" ca="1" si="186"/>
        <v>0</v>
      </c>
      <c r="I886" s="322">
        <f t="shared" ca="1" si="187"/>
        <v>0</v>
      </c>
      <c r="J886" s="322" t="str">
        <f t="shared" ca="1" si="188"/>
        <v/>
      </c>
      <c r="K886" s="322" t="str">
        <f t="shared" ca="1" si="189"/>
        <v/>
      </c>
      <c r="L886" s="322" t="str">
        <f t="shared" ca="1" si="190"/>
        <v/>
      </c>
      <c r="N886" s="322">
        <f t="shared" ca="1" si="191"/>
        <v>1</v>
      </c>
      <c r="O886" t="str">
        <f t="shared" ca="1" si="192"/>
        <v/>
      </c>
      <c r="P886" t="str">
        <f t="shared" ca="1" si="193"/>
        <v/>
      </c>
      <c r="Q886" t="str">
        <f t="shared" ca="1" si="194"/>
        <v/>
      </c>
      <c r="R886" t="str">
        <f t="shared" ca="1" si="195"/>
        <v/>
      </c>
    </row>
    <row r="887" spans="1:18" hidden="1" x14ac:dyDescent="0.2">
      <c r="A887" s="361"/>
      <c r="B887" s="322">
        <v>60</v>
      </c>
      <c r="C887" s="322" t="str">
        <f t="shared" ca="1" si="182"/>
        <v>8.7</v>
      </c>
      <c r="D887" s="322" t="str">
        <f t="shared" ca="1" si="183"/>
        <v>na</v>
      </c>
      <c r="E887" s="322" t="s">
        <v>42</v>
      </c>
      <c r="F887" s="322" t="str">
        <f t="shared" ca="1" si="184"/>
        <v>https://museemaritime.larochelle.fr/au-dela-de-la-visite/autour-des-expositions</v>
      </c>
      <c r="G887" s="322" t="str">
        <f t="shared" ca="1" si="185"/>
        <v>AA</v>
      </c>
      <c r="H887" s="322">
        <f t="shared" ca="1" si="186"/>
        <v>0</v>
      </c>
      <c r="I887" s="322">
        <f t="shared" ca="1" si="187"/>
        <v>0</v>
      </c>
      <c r="J887" s="322" t="str">
        <f t="shared" ca="1" si="188"/>
        <v/>
      </c>
      <c r="K887" s="322" t="str">
        <f t="shared" ca="1" si="189"/>
        <v/>
      </c>
      <c r="L887" s="322" t="str">
        <f t="shared" ca="1" si="190"/>
        <v/>
      </c>
      <c r="N887" s="322">
        <f t="shared" ca="1" si="191"/>
        <v>1</v>
      </c>
      <c r="O887" t="str">
        <f t="shared" ca="1" si="192"/>
        <v/>
      </c>
      <c r="P887" t="str">
        <f t="shared" ca="1" si="193"/>
        <v/>
      </c>
      <c r="Q887" t="str">
        <f t="shared" ca="1" si="194"/>
        <v/>
      </c>
      <c r="R887" t="str">
        <f t="shared" ca="1" si="195"/>
        <v/>
      </c>
    </row>
    <row r="888" spans="1:18" hidden="1" x14ac:dyDescent="0.2">
      <c r="A888" s="361"/>
      <c r="B888" s="322">
        <v>60</v>
      </c>
      <c r="C888" s="322" t="str">
        <f t="shared" ca="1" si="182"/>
        <v>8.7</v>
      </c>
      <c r="D888" s="322" t="str">
        <f t="shared" ca="1" si="183"/>
        <v>na</v>
      </c>
      <c r="E888" s="322" t="s">
        <v>43</v>
      </c>
      <c r="F888" s="322" t="str">
        <f t="shared" ca="1" si="184"/>
        <v>https://museemaritime.larochelle.fr/au-dela-de-la-visite/lieux-culturels-et-monuments</v>
      </c>
      <c r="G888" s="322" t="str">
        <f t="shared" ca="1" si="185"/>
        <v>AA</v>
      </c>
      <c r="H888" s="322">
        <f t="shared" ca="1" si="186"/>
        <v>0</v>
      </c>
      <c r="I888" s="322">
        <f t="shared" ca="1" si="187"/>
        <v>0</v>
      </c>
      <c r="J888" s="322" t="str">
        <f t="shared" ca="1" si="188"/>
        <v/>
      </c>
      <c r="K888" s="322" t="str">
        <f t="shared" ca="1" si="189"/>
        <v/>
      </c>
      <c r="L888" s="322" t="str">
        <f t="shared" ca="1" si="190"/>
        <v/>
      </c>
      <c r="N888" s="322">
        <f t="shared" ca="1" si="191"/>
        <v>1</v>
      </c>
      <c r="O888" t="str">
        <f t="shared" ca="1" si="192"/>
        <v/>
      </c>
      <c r="P888" t="str">
        <f t="shared" ca="1" si="193"/>
        <v/>
      </c>
      <c r="Q888" t="str">
        <f t="shared" ca="1" si="194"/>
        <v/>
      </c>
      <c r="R888" t="str">
        <f t="shared" ca="1" si="195"/>
        <v/>
      </c>
    </row>
    <row r="889" spans="1:18" hidden="1" x14ac:dyDescent="0.2">
      <c r="A889" s="361"/>
      <c r="B889" s="322">
        <v>60</v>
      </c>
      <c r="C889" s="322" t="str">
        <f t="shared" ca="1" si="182"/>
        <v>8.7</v>
      </c>
      <c r="D889" s="322" t="str">
        <f t="shared" ca="1" si="183"/>
        <v>na</v>
      </c>
      <c r="E889" s="322" t="s">
        <v>44</v>
      </c>
      <c r="F889" s="322" t="str">
        <f t="shared" ca="1" si="184"/>
        <v>https://museemaritime.larochelle.fr/au-dela-de-la-visite/a-decouvrir-a-proximite/yatchs-classiques</v>
      </c>
      <c r="G889" s="322" t="str">
        <f t="shared" ca="1" si="185"/>
        <v>AA</v>
      </c>
      <c r="H889" s="322">
        <f t="shared" ca="1" si="186"/>
        <v>0</v>
      </c>
      <c r="I889" s="322">
        <f t="shared" ca="1" si="187"/>
        <v>0</v>
      </c>
      <c r="J889" s="322" t="str">
        <f t="shared" ca="1" si="188"/>
        <v/>
      </c>
      <c r="K889" s="322" t="str">
        <f t="shared" ca="1" si="189"/>
        <v/>
      </c>
      <c r="L889" s="322" t="str">
        <f t="shared" ca="1" si="190"/>
        <v/>
      </c>
      <c r="N889" s="322">
        <f t="shared" ca="1" si="191"/>
        <v>1</v>
      </c>
      <c r="O889" t="str">
        <f t="shared" ca="1" si="192"/>
        <v/>
      </c>
      <c r="P889" t="str">
        <f t="shared" ca="1" si="193"/>
        <v/>
      </c>
      <c r="Q889" t="str">
        <f t="shared" ca="1" si="194"/>
        <v/>
      </c>
      <c r="R889" t="str">
        <f t="shared" ca="1" si="195"/>
        <v/>
      </c>
    </row>
    <row r="890" spans="1:18" hidden="1" x14ac:dyDescent="0.2">
      <c r="A890" s="361"/>
      <c r="B890" s="322">
        <v>61</v>
      </c>
      <c r="C890" s="322" t="str">
        <f t="shared" ca="1" si="182"/>
        <v>8.8</v>
      </c>
      <c r="D890" s="322" t="str">
        <f t="shared" ca="1" si="183"/>
        <v>na</v>
      </c>
      <c r="E890" s="322" t="s">
        <v>27</v>
      </c>
      <c r="F890" s="322" t="str">
        <f t="shared" ca="1" si="184"/>
        <v>https://museemaritime.larochelle.fr/</v>
      </c>
      <c r="G890" s="322" t="str">
        <f t="shared" ca="1" si="185"/>
        <v>AA</v>
      </c>
      <c r="H890" s="322">
        <f t="shared" ca="1" si="186"/>
        <v>0</v>
      </c>
      <c r="I890" s="322">
        <f t="shared" ca="1" si="187"/>
        <v>0</v>
      </c>
      <c r="J890" s="322" t="str">
        <f t="shared" ca="1" si="188"/>
        <v/>
      </c>
      <c r="K890" s="322" t="str">
        <f t="shared" ca="1" si="189"/>
        <v/>
      </c>
      <c r="L890" s="322" t="str">
        <f t="shared" ca="1" si="190"/>
        <v/>
      </c>
      <c r="N890" s="322">
        <f t="shared" ca="1" si="191"/>
        <v>0</v>
      </c>
      <c r="O890" t="str">
        <f t="shared" ca="1" si="192"/>
        <v/>
      </c>
      <c r="P890" t="str">
        <f t="shared" ca="1" si="193"/>
        <v/>
      </c>
      <c r="Q890" t="str">
        <f t="shared" ca="1" si="194"/>
        <v/>
      </c>
      <c r="R890" t="str">
        <f t="shared" ca="1" si="195"/>
        <v/>
      </c>
    </row>
    <row r="891" spans="1:18" hidden="1" x14ac:dyDescent="0.2">
      <c r="A891" s="361"/>
      <c r="B891" s="322">
        <v>61</v>
      </c>
      <c r="C891" s="322" t="str">
        <f t="shared" ca="1" si="182"/>
        <v>8.8</v>
      </c>
      <c r="D891" s="322" t="str">
        <f t="shared" ca="1" si="183"/>
        <v>na</v>
      </c>
      <c r="E891" s="322" t="s">
        <v>28</v>
      </c>
      <c r="F891" s="322" t="str">
        <f t="shared" ca="1" si="184"/>
        <v>https://museemaritime.larochelle.fr/contact</v>
      </c>
      <c r="G891" s="322" t="str">
        <f t="shared" ca="1" si="185"/>
        <v>AA</v>
      </c>
      <c r="H891" s="322">
        <f t="shared" ca="1" si="186"/>
        <v>0</v>
      </c>
      <c r="I891" s="322">
        <f t="shared" ca="1" si="187"/>
        <v>0</v>
      </c>
      <c r="J891" s="322" t="str">
        <f t="shared" ca="1" si="188"/>
        <v/>
      </c>
      <c r="K891" s="322" t="str">
        <f t="shared" ca="1" si="189"/>
        <v/>
      </c>
      <c r="L891" s="322" t="str">
        <f t="shared" ca="1" si="190"/>
        <v/>
      </c>
      <c r="N891" s="322">
        <f t="shared" ca="1" si="191"/>
        <v>0</v>
      </c>
      <c r="O891" t="str">
        <f t="shared" ca="1" si="192"/>
        <v/>
      </c>
      <c r="P891" t="str">
        <f t="shared" ca="1" si="193"/>
        <v/>
      </c>
      <c r="Q891" t="str">
        <f t="shared" ca="1" si="194"/>
        <v/>
      </c>
      <c r="R891" t="str">
        <f t="shared" ca="1" si="195"/>
        <v/>
      </c>
    </row>
    <row r="892" spans="1:18" hidden="1" x14ac:dyDescent="0.2">
      <c r="A892" s="361"/>
      <c r="B892" s="322">
        <v>61</v>
      </c>
      <c r="C892" s="322" t="str">
        <f t="shared" ca="1" si="182"/>
        <v>8.8</v>
      </c>
      <c r="D892" s="322" t="str">
        <f t="shared" ca="1" si="183"/>
        <v>na</v>
      </c>
      <c r="E892" s="322" t="s">
        <v>29</v>
      </c>
      <c r="F892" s="322" t="str">
        <f t="shared" ca="1" si="184"/>
        <v>https://museemaritime.larochelle.fr/mentions-legales</v>
      </c>
      <c r="G892" s="322" t="str">
        <f t="shared" ca="1" si="185"/>
        <v>AA</v>
      </c>
      <c r="H892" s="322">
        <f t="shared" ca="1" si="186"/>
        <v>0</v>
      </c>
      <c r="I892" s="322">
        <f t="shared" ca="1" si="187"/>
        <v>0</v>
      </c>
      <c r="J892" s="322" t="str">
        <f t="shared" ca="1" si="188"/>
        <v/>
      </c>
      <c r="K892" s="322" t="str">
        <f t="shared" ca="1" si="189"/>
        <v/>
      </c>
      <c r="L892" s="322" t="str">
        <f t="shared" ca="1" si="190"/>
        <v/>
      </c>
      <c r="N892" s="322">
        <f t="shared" ca="1" si="191"/>
        <v>0</v>
      </c>
      <c r="O892" t="str">
        <f t="shared" ca="1" si="192"/>
        <v/>
      </c>
      <c r="P892" t="str">
        <f t="shared" ca="1" si="193"/>
        <v/>
      </c>
      <c r="Q892" t="str">
        <f t="shared" ca="1" si="194"/>
        <v/>
      </c>
      <c r="R892" t="str">
        <f t="shared" ca="1" si="195"/>
        <v/>
      </c>
    </row>
    <row r="893" spans="1:18" hidden="1" x14ac:dyDescent="0.2">
      <c r="A893" s="361"/>
      <c r="B893" s="322">
        <v>61</v>
      </c>
      <c r="C893" s="322" t="str">
        <f t="shared" ca="1" si="182"/>
        <v>8.8</v>
      </c>
      <c r="D893" s="322" t="str">
        <f t="shared" ca="1" si="183"/>
        <v>na</v>
      </c>
      <c r="E893" s="322" t="s">
        <v>30</v>
      </c>
      <c r="F893" s="322" t="str">
        <f t="shared" ca="1" si="184"/>
        <v>https://museemaritime.larochelle.fr/plan-du-site</v>
      </c>
      <c r="G893" s="322" t="str">
        <f t="shared" ca="1" si="185"/>
        <v>AA</v>
      </c>
      <c r="H893" s="322">
        <f t="shared" ca="1" si="186"/>
        <v>0</v>
      </c>
      <c r="I893" s="322">
        <f t="shared" ca="1" si="187"/>
        <v>0</v>
      </c>
      <c r="J893" s="322" t="str">
        <f t="shared" ca="1" si="188"/>
        <v/>
      </c>
      <c r="K893" s="322" t="str">
        <f t="shared" ca="1" si="189"/>
        <v/>
      </c>
      <c r="L893" s="322" t="str">
        <f t="shared" ca="1" si="190"/>
        <v/>
      </c>
      <c r="N893" s="322">
        <f t="shared" ca="1" si="191"/>
        <v>0</v>
      </c>
      <c r="O893" t="str">
        <f t="shared" ca="1" si="192"/>
        <v/>
      </c>
      <c r="P893" t="str">
        <f t="shared" ca="1" si="193"/>
        <v/>
      </c>
      <c r="Q893" t="str">
        <f t="shared" ca="1" si="194"/>
        <v/>
      </c>
      <c r="R893" t="str">
        <f t="shared" ca="1" si="195"/>
        <v/>
      </c>
    </row>
    <row r="894" spans="1:18" hidden="1" x14ac:dyDescent="0.2">
      <c r="A894" s="361"/>
      <c r="B894" s="322">
        <v>61</v>
      </c>
      <c r="C894" s="322" t="str">
        <f t="shared" ca="1" si="182"/>
        <v>8.8</v>
      </c>
      <c r="D894" s="322" t="str">
        <f t="shared" ca="1" si="183"/>
        <v>na</v>
      </c>
      <c r="E894" s="322" t="s">
        <v>31</v>
      </c>
      <c r="F894" s="322" t="str">
        <f t="shared" ca="1" si="184"/>
        <v>https://museemaritime.larochelle.fr/un-avant-gout/en-ce-moment</v>
      </c>
      <c r="G894" s="322" t="str">
        <f t="shared" ca="1" si="185"/>
        <v>AA</v>
      </c>
      <c r="H894" s="322">
        <f t="shared" ca="1" si="186"/>
        <v>0</v>
      </c>
      <c r="I894" s="322">
        <f t="shared" ca="1" si="187"/>
        <v>0</v>
      </c>
      <c r="J894" s="322" t="str">
        <f t="shared" ca="1" si="188"/>
        <v/>
      </c>
      <c r="K894" s="322" t="str">
        <f t="shared" ca="1" si="189"/>
        <v/>
      </c>
      <c r="L894" s="322" t="str">
        <f t="shared" ca="1" si="190"/>
        <v/>
      </c>
      <c r="N894" s="322">
        <f t="shared" ca="1" si="191"/>
        <v>0</v>
      </c>
      <c r="O894" t="str">
        <f t="shared" ca="1" si="192"/>
        <v/>
      </c>
      <c r="P894" t="str">
        <f t="shared" ca="1" si="193"/>
        <v/>
      </c>
      <c r="Q894" t="str">
        <f t="shared" ca="1" si="194"/>
        <v/>
      </c>
      <c r="R894" t="str">
        <f t="shared" ca="1" si="195"/>
        <v/>
      </c>
    </row>
    <row r="895" spans="1:18" hidden="1" x14ac:dyDescent="0.2">
      <c r="A895" s="361"/>
      <c r="B895" s="322">
        <v>61</v>
      </c>
      <c r="C895" s="322" t="str">
        <f t="shared" ca="1" si="182"/>
        <v>8.8</v>
      </c>
      <c r="D895" s="322" t="str">
        <f t="shared" ca="1" si="183"/>
        <v>na</v>
      </c>
      <c r="E895" s="322" t="s">
        <v>32</v>
      </c>
      <c r="F895" s="322" t="str">
        <f t="shared" ca="1" si="184"/>
        <v>https://museemaritime.larochelle.fr/un-avant-gout/en-ce-moment</v>
      </c>
      <c r="G895" s="322" t="str">
        <f t="shared" ca="1" si="185"/>
        <v>AA</v>
      </c>
      <c r="H895" s="322">
        <f t="shared" ca="1" si="186"/>
        <v>0</v>
      </c>
      <c r="I895" s="322">
        <f t="shared" ca="1" si="187"/>
        <v>0</v>
      </c>
      <c r="J895" s="322" t="str">
        <f t="shared" ca="1" si="188"/>
        <v/>
      </c>
      <c r="K895" s="322" t="str">
        <f t="shared" ca="1" si="189"/>
        <v/>
      </c>
      <c r="L895" s="322" t="str">
        <f t="shared" ca="1" si="190"/>
        <v/>
      </c>
      <c r="N895" s="322">
        <f t="shared" ca="1" si="191"/>
        <v>0</v>
      </c>
      <c r="O895" t="str">
        <f t="shared" ca="1" si="192"/>
        <v/>
      </c>
      <c r="P895" t="str">
        <f t="shared" ca="1" si="193"/>
        <v/>
      </c>
      <c r="Q895" t="str">
        <f t="shared" ca="1" si="194"/>
        <v/>
      </c>
      <c r="R895" t="str">
        <f t="shared" ca="1" si="195"/>
        <v/>
      </c>
    </row>
    <row r="896" spans="1:18" hidden="1" x14ac:dyDescent="0.2">
      <c r="A896" s="361"/>
      <c r="B896" s="322">
        <v>61</v>
      </c>
      <c r="C896" s="322" t="str">
        <f t="shared" ca="1" si="182"/>
        <v>8.8</v>
      </c>
      <c r="D896" s="322" t="str">
        <f t="shared" ca="1" si="183"/>
        <v>na</v>
      </c>
      <c r="E896" s="322" t="s">
        <v>33</v>
      </c>
      <c r="F896" s="322" t="str">
        <f t="shared" ca="1" si="184"/>
        <v>https://museemaritime.larochelle.fr/un-avant-gout/en-ce-moment/evenement/generationsthalassa-5662</v>
      </c>
      <c r="G896" s="322" t="str">
        <f t="shared" ca="1" si="185"/>
        <v>AA</v>
      </c>
      <c r="H896" s="322">
        <f t="shared" ca="1" si="186"/>
        <v>0</v>
      </c>
      <c r="I896" s="322">
        <f t="shared" ca="1" si="187"/>
        <v>0</v>
      </c>
      <c r="J896" s="322" t="str">
        <f t="shared" ca="1" si="188"/>
        <v/>
      </c>
      <c r="K896" s="322" t="str">
        <f t="shared" ca="1" si="189"/>
        <v/>
      </c>
      <c r="L896" s="322" t="str">
        <f t="shared" ca="1" si="190"/>
        <v/>
      </c>
      <c r="N896" s="322">
        <f t="shared" ca="1" si="191"/>
        <v>0</v>
      </c>
      <c r="O896" t="str">
        <f t="shared" ca="1" si="192"/>
        <v/>
      </c>
      <c r="P896" t="str">
        <f t="shared" ca="1" si="193"/>
        <v/>
      </c>
      <c r="Q896" t="str">
        <f t="shared" ca="1" si="194"/>
        <v/>
      </c>
      <c r="R896" t="str">
        <f t="shared" ca="1" si="195"/>
        <v/>
      </c>
    </row>
    <row r="897" spans="1:18" hidden="1" x14ac:dyDescent="0.2">
      <c r="A897" s="361"/>
      <c r="B897" s="322">
        <v>61</v>
      </c>
      <c r="C897" s="322" t="str">
        <f t="shared" ca="1" si="182"/>
        <v>8.8</v>
      </c>
      <c r="D897" s="322" t="str">
        <f t="shared" ca="1" si="183"/>
        <v>na</v>
      </c>
      <c r="E897" s="322" t="s">
        <v>34</v>
      </c>
      <c r="F897" s="322" t="str">
        <f t="shared" ca="1" si="184"/>
        <v>https://museemaritime.larochelle.fr/recherche?q=bateau&amp;tx_indexedsearch%5Bsubmit_button%5D=OK </v>
      </c>
      <c r="G897" s="322" t="str">
        <f t="shared" ca="1" si="185"/>
        <v>AA</v>
      </c>
      <c r="H897" s="322">
        <f t="shared" ca="1" si="186"/>
        <v>0</v>
      </c>
      <c r="I897" s="322">
        <f t="shared" ca="1" si="187"/>
        <v>0</v>
      </c>
      <c r="J897" s="322" t="str">
        <f t="shared" ca="1" si="188"/>
        <v/>
      </c>
      <c r="K897" s="322" t="str">
        <f t="shared" ca="1" si="189"/>
        <v/>
      </c>
      <c r="L897" s="322" t="str">
        <f t="shared" ca="1" si="190"/>
        <v/>
      </c>
      <c r="N897" s="322">
        <f t="shared" ca="1" si="191"/>
        <v>0</v>
      </c>
      <c r="O897" t="str">
        <f t="shared" ca="1" si="192"/>
        <v/>
      </c>
      <c r="P897" t="str">
        <f t="shared" ca="1" si="193"/>
        <v/>
      </c>
      <c r="Q897" t="str">
        <f t="shared" ca="1" si="194"/>
        <v/>
      </c>
      <c r="R897" t="str">
        <f t="shared" ca="1" si="195"/>
        <v/>
      </c>
    </row>
    <row r="898" spans="1:18" hidden="1" x14ac:dyDescent="0.2">
      <c r="A898" s="361"/>
      <c r="B898" s="322">
        <v>61</v>
      </c>
      <c r="C898" s="322" t="str">
        <f t="shared" ca="1" si="182"/>
        <v>8.8</v>
      </c>
      <c r="D898" s="322" t="str">
        <f t="shared" ca="1" si="183"/>
        <v>na</v>
      </c>
      <c r="E898" s="322" t="s">
        <v>35</v>
      </c>
      <c r="F898" s="322" t="str">
        <f t="shared" ca="1" si="184"/>
        <v>https://museemaritime.larochelle.fr/un-avant-gout/presentation-du-musee</v>
      </c>
      <c r="G898" s="322" t="str">
        <f t="shared" ca="1" si="185"/>
        <v>AA</v>
      </c>
      <c r="H898" s="322">
        <f t="shared" ca="1" si="186"/>
        <v>0</v>
      </c>
      <c r="I898" s="322">
        <f t="shared" ca="1" si="187"/>
        <v>0</v>
      </c>
      <c r="J898" s="322" t="str">
        <f t="shared" ca="1" si="188"/>
        <v/>
      </c>
      <c r="K898" s="322" t="str">
        <f t="shared" ca="1" si="189"/>
        <v/>
      </c>
      <c r="L898" s="322" t="str">
        <f t="shared" ca="1" si="190"/>
        <v/>
      </c>
      <c r="N898" s="322">
        <f t="shared" ca="1" si="191"/>
        <v>0</v>
      </c>
      <c r="O898" t="str">
        <f t="shared" ca="1" si="192"/>
        <v/>
      </c>
      <c r="P898" t="str">
        <f t="shared" ca="1" si="193"/>
        <v/>
      </c>
      <c r="Q898" t="str">
        <f t="shared" ca="1" si="194"/>
        <v/>
      </c>
      <c r="R898" t="str">
        <f t="shared" ca="1" si="195"/>
        <v/>
      </c>
    </row>
    <row r="899" spans="1:18" hidden="1" x14ac:dyDescent="0.2">
      <c r="A899" s="361"/>
      <c r="B899" s="322">
        <v>61</v>
      </c>
      <c r="C899" s="322" t="str">
        <f t="shared" ca="1" si="182"/>
        <v>8.8</v>
      </c>
      <c r="D899" s="322" t="str">
        <f t="shared" ca="1" si="183"/>
        <v>na</v>
      </c>
      <c r="E899" s="322" t="s">
        <v>36</v>
      </c>
      <c r="F899" s="322" t="str">
        <f t="shared" ca="1" si="184"/>
        <v>https://museemaritime.larochelle.fr/un-avant-gout/histoire-du-musee</v>
      </c>
      <c r="G899" s="322" t="str">
        <f t="shared" ca="1" si="185"/>
        <v>AA</v>
      </c>
      <c r="H899" s="322">
        <f t="shared" ca="1" si="186"/>
        <v>0</v>
      </c>
      <c r="I899" s="322">
        <f t="shared" ca="1" si="187"/>
        <v>0</v>
      </c>
      <c r="J899" s="322" t="str">
        <f t="shared" ca="1" si="188"/>
        <v/>
      </c>
      <c r="K899" s="322" t="str">
        <f t="shared" ca="1" si="189"/>
        <v/>
      </c>
      <c r="L899" s="322" t="str">
        <f t="shared" ca="1" si="190"/>
        <v/>
      </c>
      <c r="N899" s="322">
        <f t="shared" ca="1" si="191"/>
        <v>0</v>
      </c>
      <c r="O899" t="str">
        <f t="shared" ca="1" si="192"/>
        <v/>
      </c>
      <c r="P899" t="str">
        <f t="shared" ca="1" si="193"/>
        <v/>
      </c>
      <c r="Q899" t="str">
        <f t="shared" ca="1" si="194"/>
        <v/>
      </c>
      <c r="R899" t="str">
        <f t="shared" ca="1" si="195"/>
        <v/>
      </c>
    </row>
    <row r="900" spans="1:18" hidden="1" x14ac:dyDescent="0.2">
      <c r="A900" s="361"/>
      <c r="B900" s="322">
        <v>61</v>
      </c>
      <c r="C900" s="322" t="str">
        <f t="shared" ca="1" si="182"/>
        <v>8.8</v>
      </c>
      <c r="D900" s="322" t="str">
        <f t="shared" ca="1" si="183"/>
        <v>na</v>
      </c>
      <c r="E900" s="322" t="s">
        <v>37</v>
      </c>
      <c r="F900" s="322" t="str">
        <f t="shared" ca="1" si="184"/>
        <v>https://museemaritime.larochelle.fr/un-avant-gout/les-collections/flotte-patrimoniale</v>
      </c>
      <c r="G900" s="322" t="str">
        <f t="shared" ca="1" si="185"/>
        <v>AA</v>
      </c>
      <c r="H900" s="322">
        <f t="shared" ca="1" si="186"/>
        <v>0</v>
      </c>
      <c r="I900" s="322">
        <f t="shared" ca="1" si="187"/>
        <v>0</v>
      </c>
      <c r="J900" s="322" t="str">
        <f t="shared" ca="1" si="188"/>
        <v/>
      </c>
      <c r="K900" s="322" t="str">
        <f t="shared" ca="1" si="189"/>
        <v/>
      </c>
      <c r="L900" s="322" t="str">
        <f t="shared" ca="1" si="190"/>
        <v/>
      </c>
      <c r="N900" s="322">
        <f t="shared" ca="1" si="191"/>
        <v>0</v>
      </c>
      <c r="O900" t="str">
        <f t="shared" ca="1" si="192"/>
        <v/>
      </c>
      <c r="P900" t="str">
        <f t="shared" ca="1" si="193"/>
        <v/>
      </c>
      <c r="Q900" t="str">
        <f t="shared" ca="1" si="194"/>
        <v/>
      </c>
      <c r="R900" t="str">
        <f t="shared" ca="1" si="195"/>
        <v/>
      </c>
    </row>
    <row r="901" spans="1:18" hidden="1" x14ac:dyDescent="0.2">
      <c r="A901" s="361"/>
      <c r="B901" s="322">
        <v>61</v>
      </c>
      <c r="C901" s="322" t="str">
        <f t="shared" ca="1" si="182"/>
        <v>8.8</v>
      </c>
      <c r="D901" s="322" t="str">
        <f t="shared" ca="1" si="183"/>
        <v>na</v>
      </c>
      <c r="E901" s="322" t="s">
        <v>38</v>
      </c>
      <c r="F901" s="322" t="str">
        <f t="shared" ca="1" si="184"/>
        <v>https://museemaritime.larochelle.fr/un-avant-gout/les-collections/france-1</v>
      </c>
      <c r="G901" s="322" t="str">
        <f t="shared" ca="1" si="185"/>
        <v>AA</v>
      </c>
      <c r="H901" s="322">
        <f t="shared" ca="1" si="186"/>
        <v>0</v>
      </c>
      <c r="I901" s="322">
        <f t="shared" ca="1" si="187"/>
        <v>0</v>
      </c>
      <c r="J901" s="322" t="str">
        <f t="shared" ca="1" si="188"/>
        <v/>
      </c>
      <c r="K901" s="322" t="str">
        <f t="shared" ca="1" si="189"/>
        <v/>
      </c>
      <c r="L901" s="322" t="str">
        <f t="shared" ca="1" si="190"/>
        <v/>
      </c>
      <c r="N901" s="322">
        <f t="shared" ca="1" si="191"/>
        <v>0</v>
      </c>
      <c r="O901" t="str">
        <f t="shared" ca="1" si="192"/>
        <v/>
      </c>
      <c r="P901" t="str">
        <f t="shared" ca="1" si="193"/>
        <v/>
      </c>
      <c r="Q901" t="str">
        <f t="shared" ca="1" si="194"/>
        <v/>
      </c>
      <c r="R901" t="str">
        <f t="shared" ca="1" si="195"/>
        <v/>
      </c>
    </row>
    <row r="902" spans="1:18" hidden="1" x14ac:dyDescent="0.2">
      <c r="A902" s="361"/>
      <c r="B902" s="322">
        <v>61</v>
      </c>
      <c r="C902" s="322" t="str">
        <f t="shared" ca="1" si="182"/>
        <v>8.8</v>
      </c>
      <c r="D902" s="322" t="str">
        <f t="shared" ca="1" si="183"/>
        <v>na</v>
      </c>
      <c r="E902" s="322" t="s">
        <v>39</v>
      </c>
      <c r="F902" s="322" t="str">
        <f t="shared" ca="1" si="184"/>
        <v>https://museemaritime.larochelle.fr/un-avant-gout/les-incontournables/joshua-1</v>
      </c>
      <c r="G902" s="322" t="str">
        <f t="shared" ca="1" si="185"/>
        <v>AA</v>
      </c>
      <c r="H902" s="322">
        <f t="shared" ca="1" si="186"/>
        <v>0</v>
      </c>
      <c r="I902" s="322">
        <f t="shared" ca="1" si="187"/>
        <v>0</v>
      </c>
      <c r="J902" s="322" t="str">
        <f t="shared" ca="1" si="188"/>
        <v/>
      </c>
      <c r="K902" s="322" t="str">
        <f t="shared" ca="1" si="189"/>
        <v/>
      </c>
      <c r="L902" s="322" t="str">
        <f t="shared" ca="1" si="190"/>
        <v/>
      </c>
      <c r="N902" s="322">
        <f t="shared" ca="1" si="191"/>
        <v>0</v>
      </c>
      <c r="O902" t="str">
        <f t="shared" ca="1" si="192"/>
        <v/>
      </c>
      <c r="P902" t="str">
        <f t="shared" ca="1" si="193"/>
        <v/>
      </c>
      <c r="Q902" t="str">
        <f t="shared" ca="1" si="194"/>
        <v/>
      </c>
      <c r="R902" t="str">
        <f t="shared" ca="1" si="195"/>
        <v/>
      </c>
    </row>
    <row r="903" spans="1:18" hidden="1" x14ac:dyDescent="0.2">
      <c r="A903" s="361"/>
      <c r="B903" s="322">
        <v>61</v>
      </c>
      <c r="C903" s="322" t="str">
        <f t="shared" ca="1" si="182"/>
        <v>8.8</v>
      </c>
      <c r="D903" s="322" t="str">
        <f t="shared" ca="1" si="183"/>
        <v>na</v>
      </c>
      <c r="E903" s="322" t="s">
        <v>40</v>
      </c>
      <c r="F903" s="322" t="str">
        <f t="shared" ca="1" si="184"/>
        <v>https://museemaritime.larochelle.fr/preparer-la-visite/acces-tarifs-et-horaires</v>
      </c>
      <c r="G903" s="322" t="str">
        <f t="shared" ca="1" si="185"/>
        <v>AA</v>
      </c>
      <c r="H903" s="322">
        <f t="shared" ca="1" si="186"/>
        <v>0</v>
      </c>
      <c r="I903" s="322">
        <f t="shared" ca="1" si="187"/>
        <v>0</v>
      </c>
      <c r="J903" s="322" t="str">
        <f t="shared" ca="1" si="188"/>
        <v/>
      </c>
      <c r="K903" s="322" t="str">
        <f t="shared" ca="1" si="189"/>
        <v/>
      </c>
      <c r="L903" s="322" t="str">
        <f t="shared" ca="1" si="190"/>
        <v/>
      </c>
      <c r="N903" s="322">
        <f t="shared" ca="1" si="191"/>
        <v>0</v>
      </c>
      <c r="O903" t="str">
        <f t="shared" ca="1" si="192"/>
        <v/>
      </c>
      <c r="P903" t="str">
        <f t="shared" ca="1" si="193"/>
        <v/>
      </c>
      <c r="Q903" t="str">
        <f t="shared" ca="1" si="194"/>
        <v/>
      </c>
      <c r="R903" t="str">
        <f t="shared" ca="1" si="195"/>
        <v/>
      </c>
    </row>
    <row r="904" spans="1:18" hidden="1" x14ac:dyDescent="0.2">
      <c r="A904" s="361"/>
      <c r="B904" s="322">
        <v>61</v>
      </c>
      <c r="C904" s="322" t="str">
        <f t="shared" ref="C904:C967" ca="1" si="196">IFERROR(IF(INDIRECT($E904 &amp; "!B" &amp; $B904)="","",INDIRECT($E904 &amp; "!B" &amp; $B904)),"")</f>
        <v>8.8</v>
      </c>
      <c r="D904" s="322" t="str">
        <f t="shared" ref="D904:D967" ca="1" si="197">IFERROR(IF(INDIRECT($E904 &amp; "!G" &amp; $B904)="","",INDIRECT($E904 &amp; "!G" &amp; $B904)),"")</f>
        <v>na</v>
      </c>
      <c r="E904" s="322" t="s">
        <v>41</v>
      </c>
      <c r="F904" s="322" t="str">
        <f t="shared" ref="F904:F967" ca="1" si="198">IFERROR(HYPERLINK(INDIRECT($E904 &amp; "!C3")), "")</f>
        <v>https://museemaritime.larochelle.fr/preparer-la-visite/je-suis/enseignant-ou-animateur</v>
      </c>
      <c r="G904" s="322" t="str">
        <f t="shared" ref="G904:G967" ca="1" si="199">IFERROR(IF(INDIRECT($E904 &amp; "!C" &amp; $B904)="","",INDIRECT($E904 &amp; "!C" &amp; $B904)),"")</f>
        <v>AA</v>
      </c>
      <c r="H904" s="322">
        <f t="shared" ref="H904:H967" ca="1" si="200">IFERROR(IF(INDIRECT($E904 &amp; "!D" &amp; $B904)="","",INDIRECT($E904 &amp; "!D" &amp; $B904)),"")</f>
        <v>0</v>
      </c>
      <c r="I904" s="322">
        <f t="shared" ref="I904:I967" ca="1" si="201">IFERROR(IF(INDIRECT($E904 &amp; "!E" &amp; $B904)="","",INDIRECT($E904 &amp; "!E" &amp; $B904)),"")</f>
        <v>0</v>
      </c>
      <c r="J904" s="322" t="str">
        <f t="shared" ref="J904:J967" ca="1" si="202">IFERROR(IF(INDIRECT($E904 &amp; "!I" &amp; $B904)="","",INDIRECT($E904 &amp; "!I" &amp; $B904)),"")</f>
        <v/>
      </c>
      <c r="K904" s="322" t="str">
        <f t="shared" ref="K904:K967" ca="1" si="203">IFERROR(IF(INDIRECT($E904 &amp; "!J" &amp; $B904)="","",INDIRECT($E904 &amp; "!J" &amp; $B904)),"")</f>
        <v/>
      </c>
      <c r="L904" s="322" t="str">
        <f t="shared" ref="L904:L967" ca="1" si="204">IFERROR(VLOOKUP($K904,$Z$1:$AD$4,MATCH($J904,$AA$5:$AD$5,0)+1,FALSE),"")</f>
        <v/>
      </c>
      <c r="N904" s="322">
        <f t="shared" ref="N904:N967" ca="1" si="205">COUNTIFS($C$7:$C$1915,$C904,$D$7:$D$1915,"nc")</f>
        <v>0</v>
      </c>
      <c r="O904" t="str">
        <f t="shared" ref="O904:O967" ca="1" si="206">IFERROR(IF(INDIRECT($E904 &amp; "!K" &amp; $B904)="","",INDIRECT($E904 &amp; "!K" &amp; $B904)),"")</f>
        <v/>
      </c>
      <c r="P904" t="str">
        <f t="shared" ref="P904:P967" ca="1" si="207">IFERROR(IF(INDIRECT($E904 &amp; "!L" &amp; $B904)="","",INDIRECT($E904 &amp; "!L" &amp; $B904)),"")</f>
        <v/>
      </c>
      <c r="Q904" t="str">
        <f t="shared" ref="Q904:Q967" ca="1" si="208">IFERROR(IF(INDIRECT($E904 &amp; "!M" &amp; $B904)="","",INDIRECT($E904 &amp; "!M" &amp; $B904)),"")</f>
        <v/>
      </c>
      <c r="R904" t="str">
        <f t="shared" ref="R904:R967" ca="1" si="209">IFERROR(IF(INDIRECT($E904 &amp; "!N" &amp; $B904)="","",INDIRECT($E904 &amp; "!N" &amp; $B904)),"")</f>
        <v/>
      </c>
    </row>
    <row r="905" spans="1:18" hidden="1" x14ac:dyDescent="0.2">
      <c r="A905" s="361"/>
      <c r="B905" s="322">
        <v>61</v>
      </c>
      <c r="C905" s="322" t="str">
        <f t="shared" ca="1" si="196"/>
        <v>8.8</v>
      </c>
      <c r="D905" s="322" t="str">
        <f t="shared" ca="1" si="197"/>
        <v>na</v>
      </c>
      <c r="E905" s="322" t="s">
        <v>42</v>
      </c>
      <c r="F905" s="322" t="str">
        <f t="shared" ca="1" si="198"/>
        <v>https://museemaritime.larochelle.fr/au-dela-de-la-visite/autour-des-expositions</v>
      </c>
      <c r="G905" s="322" t="str">
        <f t="shared" ca="1" si="199"/>
        <v>AA</v>
      </c>
      <c r="H905" s="322">
        <f t="shared" ca="1" si="200"/>
        <v>0</v>
      </c>
      <c r="I905" s="322">
        <f t="shared" ca="1" si="201"/>
        <v>0</v>
      </c>
      <c r="J905" s="322" t="str">
        <f t="shared" ca="1" si="202"/>
        <v/>
      </c>
      <c r="K905" s="322" t="str">
        <f t="shared" ca="1" si="203"/>
        <v/>
      </c>
      <c r="L905" s="322" t="str">
        <f t="shared" ca="1" si="204"/>
        <v/>
      </c>
      <c r="N905" s="322">
        <f t="shared" ca="1" si="205"/>
        <v>0</v>
      </c>
      <c r="O905" t="str">
        <f t="shared" ca="1" si="206"/>
        <v/>
      </c>
      <c r="P905" t="str">
        <f t="shared" ca="1" si="207"/>
        <v/>
      </c>
      <c r="Q905" t="str">
        <f t="shared" ca="1" si="208"/>
        <v/>
      </c>
      <c r="R905" t="str">
        <f t="shared" ca="1" si="209"/>
        <v/>
      </c>
    </row>
    <row r="906" spans="1:18" hidden="1" x14ac:dyDescent="0.2">
      <c r="A906" s="361"/>
      <c r="B906" s="322">
        <v>61</v>
      </c>
      <c r="C906" s="322" t="str">
        <f t="shared" ca="1" si="196"/>
        <v>8.8</v>
      </c>
      <c r="D906" s="322" t="str">
        <f t="shared" ca="1" si="197"/>
        <v>na</v>
      </c>
      <c r="E906" s="322" t="s">
        <v>43</v>
      </c>
      <c r="F906" s="322" t="str">
        <f t="shared" ca="1" si="198"/>
        <v>https://museemaritime.larochelle.fr/au-dela-de-la-visite/lieux-culturels-et-monuments</v>
      </c>
      <c r="G906" s="322" t="str">
        <f t="shared" ca="1" si="199"/>
        <v>AA</v>
      </c>
      <c r="H906" s="322">
        <f t="shared" ca="1" si="200"/>
        <v>0</v>
      </c>
      <c r="I906" s="322">
        <f t="shared" ca="1" si="201"/>
        <v>0</v>
      </c>
      <c r="J906" s="322" t="str">
        <f t="shared" ca="1" si="202"/>
        <v/>
      </c>
      <c r="K906" s="322" t="str">
        <f t="shared" ca="1" si="203"/>
        <v/>
      </c>
      <c r="L906" s="322" t="str">
        <f t="shared" ca="1" si="204"/>
        <v/>
      </c>
      <c r="N906" s="322">
        <f t="shared" ca="1" si="205"/>
        <v>0</v>
      </c>
      <c r="O906" t="str">
        <f t="shared" ca="1" si="206"/>
        <v/>
      </c>
      <c r="P906" t="str">
        <f t="shared" ca="1" si="207"/>
        <v/>
      </c>
      <c r="Q906" t="str">
        <f t="shared" ca="1" si="208"/>
        <v/>
      </c>
      <c r="R906" t="str">
        <f t="shared" ca="1" si="209"/>
        <v/>
      </c>
    </row>
    <row r="907" spans="1:18" hidden="1" x14ac:dyDescent="0.2">
      <c r="A907" s="361"/>
      <c r="B907" s="322">
        <v>61</v>
      </c>
      <c r="C907" s="322" t="str">
        <f t="shared" ca="1" si="196"/>
        <v>8.8</v>
      </c>
      <c r="D907" s="322" t="str">
        <f t="shared" ca="1" si="197"/>
        <v>na</v>
      </c>
      <c r="E907" s="322" t="s">
        <v>44</v>
      </c>
      <c r="F907" s="322" t="str">
        <f t="shared" ca="1" si="198"/>
        <v>https://museemaritime.larochelle.fr/au-dela-de-la-visite/a-decouvrir-a-proximite/yatchs-classiques</v>
      </c>
      <c r="G907" s="322" t="str">
        <f t="shared" ca="1" si="199"/>
        <v>AA</v>
      </c>
      <c r="H907" s="322">
        <f t="shared" ca="1" si="200"/>
        <v>0</v>
      </c>
      <c r="I907" s="322">
        <f t="shared" ca="1" si="201"/>
        <v>0</v>
      </c>
      <c r="J907" s="322" t="str">
        <f t="shared" ca="1" si="202"/>
        <v/>
      </c>
      <c r="K907" s="322" t="str">
        <f t="shared" ca="1" si="203"/>
        <v/>
      </c>
      <c r="L907" s="322" t="str">
        <f t="shared" ca="1" si="204"/>
        <v/>
      </c>
      <c r="N907" s="322">
        <f t="shared" ca="1" si="205"/>
        <v>0</v>
      </c>
      <c r="O907" t="str">
        <f t="shared" ca="1" si="206"/>
        <v/>
      </c>
      <c r="P907" t="str">
        <f t="shared" ca="1" si="207"/>
        <v/>
      </c>
      <c r="Q907" t="str">
        <f t="shared" ca="1" si="208"/>
        <v/>
      </c>
      <c r="R907" t="str">
        <f t="shared" ca="1" si="209"/>
        <v/>
      </c>
    </row>
    <row r="908" spans="1:18" x14ac:dyDescent="0.2">
      <c r="A908" s="361"/>
      <c r="B908" s="322">
        <v>62</v>
      </c>
      <c r="C908" s="322" t="str">
        <f t="shared" ca="1" si="196"/>
        <v>8.9</v>
      </c>
      <c r="D908" s="322" t="str">
        <f t="shared" ca="1" si="197"/>
        <v>nc</v>
      </c>
      <c r="E908" s="322" t="s">
        <v>27</v>
      </c>
      <c r="F908" s="322" t="str">
        <f t="shared" ca="1" si="198"/>
        <v>https://museemaritime.larochelle.fr/</v>
      </c>
      <c r="G908" s="322" t="str">
        <f t="shared" ca="1" si="199"/>
        <v>A</v>
      </c>
      <c r="H908" s="322">
        <f t="shared" ca="1" si="200"/>
        <v>0</v>
      </c>
      <c r="I908" s="322">
        <f t="shared" ca="1" si="201"/>
        <v>0</v>
      </c>
      <c r="J908" s="322" t="str">
        <f t="shared" ca="1" si="202"/>
        <v>Mineure</v>
      </c>
      <c r="K908" s="322" t="str">
        <f t="shared" ca="1" si="203"/>
        <v>Sur toutes les pages du site</v>
      </c>
      <c r="L908" s="322">
        <f t="shared" ca="1" si="204"/>
        <v>3</v>
      </c>
      <c r="N908" s="322">
        <f t="shared" ca="1" si="205"/>
        <v>5</v>
      </c>
      <c r="O908" t="str">
        <f t="shared" ca="1" si="206"/>
        <v>Un &lt;p&gt; vide est présent dans la partie "Un avant-goût"
Des &lt;br&gt; se suivent dans la partie "Contact"</v>
      </c>
      <c r="P908" t="str">
        <f t="shared" ca="1" si="207"/>
        <v>Supprimer les balises vides et les &lt;br&gt; qui se suivent</v>
      </c>
      <c r="Q908" t="str">
        <f t="shared" ca="1" si="208"/>
        <v/>
      </c>
      <c r="R908" t="str">
        <f t="shared" ca="1" si="209"/>
        <v>C:\Users\Yves-Pol Cabon\Pictures\Screenshots\Capture d'écran 2026-03-18 160658.png</v>
      </c>
    </row>
    <row r="909" spans="1:18" x14ac:dyDescent="0.2">
      <c r="A909" s="361"/>
      <c r="B909" s="322">
        <v>62</v>
      </c>
      <c r="C909" s="322" t="str">
        <f t="shared" ca="1" si="196"/>
        <v>8.9</v>
      </c>
      <c r="D909" s="322" t="str">
        <f t="shared" ca="1" si="197"/>
        <v>nc</v>
      </c>
      <c r="E909" s="322" t="s">
        <v>28</v>
      </c>
      <c r="F909" s="322" t="str">
        <f t="shared" ca="1" si="198"/>
        <v>https://museemaritime.larochelle.fr/contact</v>
      </c>
      <c r="G909" s="322" t="str">
        <f t="shared" ca="1" si="199"/>
        <v>A</v>
      </c>
      <c r="H909" s="322">
        <f t="shared" ca="1" si="200"/>
        <v>0</v>
      </c>
      <c r="I909" s="322">
        <f t="shared" ca="1" si="201"/>
        <v>0</v>
      </c>
      <c r="J909" s="322" t="str">
        <f t="shared" ca="1" si="202"/>
        <v>Moyenne</v>
      </c>
      <c r="K909" s="322" t="str">
        <f t="shared" ca="1" si="203"/>
        <v>Une seule fois dans la page</v>
      </c>
      <c r="L909" s="322">
        <f t="shared" ca="1" si="204"/>
        <v>4</v>
      </c>
      <c r="N909" s="322">
        <f t="shared" ca="1" si="205"/>
        <v>5</v>
      </c>
      <c r="O909" t="str">
        <f t="shared" ca="1" si="206"/>
        <v>"Conditions d'utilisation (obligatoire)" n'est pas un &lt;label&gt;
Le &lt;h2&gt; "Formulaire de contact" qui se situe sous "condititions d'utilisations" ne titre pas la suite de son contenu</v>
      </c>
      <c r="P909" t="str">
        <f t="shared" ca="1" si="207"/>
        <v>Remplacer par &lt;p&gt;
Supprimer carrément le &lt;h2&gt; "Formulaire de contact" qui n'a à priori pas de sens</v>
      </c>
      <c r="Q909" t="str">
        <f t="shared" ca="1" si="208"/>
        <v>ref P01</v>
      </c>
      <c r="R909" t="str">
        <f t="shared" ca="1" si="209"/>
        <v>C:\Users\Yves-Pol Cabon\Pictures\Screenshots\Capture d'écran 2026-03-24 145844.png</v>
      </c>
    </row>
    <row r="910" spans="1:18" hidden="1" x14ac:dyDescent="0.2">
      <c r="A910" s="361"/>
      <c r="B910" s="322">
        <v>62</v>
      </c>
      <c r="C910" s="322" t="str">
        <f t="shared" ca="1" si="196"/>
        <v>8.9</v>
      </c>
      <c r="D910" s="322" t="str">
        <f t="shared" ca="1" si="197"/>
        <v>c</v>
      </c>
      <c r="E910" s="322" t="s">
        <v>29</v>
      </c>
      <c r="F910" s="322" t="str">
        <f t="shared" ca="1" si="198"/>
        <v>https://museemaritime.larochelle.fr/mentions-legales</v>
      </c>
      <c r="G910" s="322" t="str">
        <f t="shared" ca="1" si="199"/>
        <v>A</v>
      </c>
      <c r="H910" s="322">
        <f t="shared" ca="1" si="200"/>
        <v>0</v>
      </c>
      <c r="I910" s="322">
        <f t="shared" ca="1" si="201"/>
        <v>0</v>
      </c>
      <c r="J910" s="322" t="str">
        <f t="shared" ca="1" si="202"/>
        <v/>
      </c>
      <c r="K910" s="322" t="str">
        <f t="shared" ca="1" si="203"/>
        <v/>
      </c>
      <c r="L910" s="322" t="str">
        <f t="shared" ca="1" si="204"/>
        <v/>
      </c>
      <c r="N910" s="322">
        <f t="shared" ca="1" si="205"/>
        <v>5</v>
      </c>
      <c r="O910" t="str">
        <f t="shared" ca="1" si="206"/>
        <v/>
      </c>
      <c r="P910" t="str">
        <f t="shared" ca="1" si="207"/>
        <v/>
      </c>
      <c r="Q910" t="str">
        <f t="shared" ca="1" si="208"/>
        <v>ref P01</v>
      </c>
      <c r="R910" t="str">
        <f t="shared" ca="1" si="209"/>
        <v/>
      </c>
    </row>
    <row r="911" spans="1:18" hidden="1" x14ac:dyDescent="0.2">
      <c r="A911" s="361"/>
      <c r="B911" s="322">
        <v>62</v>
      </c>
      <c r="C911" s="322" t="str">
        <f t="shared" ca="1" si="196"/>
        <v>8.9</v>
      </c>
      <c r="D911" s="322" t="str">
        <f t="shared" ca="1" si="197"/>
        <v>na</v>
      </c>
      <c r="E911" s="322" t="s">
        <v>30</v>
      </c>
      <c r="F911" s="322" t="str">
        <f t="shared" ca="1" si="198"/>
        <v>https://museemaritime.larochelle.fr/plan-du-site</v>
      </c>
      <c r="G911" s="322" t="str">
        <f t="shared" ca="1" si="199"/>
        <v>A</v>
      </c>
      <c r="H911" s="322">
        <f t="shared" ca="1" si="200"/>
        <v>0</v>
      </c>
      <c r="I911" s="322">
        <f t="shared" ca="1" si="201"/>
        <v>0</v>
      </c>
      <c r="J911" s="322" t="str">
        <f t="shared" ca="1" si="202"/>
        <v/>
      </c>
      <c r="K911" s="322" t="str">
        <f t="shared" ca="1" si="203"/>
        <v/>
      </c>
      <c r="L911" s="322" t="str">
        <f t="shared" ca="1" si="204"/>
        <v/>
      </c>
      <c r="N911" s="322">
        <f t="shared" ca="1" si="205"/>
        <v>5</v>
      </c>
      <c r="O911" t="str">
        <f t="shared" ca="1" si="206"/>
        <v/>
      </c>
      <c r="P911" t="str">
        <f t="shared" ca="1" si="207"/>
        <v/>
      </c>
      <c r="Q911" t="str">
        <f t="shared" ca="1" si="208"/>
        <v>ref P01</v>
      </c>
      <c r="R911" t="str">
        <f t="shared" ca="1" si="209"/>
        <v/>
      </c>
    </row>
    <row r="912" spans="1:18" hidden="1" x14ac:dyDescent="0.2">
      <c r="A912" s="361"/>
      <c r="B912" s="322">
        <v>62</v>
      </c>
      <c r="C912" s="322" t="str">
        <f t="shared" ca="1" si="196"/>
        <v>8.9</v>
      </c>
      <c r="D912" s="322" t="str">
        <f t="shared" ca="1" si="197"/>
        <v>na</v>
      </c>
      <c r="E912" s="322" t="s">
        <v>31</v>
      </c>
      <c r="F912" s="322" t="str">
        <f t="shared" ca="1" si="198"/>
        <v>https://museemaritime.larochelle.fr/un-avant-gout/en-ce-moment</v>
      </c>
      <c r="G912" s="322" t="str">
        <f t="shared" ca="1" si="199"/>
        <v>A</v>
      </c>
      <c r="H912" s="322">
        <f t="shared" ca="1" si="200"/>
        <v>0</v>
      </c>
      <c r="I912" s="322">
        <f t="shared" ca="1" si="201"/>
        <v>0</v>
      </c>
      <c r="J912" s="322" t="str">
        <f t="shared" ca="1" si="202"/>
        <v/>
      </c>
      <c r="K912" s="322" t="str">
        <f t="shared" ca="1" si="203"/>
        <v/>
      </c>
      <c r="L912" s="322" t="str">
        <f t="shared" ca="1" si="204"/>
        <v/>
      </c>
      <c r="N912" s="322">
        <f t="shared" ca="1" si="205"/>
        <v>5</v>
      </c>
      <c r="O912" t="str">
        <f t="shared" ca="1" si="206"/>
        <v/>
      </c>
      <c r="P912" t="str">
        <f t="shared" ca="1" si="207"/>
        <v/>
      </c>
      <c r="Q912" t="str">
        <f t="shared" ca="1" si="208"/>
        <v>ref P01</v>
      </c>
      <c r="R912" t="str">
        <f t="shared" ca="1" si="209"/>
        <v/>
      </c>
    </row>
    <row r="913" spans="1:18" hidden="1" x14ac:dyDescent="0.2">
      <c r="A913" s="361"/>
      <c r="B913" s="322">
        <v>62</v>
      </c>
      <c r="C913" s="322" t="str">
        <f t="shared" ca="1" si="196"/>
        <v>8.9</v>
      </c>
      <c r="D913" s="322" t="str">
        <f t="shared" ca="1" si="197"/>
        <v>c</v>
      </c>
      <c r="E913" s="322" t="s">
        <v>32</v>
      </c>
      <c r="F913" s="322" t="str">
        <f t="shared" ca="1" si="198"/>
        <v>https://museemaritime.larochelle.fr/un-avant-gout/en-ce-moment</v>
      </c>
      <c r="G913" s="322" t="str">
        <f t="shared" ca="1" si="199"/>
        <v>A</v>
      </c>
      <c r="H913" s="322">
        <f t="shared" ca="1" si="200"/>
        <v>0</v>
      </c>
      <c r="I913" s="322">
        <f t="shared" ca="1" si="201"/>
        <v>0</v>
      </c>
      <c r="J913" s="322" t="str">
        <f t="shared" ca="1" si="202"/>
        <v/>
      </c>
      <c r="K913" s="322" t="str">
        <f t="shared" ca="1" si="203"/>
        <v/>
      </c>
      <c r="L913" s="322" t="str">
        <f t="shared" ca="1" si="204"/>
        <v/>
      </c>
      <c r="N913" s="322">
        <f t="shared" ca="1" si="205"/>
        <v>5</v>
      </c>
      <c r="O913" t="str">
        <f t="shared" ca="1" si="206"/>
        <v/>
      </c>
      <c r="P913" t="str">
        <f t="shared" ca="1" si="207"/>
        <v/>
      </c>
      <c r="Q913" t="str">
        <f t="shared" ca="1" si="208"/>
        <v/>
      </c>
      <c r="R913" t="str">
        <f t="shared" ca="1" si="209"/>
        <v/>
      </c>
    </row>
    <row r="914" spans="1:18" hidden="1" x14ac:dyDescent="0.2">
      <c r="A914" s="361"/>
      <c r="B914" s="322">
        <v>62</v>
      </c>
      <c r="C914" s="322" t="str">
        <f t="shared" ca="1" si="196"/>
        <v>8.9</v>
      </c>
      <c r="D914" s="322" t="str">
        <f t="shared" ca="1" si="197"/>
        <v>na</v>
      </c>
      <c r="E914" s="322" t="s">
        <v>33</v>
      </c>
      <c r="F914" s="322" t="str">
        <f t="shared" ca="1" si="198"/>
        <v>https://museemaritime.larochelle.fr/un-avant-gout/en-ce-moment/evenement/generationsthalassa-5662</v>
      </c>
      <c r="G914" s="322" t="str">
        <f t="shared" ca="1" si="199"/>
        <v>A</v>
      </c>
      <c r="H914" s="322">
        <f t="shared" ca="1" si="200"/>
        <v>0</v>
      </c>
      <c r="I914" s="322">
        <f t="shared" ca="1" si="201"/>
        <v>0</v>
      </c>
      <c r="J914" s="322" t="str">
        <f t="shared" ca="1" si="202"/>
        <v/>
      </c>
      <c r="K914" s="322" t="str">
        <f t="shared" ca="1" si="203"/>
        <v/>
      </c>
      <c r="L914" s="322" t="str">
        <f t="shared" ca="1" si="204"/>
        <v/>
      </c>
      <c r="N914" s="322">
        <f t="shared" ca="1" si="205"/>
        <v>5</v>
      </c>
      <c r="O914" t="str">
        <f t="shared" ca="1" si="206"/>
        <v/>
      </c>
      <c r="P914" t="str">
        <f t="shared" ca="1" si="207"/>
        <v/>
      </c>
      <c r="Q914" t="str">
        <f t="shared" ca="1" si="208"/>
        <v>ref P01</v>
      </c>
      <c r="R914" t="str">
        <f t="shared" ca="1" si="209"/>
        <v/>
      </c>
    </row>
    <row r="915" spans="1:18" hidden="1" x14ac:dyDescent="0.2">
      <c r="A915" s="361"/>
      <c r="B915" s="322">
        <v>62</v>
      </c>
      <c r="C915" s="322" t="str">
        <f t="shared" ca="1" si="196"/>
        <v>8.9</v>
      </c>
      <c r="D915" s="322" t="str">
        <f t="shared" ca="1" si="197"/>
        <v>na</v>
      </c>
      <c r="E915" s="322" t="s">
        <v>34</v>
      </c>
      <c r="F915" s="322" t="str">
        <f t="shared" ca="1" si="198"/>
        <v>https://museemaritime.larochelle.fr/recherche?q=bateau&amp;tx_indexedsearch%5Bsubmit_button%5D=OK </v>
      </c>
      <c r="G915" s="322" t="str">
        <f t="shared" ca="1" si="199"/>
        <v>A</v>
      </c>
      <c r="H915" s="322">
        <f t="shared" ca="1" si="200"/>
        <v>0</v>
      </c>
      <c r="I915" s="322">
        <f t="shared" ca="1" si="201"/>
        <v>0</v>
      </c>
      <c r="J915" s="322" t="str">
        <f t="shared" ca="1" si="202"/>
        <v/>
      </c>
      <c r="K915" s="322" t="str">
        <f t="shared" ca="1" si="203"/>
        <v/>
      </c>
      <c r="L915" s="322" t="str">
        <f t="shared" ca="1" si="204"/>
        <v/>
      </c>
      <c r="N915" s="322">
        <f t="shared" ca="1" si="205"/>
        <v>5</v>
      </c>
      <c r="O915" t="str">
        <f t="shared" ca="1" si="206"/>
        <v/>
      </c>
      <c r="P915" t="str">
        <f t="shared" ca="1" si="207"/>
        <v/>
      </c>
      <c r="Q915" t="str">
        <f t="shared" ca="1" si="208"/>
        <v>ref P01</v>
      </c>
      <c r="R915" t="str">
        <f t="shared" ca="1" si="209"/>
        <v/>
      </c>
    </row>
    <row r="916" spans="1:18" hidden="1" x14ac:dyDescent="0.2">
      <c r="A916" s="361"/>
      <c r="B916" s="322">
        <v>62</v>
      </c>
      <c r="C916" s="322" t="str">
        <f t="shared" ca="1" si="196"/>
        <v>8.9</v>
      </c>
      <c r="D916" s="322" t="str">
        <f t="shared" ca="1" si="197"/>
        <v>na</v>
      </c>
      <c r="E916" s="322" t="s">
        <v>35</v>
      </c>
      <c r="F916" s="322" t="str">
        <f t="shared" ca="1" si="198"/>
        <v>https://museemaritime.larochelle.fr/un-avant-gout/presentation-du-musee</v>
      </c>
      <c r="G916" s="322" t="str">
        <f t="shared" ca="1" si="199"/>
        <v>A</v>
      </c>
      <c r="H916" s="322">
        <f t="shared" ca="1" si="200"/>
        <v>0</v>
      </c>
      <c r="I916" s="322">
        <f t="shared" ca="1" si="201"/>
        <v>0</v>
      </c>
      <c r="J916" s="322" t="str">
        <f t="shared" ca="1" si="202"/>
        <v/>
      </c>
      <c r="K916" s="322" t="str">
        <f t="shared" ca="1" si="203"/>
        <v/>
      </c>
      <c r="L916" s="322" t="str">
        <f t="shared" ca="1" si="204"/>
        <v/>
      </c>
      <c r="N916" s="322">
        <f t="shared" ca="1" si="205"/>
        <v>5</v>
      </c>
      <c r="O916" t="str">
        <f t="shared" ca="1" si="206"/>
        <v/>
      </c>
      <c r="P916" t="str">
        <f t="shared" ca="1" si="207"/>
        <v/>
      </c>
      <c r="Q916" t="str">
        <f t="shared" ca="1" si="208"/>
        <v>ref P01</v>
      </c>
      <c r="R916" t="str">
        <f t="shared" ca="1" si="209"/>
        <v/>
      </c>
    </row>
    <row r="917" spans="1:18" x14ac:dyDescent="0.2">
      <c r="A917" s="361"/>
      <c r="B917" s="322">
        <v>62</v>
      </c>
      <c r="C917" s="322" t="str">
        <f t="shared" ca="1" si="196"/>
        <v>8.9</v>
      </c>
      <c r="D917" s="322" t="str">
        <f t="shared" ca="1" si="197"/>
        <v>nc</v>
      </c>
      <c r="E917" s="322" t="s">
        <v>36</v>
      </c>
      <c r="F917" s="322" t="str">
        <f t="shared" ca="1" si="198"/>
        <v>https://museemaritime.larochelle.fr/un-avant-gout/histoire-du-musee</v>
      </c>
      <c r="G917" s="322" t="str">
        <f t="shared" ca="1" si="199"/>
        <v>A</v>
      </c>
      <c r="H917" s="322">
        <f t="shared" ca="1" si="200"/>
        <v>0</v>
      </c>
      <c r="I917" s="322">
        <f t="shared" ca="1" si="201"/>
        <v>0</v>
      </c>
      <c r="J917" s="322" t="str">
        <f t="shared" ca="1" si="202"/>
        <v>Mineure</v>
      </c>
      <c r="K917" s="322" t="str">
        <f t="shared" ca="1" si="203"/>
        <v>Plusieurs fois sur cette page uniquement</v>
      </c>
      <c r="L917" s="322">
        <f t="shared" ca="1" si="204"/>
        <v>4</v>
      </c>
      <c r="N917" s="322">
        <f t="shared" ca="1" si="205"/>
        <v>5</v>
      </c>
      <c r="O917" t="str">
        <f t="shared" ca="1" si="206"/>
        <v>Des &lt;br&gt; successifs sont présents dans les paragraphes à l'interieur des disclosure
Les changement de role de &lt;ul&gt; et &lt;a&gt; (tablist et tab) créent des &lt;li&gt; "flottants" sans &lt;ul&gt; pour leur donner sens</v>
      </c>
      <c r="P917" t="str">
        <f t="shared" ca="1" si="207"/>
        <v>Supprimer les &lt;br&gt; successifs
Voir 7,1</v>
      </c>
      <c r="Q917" t="str">
        <f t="shared" ca="1" si="208"/>
        <v>ref P01</v>
      </c>
      <c r="R917" t="str">
        <f t="shared" ca="1" si="209"/>
        <v>C:\Users\Yves-Pol Cabon\Pictures\Screenshots\Capture d'écran 2026-03-26 091109.png</v>
      </c>
    </row>
    <row r="918" spans="1:18" x14ac:dyDescent="0.2">
      <c r="A918" s="361"/>
      <c r="B918" s="322">
        <v>62</v>
      </c>
      <c r="C918" s="322" t="str">
        <f t="shared" ca="1" si="196"/>
        <v>8.9</v>
      </c>
      <c r="D918" s="322" t="str">
        <f t="shared" ca="1" si="197"/>
        <v>nc</v>
      </c>
      <c r="E918" s="322" t="s">
        <v>37</v>
      </c>
      <c r="F918" s="322" t="str">
        <f t="shared" ca="1" si="198"/>
        <v>https://museemaritime.larochelle.fr/un-avant-gout/les-collections/flotte-patrimoniale</v>
      </c>
      <c r="G918" s="322" t="str">
        <f t="shared" ca="1" si="199"/>
        <v>A</v>
      </c>
      <c r="H918" s="322">
        <f t="shared" ca="1" si="200"/>
        <v>0</v>
      </c>
      <c r="I918" s="322">
        <f t="shared" ca="1" si="201"/>
        <v>0</v>
      </c>
      <c r="J918" s="322" t="str">
        <f t="shared" ca="1" si="202"/>
        <v>Mineure</v>
      </c>
      <c r="K918" s="322" t="str">
        <f t="shared" ca="1" si="203"/>
        <v>Une seule fois dans la page</v>
      </c>
      <c r="L918" s="322">
        <f t="shared" ca="1" si="204"/>
        <v>4</v>
      </c>
      <c r="N918" s="322">
        <f t="shared" ca="1" si="205"/>
        <v>5</v>
      </c>
      <c r="O918" t="str">
        <f t="shared" ca="1" si="206"/>
        <v>Le paragraphe d'introduction n'est pas un titre(il ne présente rien)</v>
      </c>
      <c r="P918" t="str">
        <f t="shared" ca="1" si="207"/>
        <v>Supprimer la balise h2 et faire la mise en forme en css</v>
      </c>
      <c r="Q918" t="str">
        <f t="shared" ca="1" si="208"/>
        <v>ref P01</v>
      </c>
      <c r="R918" t="str">
        <f t="shared" ca="1" si="209"/>
        <v>C:\Users\Yves-Pol Cabon\Pictures\Screenshots\Capture d'écran 2026-03-26 093007.png</v>
      </c>
    </row>
    <row r="919" spans="1:18" hidden="1" x14ac:dyDescent="0.2">
      <c r="A919" s="361"/>
      <c r="B919" s="322">
        <v>62</v>
      </c>
      <c r="C919" s="322" t="str">
        <f t="shared" ca="1" si="196"/>
        <v>8.9</v>
      </c>
      <c r="D919" s="322" t="str">
        <f t="shared" ca="1" si="197"/>
        <v>na</v>
      </c>
      <c r="E919" s="322" t="s">
        <v>38</v>
      </c>
      <c r="F919" s="322" t="str">
        <f t="shared" ca="1" si="198"/>
        <v>https://museemaritime.larochelle.fr/un-avant-gout/les-collections/france-1</v>
      </c>
      <c r="G919" s="322" t="str">
        <f t="shared" ca="1" si="199"/>
        <v>A</v>
      </c>
      <c r="H919" s="322">
        <f t="shared" ca="1" si="200"/>
        <v>0</v>
      </c>
      <c r="I919" s="322">
        <f t="shared" ca="1" si="201"/>
        <v>0</v>
      </c>
      <c r="J919" s="322" t="str">
        <f t="shared" ca="1" si="202"/>
        <v/>
      </c>
      <c r="K919" s="322" t="str">
        <f t="shared" ca="1" si="203"/>
        <v/>
      </c>
      <c r="L919" s="322" t="str">
        <f t="shared" ca="1" si="204"/>
        <v/>
      </c>
      <c r="N919" s="322">
        <f t="shared" ca="1" si="205"/>
        <v>5</v>
      </c>
      <c r="O919" t="str">
        <f t="shared" ca="1" si="206"/>
        <v/>
      </c>
      <c r="P919" t="str">
        <f t="shared" ca="1" si="207"/>
        <v/>
      </c>
      <c r="Q919" t="str">
        <f t="shared" ca="1" si="208"/>
        <v>ref P01
ref P10 (disclosure)
ref P11 (titre paragraphe intro)</v>
      </c>
      <c r="R919" t="str">
        <f t="shared" ca="1" si="209"/>
        <v/>
      </c>
    </row>
    <row r="920" spans="1:18" hidden="1" x14ac:dyDescent="0.2">
      <c r="A920" s="361"/>
      <c r="B920" s="322">
        <v>62</v>
      </c>
      <c r="C920" s="322" t="str">
        <f t="shared" ca="1" si="196"/>
        <v>8.9</v>
      </c>
      <c r="D920" s="322" t="str">
        <f t="shared" ca="1" si="197"/>
        <v>na</v>
      </c>
      <c r="E920" s="322" t="s">
        <v>39</v>
      </c>
      <c r="F920" s="322" t="str">
        <f t="shared" ca="1" si="198"/>
        <v>https://museemaritime.larochelle.fr/un-avant-gout/les-incontournables/joshua-1</v>
      </c>
      <c r="G920" s="322" t="str">
        <f t="shared" ca="1" si="199"/>
        <v>A</v>
      </c>
      <c r="H920" s="322">
        <f t="shared" ca="1" si="200"/>
        <v>0</v>
      </c>
      <c r="I920" s="322">
        <f t="shared" ca="1" si="201"/>
        <v>0</v>
      </c>
      <c r="J920" s="322" t="str">
        <f t="shared" ca="1" si="202"/>
        <v/>
      </c>
      <c r="K920" s="322" t="str">
        <f t="shared" ca="1" si="203"/>
        <v/>
      </c>
      <c r="L920" s="322" t="str">
        <f t="shared" ca="1" si="204"/>
        <v/>
      </c>
      <c r="N920" s="322">
        <f t="shared" ca="1" si="205"/>
        <v>5</v>
      </c>
      <c r="O920" t="str">
        <f t="shared" ca="1" si="206"/>
        <v/>
      </c>
      <c r="P920" t="str">
        <f t="shared" ca="1" si="207"/>
        <v/>
      </c>
      <c r="Q920" t="str">
        <f t="shared" ca="1" si="208"/>
        <v>ref P01
ref P11 (titre paragraphe intro)</v>
      </c>
      <c r="R920" t="str">
        <f t="shared" ca="1" si="209"/>
        <v/>
      </c>
    </row>
    <row r="921" spans="1:18" x14ac:dyDescent="0.2">
      <c r="A921" s="361"/>
      <c r="B921" s="322">
        <v>62</v>
      </c>
      <c r="C921" s="322" t="str">
        <f t="shared" ca="1" si="196"/>
        <v>8.9</v>
      </c>
      <c r="D921" s="322" t="str">
        <f t="shared" ca="1" si="197"/>
        <v>nc</v>
      </c>
      <c r="E921" s="322" t="s">
        <v>40</v>
      </c>
      <c r="F921" s="322" t="str">
        <f t="shared" ca="1" si="198"/>
        <v>https://museemaritime.larochelle.fr/preparer-la-visite/acces-tarifs-et-horaires</v>
      </c>
      <c r="G921" s="322" t="str">
        <f t="shared" ca="1" si="199"/>
        <v>A</v>
      </c>
      <c r="H921" s="322">
        <f t="shared" ca="1" si="200"/>
        <v>0</v>
      </c>
      <c r="I921" s="322">
        <f t="shared" ca="1" si="201"/>
        <v>0</v>
      </c>
      <c r="J921" s="322" t="str">
        <f t="shared" ca="1" si="202"/>
        <v>Moyenne</v>
      </c>
      <c r="K921" s="322" t="str">
        <f t="shared" ca="1" si="203"/>
        <v>Une seule fois dans la page</v>
      </c>
      <c r="L921" s="322">
        <f t="shared" ca="1" si="204"/>
        <v>4</v>
      </c>
      <c r="N921" s="322">
        <f t="shared" ca="1" si="205"/>
        <v>5</v>
      </c>
      <c r="O921" t="str">
        <f t="shared" ca="1" si="206"/>
        <v>Une titre h4 est vide et gène la lecture avec TA</v>
      </c>
      <c r="P921" t="str">
        <f t="shared" ca="1" si="207"/>
        <v>Supprimer la balise, ou la remplacer par "Accessibilité"</v>
      </c>
      <c r="Q921" t="str">
        <f t="shared" ca="1" si="208"/>
        <v>ref P01</v>
      </c>
      <c r="R921" t="str">
        <f t="shared" ca="1" si="209"/>
        <v>C:\Users\Yves-Pol Cabon\Pictures\Screenshots\Capture d'écran 2026-03-31 164720.png</v>
      </c>
    </row>
    <row r="922" spans="1:18" hidden="1" x14ac:dyDescent="0.2">
      <c r="A922" s="361"/>
      <c r="B922" s="322">
        <v>62</v>
      </c>
      <c r="C922" s="322" t="str">
        <f t="shared" ca="1" si="196"/>
        <v>8.9</v>
      </c>
      <c r="D922" s="322" t="str">
        <f t="shared" ca="1" si="197"/>
        <v>na</v>
      </c>
      <c r="E922" s="322" t="s">
        <v>41</v>
      </c>
      <c r="F922" s="322" t="str">
        <f t="shared" ca="1" si="198"/>
        <v>https://museemaritime.larochelle.fr/preparer-la-visite/je-suis/enseignant-ou-animateur</v>
      </c>
      <c r="G922" s="322" t="str">
        <f t="shared" ca="1" si="199"/>
        <v>A</v>
      </c>
      <c r="H922" s="322">
        <f t="shared" ca="1" si="200"/>
        <v>0</v>
      </c>
      <c r="I922" s="322">
        <f t="shared" ca="1" si="201"/>
        <v>0</v>
      </c>
      <c r="J922" s="322" t="str">
        <f t="shared" ca="1" si="202"/>
        <v/>
      </c>
      <c r="K922" s="322" t="str">
        <f t="shared" ca="1" si="203"/>
        <v/>
      </c>
      <c r="L922" s="322" t="str">
        <f t="shared" ca="1" si="204"/>
        <v/>
      </c>
      <c r="N922" s="322">
        <f t="shared" ca="1" si="205"/>
        <v>5</v>
      </c>
      <c r="O922" t="str">
        <f t="shared" ca="1" si="206"/>
        <v/>
      </c>
      <c r="P922" t="str">
        <f t="shared" ca="1" si="207"/>
        <v/>
      </c>
      <c r="Q922" t="str">
        <f t="shared" ca="1" si="208"/>
        <v>ref P01
ref P11 (titre paragraphe intro)</v>
      </c>
      <c r="R922" t="str">
        <f t="shared" ca="1" si="209"/>
        <v/>
      </c>
    </row>
    <row r="923" spans="1:18" hidden="1" x14ac:dyDescent="0.2">
      <c r="A923" s="361"/>
      <c r="B923" s="322">
        <v>62</v>
      </c>
      <c r="C923" s="322" t="str">
        <f t="shared" ca="1" si="196"/>
        <v>8.9</v>
      </c>
      <c r="D923" s="322" t="str">
        <f t="shared" ca="1" si="197"/>
        <v>na</v>
      </c>
      <c r="E923" s="322" t="s">
        <v>42</v>
      </c>
      <c r="F923" s="322" t="str">
        <f t="shared" ca="1" si="198"/>
        <v>https://museemaritime.larochelle.fr/au-dela-de-la-visite/autour-des-expositions</v>
      </c>
      <c r="G923" s="322" t="str">
        <f t="shared" ca="1" si="199"/>
        <v>A</v>
      </c>
      <c r="H923" s="322">
        <f t="shared" ca="1" si="200"/>
        <v>0</v>
      </c>
      <c r="I923" s="322">
        <f t="shared" ca="1" si="201"/>
        <v>0</v>
      </c>
      <c r="J923" s="322" t="str">
        <f t="shared" ca="1" si="202"/>
        <v/>
      </c>
      <c r="K923" s="322" t="str">
        <f t="shared" ca="1" si="203"/>
        <v/>
      </c>
      <c r="L923" s="322" t="str">
        <f t="shared" ca="1" si="204"/>
        <v/>
      </c>
      <c r="N923" s="322">
        <f t="shared" ca="1" si="205"/>
        <v>5</v>
      </c>
      <c r="O923" t="str">
        <f t="shared" ca="1" si="206"/>
        <v/>
      </c>
      <c r="P923" t="str">
        <f t="shared" ca="1" si="207"/>
        <v/>
      </c>
      <c r="Q923" t="str">
        <f t="shared" ca="1" si="208"/>
        <v>ref P01</v>
      </c>
      <c r="R923" t="str">
        <f t="shared" ca="1" si="209"/>
        <v/>
      </c>
    </row>
    <row r="924" spans="1:18" hidden="1" x14ac:dyDescent="0.2">
      <c r="A924" s="361"/>
      <c r="B924" s="322">
        <v>62</v>
      </c>
      <c r="C924" s="322" t="str">
        <f t="shared" ca="1" si="196"/>
        <v>8.9</v>
      </c>
      <c r="D924" s="322" t="str">
        <f t="shared" ca="1" si="197"/>
        <v>na</v>
      </c>
      <c r="E924" s="322" t="s">
        <v>43</v>
      </c>
      <c r="F924" s="322" t="str">
        <f t="shared" ca="1" si="198"/>
        <v>https://museemaritime.larochelle.fr/au-dela-de-la-visite/lieux-culturels-et-monuments</v>
      </c>
      <c r="G924" s="322" t="str">
        <f t="shared" ca="1" si="199"/>
        <v>A</v>
      </c>
      <c r="H924" s="322">
        <f t="shared" ca="1" si="200"/>
        <v>0</v>
      </c>
      <c r="I924" s="322">
        <f t="shared" ca="1" si="201"/>
        <v>0</v>
      </c>
      <c r="J924" s="322" t="str">
        <f t="shared" ca="1" si="202"/>
        <v/>
      </c>
      <c r="K924" s="322" t="str">
        <f t="shared" ca="1" si="203"/>
        <v/>
      </c>
      <c r="L924" s="322" t="str">
        <f t="shared" ca="1" si="204"/>
        <v/>
      </c>
      <c r="N924" s="322">
        <f t="shared" ca="1" si="205"/>
        <v>5</v>
      </c>
      <c r="O924" t="str">
        <f t="shared" ca="1" si="206"/>
        <v/>
      </c>
      <c r="P924" t="str">
        <f t="shared" ca="1" si="207"/>
        <v/>
      </c>
      <c r="Q924" t="str">
        <f t="shared" ca="1" si="208"/>
        <v>ref P01</v>
      </c>
      <c r="R924" t="str">
        <f t="shared" ca="1" si="209"/>
        <v/>
      </c>
    </row>
    <row r="925" spans="1:18" hidden="1" x14ac:dyDescent="0.2">
      <c r="A925" s="361"/>
      <c r="B925" s="322">
        <v>62</v>
      </c>
      <c r="C925" s="322" t="str">
        <f t="shared" ca="1" si="196"/>
        <v>8.9</v>
      </c>
      <c r="D925" s="322" t="str">
        <f t="shared" ca="1" si="197"/>
        <v>na</v>
      </c>
      <c r="E925" s="322" t="s">
        <v>44</v>
      </c>
      <c r="F925" s="322" t="str">
        <f t="shared" ca="1" si="198"/>
        <v>https://museemaritime.larochelle.fr/au-dela-de-la-visite/a-decouvrir-a-proximite/yatchs-classiques</v>
      </c>
      <c r="G925" s="322" t="str">
        <f t="shared" ca="1" si="199"/>
        <v>A</v>
      </c>
      <c r="H925" s="322">
        <f t="shared" ca="1" si="200"/>
        <v>0</v>
      </c>
      <c r="I925" s="322">
        <f t="shared" ca="1" si="201"/>
        <v>0</v>
      </c>
      <c r="J925" s="322" t="str">
        <f t="shared" ca="1" si="202"/>
        <v/>
      </c>
      <c r="K925" s="322" t="str">
        <f t="shared" ca="1" si="203"/>
        <v/>
      </c>
      <c r="L925" s="322" t="str">
        <f t="shared" ca="1" si="204"/>
        <v/>
      </c>
      <c r="N925" s="322">
        <f t="shared" ca="1" si="205"/>
        <v>5</v>
      </c>
      <c r="O925" t="str">
        <f t="shared" ca="1" si="206"/>
        <v/>
      </c>
      <c r="P925" t="str">
        <f t="shared" ca="1" si="207"/>
        <v/>
      </c>
      <c r="Q925" t="str">
        <f t="shared" ca="1" si="208"/>
        <v>ref P01</v>
      </c>
      <c r="R925" t="str">
        <f t="shared" ca="1" si="209"/>
        <v/>
      </c>
    </row>
    <row r="926" spans="1:18" hidden="1" x14ac:dyDescent="0.2">
      <c r="A926" s="361"/>
      <c r="B926" s="322">
        <v>63</v>
      </c>
      <c r="C926" s="322" t="str">
        <f t="shared" ca="1" si="196"/>
        <v>8.10</v>
      </c>
      <c r="D926" s="322" t="str">
        <f t="shared" ca="1" si="197"/>
        <v>na</v>
      </c>
      <c r="E926" s="322" t="s">
        <v>27</v>
      </c>
      <c r="F926" s="322" t="str">
        <f t="shared" ca="1" si="198"/>
        <v>https://museemaritime.larochelle.fr/</v>
      </c>
      <c r="G926" s="322" t="str">
        <f t="shared" ca="1" si="199"/>
        <v>A</v>
      </c>
      <c r="H926" s="322">
        <f t="shared" ca="1" si="200"/>
        <v>0</v>
      </c>
      <c r="I926" s="322">
        <f t="shared" ca="1" si="201"/>
        <v>0</v>
      </c>
      <c r="J926" s="322" t="str">
        <f t="shared" ca="1" si="202"/>
        <v/>
      </c>
      <c r="K926" s="322" t="str">
        <f t="shared" ca="1" si="203"/>
        <v/>
      </c>
      <c r="L926" s="322" t="str">
        <f t="shared" ca="1" si="204"/>
        <v/>
      </c>
      <c r="N926" s="322">
        <f t="shared" ca="1" si="205"/>
        <v>0</v>
      </c>
      <c r="O926" t="str">
        <f t="shared" ca="1" si="206"/>
        <v/>
      </c>
      <c r="P926" t="str">
        <f t="shared" ca="1" si="207"/>
        <v/>
      </c>
      <c r="Q926" t="str">
        <f t="shared" ca="1" si="208"/>
        <v/>
      </c>
      <c r="R926" t="str">
        <f t="shared" ca="1" si="209"/>
        <v/>
      </c>
    </row>
    <row r="927" spans="1:18" hidden="1" x14ac:dyDescent="0.2">
      <c r="A927" s="361"/>
      <c r="B927" s="322">
        <v>63</v>
      </c>
      <c r="C927" s="322" t="str">
        <f t="shared" ca="1" si="196"/>
        <v>8.10</v>
      </c>
      <c r="D927" s="322" t="str">
        <f t="shared" ca="1" si="197"/>
        <v>na</v>
      </c>
      <c r="E927" s="322" t="s">
        <v>28</v>
      </c>
      <c r="F927" s="322" t="str">
        <f t="shared" ca="1" si="198"/>
        <v>https://museemaritime.larochelle.fr/contact</v>
      </c>
      <c r="G927" s="322" t="str">
        <f t="shared" ca="1" si="199"/>
        <v>A</v>
      </c>
      <c r="H927" s="322">
        <f t="shared" ca="1" si="200"/>
        <v>0</v>
      </c>
      <c r="I927" s="322">
        <f t="shared" ca="1" si="201"/>
        <v>0</v>
      </c>
      <c r="J927" s="322" t="str">
        <f t="shared" ca="1" si="202"/>
        <v/>
      </c>
      <c r="K927" s="322" t="str">
        <f t="shared" ca="1" si="203"/>
        <v/>
      </c>
      <c r="L927" s="322" t="str">
        <f t="shared" ca="1" si="204"/>
        <v/>
      </c>
      <c r="N927" s="322">
        <f t="shared" ca="1" si="205"/>
        <v>0</v>
      </c>
      <c r="O927" t="str">
        <f t="shared" ca="1" si="206"/>
        <v/>
      </c>
      <c r="P927" t="str">
        <f t="shared" ca="1" si="207"/>
        <v/>
      </c>
      <c r="Q927" t="str">
        <f t="shared" ca="1" si="208"/>
        <v>ref P01</v>
      </c>
      <c r="R927" t="str">
        <f t="shared" ca="1" si="209"/>
        <v/>
      </c>
    </row>
    <row r="928" spans="1:18" hidden="1" x14ac:dyDescent="0.2">
      <c r="A928" s="361"/>
      <c r="B928" s="322">
        <v>63</v>
      </c>
      <c r="C928" s="322" t="str">
        <f t="shared" ca="1" si="196"/>
        <v>8.10</v>
      </c>
      <c r="D928" s="322" t="str">
        <f t="shared" ca="1" si="197"/>
        <v>na</v>
      </c>
      <c r="E928" s="322" t="s">
        <v>29</v>
      </c>
      <c r="F928" s="322" t="str">
        <f t="shared" ca="1" si="198"/>
        <v>https://museemaritime.larochelle.fr/mentions-legales</v>
      </c>
      <c r="G928" s="322" t="str">
        <f t="shared" ca="1" si="199"/>
        <v>A</v>
      </c>
      <c r="H928" s="322">
        <f t="shared" ca="1" si="200"/>
        <v>0</v>
      </c>
      <c r="I928" s="322">
        <f t="shared" ca="1" si="201"/>
        <v>0</v>
      </c>
      <c r="J928" s="322" t="str">
        <f t="shared" ca="1" si="202"/>
        <v/>
      </c>
      <c r="K928" s="322" t="str">
        <f t="shared" ca="1" si="203"/>
        <v/>
      </c>
      <c r="L928" s="322" t="str">
        <f t="shared" ca="1" si="204"/>
        <v/>
      </c>
      <c r="N928" s="322">
        <f t="shared" ca="1" si="205"/>
        <v>0</v>
      </c>
      <c r="O928" t="str">
        <f t="shared" ca="1" si="206"/>
        <v/>
      </c>
      <c r="P928" t="str">
        <f t="shared" ca="1" si="207"/>
        <v/>
      </c>
      <c r="Q928" t="str">
        <f t="shared" ca="1" si="208"/>
        <v/>
      </c>
      <c r="R928" t="str">
        <f t="shared" ca="1" si="209"/>
        <v/>
      </c>
    </row>
    <row r="929" spans="1:18" hidden="1" x14ac:dyDescent="0.2">
      <c r="A929" s="361"/>
      <c r="B929" s="322">
        <v>63</v>
      </c>
      <c r="C929" s="322" t="str">
        <f t="shared" ca="1" si="196"/>
        <v>8.10</v>
      </c>
      <c r="D929" s="322" t="str">
        <f t="shared" ca="1" si="197"/>
        <v>na</v>
      </c>
      <c r="E929" s="322" t="s">
        <v>30</v>
      </c>
      <c r="F929" s="322" t="str">
        <f t="shared" ca="1" si="198"/>
        <v>https://museemaritime.larochelle.fr/plan-du-site</v>
      </c>
      <c r="G929" s="322" t="str">
        <f t="shared" ca="1" si="199"/>
        <v>A</v>
      </c>
      <c r="H929" s="322">
        <f t="shared" ca="1" si="200"/>
        <v>0</v>
      </c>
      <c r="I929" s="322">
        <f t="shared" ca="1" si="201"/>
        <v>0</v>
      </c>
      <c r="J929" s="322" t="str">
        <f t="shared" ca="1" si="202"/>
        <v/>
      </c>
      <c r="K929" s="322" t="str">
        <f t="shared" ca="1" si="203"/>
        <v/>
      </c>
      <c r="L929" s="322" t="str">
        <f t="shared" ca="1" si="204"/>
        <v/>
      </c>
      <c r="N929" s="322">
        <f t="shared" ca="1" si="205"/>
        <v>0</v>
      </c>
      <c r="O929" t="str">
        <f t="shared" ca="1" si="206"/>
        <v/>
      </c>
      <c r="P929" t="str">
        <f t="shared" ca="1" si="207"/>
        <v/>
      </c>
      <c r="Q929" t="str">
        <f t="shared" ca="1" si="208"/>
        <v/>
      </c>
      <c r="R929" t="str">
        <f t="shared" ca="1" si="209"/>
        <v/>
      </c>
    </row>
    <row r="930" spans="1:18" hidden="1" x14ac:dyDescent="0.2">
      <c r="A930" s="361"/>
      <c r="B930" s="322">
        <v>63</v>
      </c>
      <c r="C930" s="322" t="str">
        <f t="shared" ca="1" si="196"/>
        <v>8.10</v>
      </c>
      <c r="D930" s="322" t="str">
        <f t="shared" ca="1" si="197"/>
        <v>na</v>
      </c>
      <c r="E930" s="322" t="s">
        <v>31</v>
      </c>
      <c r="F930" s="322" t="str">
        <f t="shared" ca="1" si="198"/>
        <v>https://museemaritime.larochelle.fr/un-avant-gout/en-ce-moment</v>
      </c>
      <c r="G930" s="322" t="str">
        <f t="shared" ca="1" si="199"/>
        <v>A</v>
      </c>
      <c r="H930" s="322">
        <f t="shared" ca="1" si="200"/>
        <v>0</v>
      </c>
      <c r="I930" s="322">
        <f t="shared" ca="1" si="201"/>
        <v>0</v>
      </c>
      <c r="J930" s="322" t="str">
        <f t="shared" ca="1" si="202"/>
        <v/>
      </c>
      <c r="K930" s="322" t="str">
        <f t="shared" ca="1" si="203"/>
        <v/>
      </c>
      <c r="L930" s="322" t="str">
        <f t="shared" ca="1" si="204"/>
        <v/>
      </c>
      <c r="N930" s="322">
        <f t="shared" ca="1" si="205"/>
        <v>0</v>
      </c>
      <c r="O930" t="str">
        <f t="shared" ca="1" si="206"/>
        <v/>
      </c>
      <c r="P930" t="str">
        <f t="shared" ca="1" si="207"/>
        <v/>
      </c>
      <c r="Q930" t="str">
        <f t="shared" ca="1" si="208"/>
        <v/>
      </c>
      <c r="R930" t="str">
        <f t="shared" ca="1" si="209"/>
        <v/>
      </c>
    </row>
    <row r="931" spans="1:18" hidden="1" x14ac:dyDescent="0.2">
      <c r="A931" s="361"/>
      <c r="B931" s="322">
        <v>63</v>
      </c>
      <c r="C931" s="322" t="str">
        <f t="shared" ca="1" si="196"/>
        <v>8.10</v>
      </c>
      <c r="D931" s="322" t="str">
        <f t="shared" ca="1" si="197"/>
        <v>na</v>
      </c>
      <c r="E931" s="322" t="s">
        <v>32</v>
      </c>
      <c r="F931" s="322" t="str">
        <f t="shared" ca="1" si="198"/>
        <v>https://museemaritime.larochelle.fr/un-avant-gout/en-ce-moment</v>
      </c>
      <c r="G931" s="322" t="str">
        <f t="shared" ca="1" si="199"/>
        <v>A</v>
      </c>
      <c r="H931" s="322">
        <f t="shared" ca="1" si="200"/>
        <v>0</v>
      </c>
      <c r="I931" s="322">
        <f t="shared" ca="1" si="201"/>
        <v>0</v>
      </c>
      <c r="J931" s="322" t="str">
        <f t="shared" ca="1" si="202"/>
        <v/>
      </c>
      <c r="K931" s="322" t="str">
        <f t="shared" ca="1" si="203"/>
        <v/>
      </c>
      <c r="L931" s="322" t="str">
        <f t="shared" ca="1" si="204"/>
        <v/>
      </c>
      <c r="N931" s="322">
        <f t="shared" ca="1" si="205"/>
        <v>0</v>
      </c>
      <c r="O931" t="str">
        <f t="shared" ca="1" si="206"/>
        <v/>
      </c>
      <c r="P931" t="str">
        <f t="shared" ca="1" si="207"/>
        <v/>
      </c>
      <c r="Q931" t="str">
        <f t="shared" ca="1" si="208"/>
        <v/>
      </c>
      <c r="R931" t="str">
        <f t="shared" ca="1" si="209"/>
        <v/>
      </c>
    </row>
    <row r="932" spans="1:18" hidden="1" x14ac:dyDescent="0.2">
      <c r="A932" s="361"/>
      <c r="B932" s="322">
        <v>63</v>
      </c>
      <c r="C932" s="322" t="str">
        <f t="shared" ca="1" si="196"/>
        <v>8.10</v>
      </c>
      <c r="D932" s="322" t="str">
        <f t="shared" ca="1" si="197"/>
        <v>na</v>
      </c>
      <c r="E932" s="322" t="s">
        <v>33</v>
      </c>
      <c r="F932" s="322" t="str">
        <f t="shared" ca="1" si="198"/>
        <v>https://museemaritime.larochelle.fr/un-avant-gout/en-ce-moment/evenement/generationsthalassa-5662</v>
      </c>
      <c r="G932" s="322" t="str">
        <f t="shared" ca="1" si="199"/>
        <v>A</v>
      </c>
      <c r="H932" s="322">
        <f t="shared" ca="1" si="200"/>
        <v>0</v>
      </c>
      <c r="I932" s="322">
        <f t="shared" ca="1" si="201"/>
        <v>0</v>
      </c>
      <c r="J932" s="322" t="str">
        <f t="shared" ca="1" si="202"/>
        <v/>
      </c>
      <c r="K932" s="322" t="str">
        <f t="shared" ca="1" si="203"/>
        <v/>
      </c>
      <c r="L932" s="322" t="str">
        <f t="shared" ca="1" si="204"/>
        <v/>
      </c>
      <c r="N932" s="322">
        <f t="shared" ca="1" si="205"/>
        <v>0</v>
      </c>
      <c r="O932" t="str">
        <f t="shared" ca="1" si="206"/>
        <v/>
      </c>
      <c r="P932" t="str">
        <f t="shared" ca="1" si="207"/>
        <v/>
      </c>
      <c r="Q932" t="str">
        <f t="shared" ca="1" si="208"/>
        <v/>
      </c>
      <c r="R932" t="str">
        <f t="shared" ca="1" si="209"/>
        <v/>
      </c>
    </row>
    <row r="933" spans="1:18" hidden="1" x14ac:dyDescent="0.2">
      <c r="A933" s="361"/>
      <c r="B933" s="322">
        <v>63</v>
      </c>
      <c r="C933" s="322" t="str">
        <f t="shared" ca="1" si="196"/>
        <v>8.10</v>
      </c>
      <c r="D933" s="322" t="str">
        <f t="shared" ca="1" si="197"/>
        <v>na</v>
      </c>
      <c r="E933" s="322" t="s">
        <v>34</v>
      </c>
      <c r="F933" s="322" t="str">
        <f t="shared" ca="1" si="198"/>
        <v>https://museemaritime.larochelle.fr/recherche?q=bateau&amp;tx_indexedsearch%5Bsubmit_button%5D=OK </v>
      </c>
      <c r="G933" s="322" t="str">
        <f t="shared" ca="1" si="199"/>
        <v>A</v>
      </c>
      <c r="H933" s="322">
        <f t="shared" ca="1" si="200"/>
        <v>0</v>
      </c>
      <c r="I933" s="322">
        <f t="shared" ca="1" si="201"/>
        <v>0</v>
      </c>
      <c r="J933" s="322" t="str">
        <f t="shared" ca="1" si="202"/>
        <v/>
      </c>
      <c r="K933" s="322" t="str">
        <f t="shared" ca="1" si="203"/>
        <v/>
      </c>
      <c r="L933" s="322" t="str">
        <f t="shared" ca="1" si="204"/>
        <v/>
      </c>
      <c r="N933" s="322">
        <f t="shared" ca="1" si="205"/>
        <v>0</v>
      </c>
      <c r="O933" t="str">
        <f t="shared" ca="1" si="206"/>
        <v/>
      </c>
      <c r="P933" t="str">
        <f t="shared" ca="1" si="207"/>
        <v/>
      </c>
      <c r="Q933" t="str">
        <f t="shared" ca="1" si="208"/>
        <v/>
      </c>
      <c r="R933" t="str">
        <f t="shared" ca="1" si="209"/>
        <v/>
      </c>
    </row>
    <row r="934" spans="1:18" hidden="1" x14ac:dyDescent="0.2">
      <c r="A934" s="361"/>
      <c r="B934" s="322">
        <v>63</v>
      </c>
      <c r="C934" s="322" t="str">
        <f t="shared" ca="1" si="196"/>
        <v>8.10</v>
      </c>
      <c r="D934" s="322" t="str">
        <f t="shared" ca="1" si="197"/>
        <v>na</v>
      </c>
      <c r="E934" s="322" t="s">
        <v>35</v>
      </c>
      <c r="F934" s="322" t="str">
        <f t="shared" ca="1" si="198"/>
        <v>https://museemaritime.larochelle.fr/un-avant-gout/presentation-du-musee</v>
      </c>
      <c r="G934" s="322" t="str">
        <f t="shared" ca="1" si="199"/>
        <v>A</v>
      </c>
      <c r="H934" s="322">
        <f t="shared" ca="1" si="200"/>
        <v>0</v>
      </c>
      <c r="I934" s="322">
        <f t="shared" ca="1" si="201"/>
        <v>0</v>
      </c>
      <c r="J934" s="322" t="str">
        <f t="shared" ca="1" si="202"/>
        <v/>
      </c>
      <c r="K934" s="322" t="str">
        <f t="shared" ca="1" si="203"/>
        <v/>
      </c>
      <c r="L934" s="322" t="str">
        <f t="shared" ca="1" si="204"/>
        <v/>
      </c>
      <c r="N934" s="322">
        <f t="shared" ca="1" si="205"/>
        <v>0</v>
      </c>
      <c r="O934" t="str">
        <f t="shared" ca="1" si="206"/>
        <v/>
      </c>
      <c r="P934" t="str">
        <f t="shared" ca="1" si="207"/>
        <v/>
      </c>
      <c r="Q934" t="str">
        <f t="shared" ca="1" si="208"/>
        <v/>
      </c>
      <c r="R934" t="str">
        <f t="shared" ca="1" si="209"/>
        <v/>
      </c>
    </row>
    <row r="935" spans="1:18" hidden="1" x14ac:dyDescent="0.2">
      <c r="A935" s="361"/>
      <c r="B935" s="322">
        <v>63</v>
      </c>
      <c r="C935" s="322" t="str">
        <f t="shared" ca="1" si="196"/>
        <v>8.10</v>
      </c>
      <c r="D935" s="322" t="str">
        <f t="shared" ca="1" si="197"/>
        <v>na</v>
      </c>
      <c r="E935" s="322" t="s">
        <v>36</v>
      </c>
      <c r="F935" s="322" t="str">
        <f t="shared" ca="1" si="198"/>
        <v>https://museemaritime.larochelle.fr/un-avant-gout/histoire-du-musee</v>
      </c>
      <c r="G935" s="322" t="str">
        <f t="shared" ca="1" si="199"/>
        <v>A</v>
      </c>
      <c r="H935" s="322">
        <f t="shared" ca="1" si="200"/>
        <v>0</v>
      </c>
      <c r="I935" s="322">
        <f t="shared" ca="1" si="201"/>
        <v>0</v>
      </c>
      <c r="J935" s="322" t="str">
        <f t="shared" ca="1" si="202"/>
        <v/>
      </c>
      <c r="K935" s="322" t="str">
        <f t="shared" ca="1" si="203"/>
        <v/>
      </c>
      <c r="L935" s="322" t="str">
        <f t="shared" ca="1" si="204"/>
        <v/>
      </c>
      <c r="N935" s="322">
        <f t="shared" ca="1" si="205"/>
        <v>0</v>
      </c>
      <c r="O935" t="str">
        <f t="shared" ca="1" si="206"/>
        <v/>
      </c>
      <c r="P935" t="str">
        <f t="shared" ca="1" si="207"/>
        <v/>
      </c>
      <c r="Q935" t="str">
        <f t="shared" ca="1" si="208"/>
        <v/>
      </c>
      <c r="R935" t="str">
        <f t="shared" ca="1" si="209"/>
        <v/>
      </c>
    </row>
    <row r="936" spans="1:18" hidden="1" x14ac:dyDescent="0.2">
      <c r="A936" s="361"/>
      <c r="B936" s="322">
        <v>63</v>
      </c>
      <c r="C936" s="322" t="str">
        <f t="shared" ca="1" si="196"/>
        <v>8.10</v>
      </c>
      <c r="D936" s="322" t="str">
        <f t="shared" ca="1" si="197"/>
        <v>na</v>
      </c>
      <c r="E936" s="322" t="s">
        <v>37</v>
      </c>
      <c r="F936" s="322" t="str">
        <f t="shared" ca="1" si="198"/>
        <v>https://museemaritime.larochelle.fr/un-avant-gout/les-collections/flotte-patrimoniale</v>
      </c>
      <c r="G936" s="322" t="str">
        <f t="shared" ca="1" si="199"/>
        <v>A</v>
      </c>
      <c r="H936" s="322">
        <f t="shared" ca="1" si="200"/>
        <v>0</v>
      </c>
      <c r="I936" s="322">
        <f t="shared" ca="1" si="201"/>
        <v>0</v>
      </c>
      <c r="J936" s="322" t="str">
        <f t="shared" ca="1" si="202"/>
        <v/>
      </c>
      <c r="K936" s="322" t="str">
        <f t="shared" ca="1" si="203"/>
        <v/>
      </c>
      <c r="L936" s="322" t="str">
        <f t="shared" ca="1" si="204"/>
        <v/>
      </c>
      <c r="N936" s="322">
        <f t="shared" ca="1" si="205"/>
        <v>0</v>
      </c>
      <c r="O936" t="str">
        <f t="shared" ca="1" si="206"/>
        <v/>
      </c>
      <c r="P936" t="str">
        <f t="shared" ca="1" si="207"/>
        <v/>
      </c>
      <c r="Q936" t="str">
        <f t="shared" ca="1" si="208"/>
        <v/>
      </c>
      <c r="R936" t="str">
        <f t="shared" ca="1" si="209"/>
        <v/>
      </c>
    </row>
    <row r="937" spans="1:18" hidden="1" x14ac:dyDescent="0.2">
      <c r="A937" s="361"/>
      <c r="B937" s="322">
        <v>63</v>
      </c>
      <c r="C937" s="322" t="str">
        <f t="shared" ca="1" si="196"/>
        <v>8.10</v>
      </c>
      <c r="D937" s="322" t="str">
        <f t="shared" ca="1" si="197"/>
        <v>na</v>
      </c>
      <c r="E937" s="322" t="s">
        <v>38</v>
      </c>
      <c r="F937" s="322" t="str">
        <f t="shared" ca="1" si="198"/>
        <v>https://museemaritime.larochelle.fr/un-avant-gout/les-collections/france-1</v>
      </c>
      <c r="G937" s="322" t="str">
        <f t="shared" ca="1" si="199"/>
        <v>A</v>
      </c>
      <c r="H937" s="322">
        <f t="shared" ca="1" si="200"/>
        <v>0</v>
      </c>
      <c r="I937" s="322">
        <f t="shared" ca="1" si="201"/>
        <v>0</v>
      </c>
      <c r="J937" s="322" t="str">
        <f t="shared" ca="1" si="202"/>
        <v/>
      </c>
      <c r="K937" s="322" t="str">
        <f t="shared" ca="1" si="203"/>
        <v/>
      </c>
      <c r="L937" s="322" t="str">
        <f t="shared" ca="1" si="204"/>
        <v/>
      </c>
      <c r="N937" s="322">
        <f t="shared" ca="1" si="205"/>
        <v>0</v>
      </c>
      <c r="O937" t="str">
        <f t="shared" ca="1" si="206"/>
        <v/>
      </c>
      <c r="P937" t="str">
        <f t="shared" ca="1" si="207"/>
        <v/>
      </c>
      <c r="Q937" t="str">
        <f t="shared" ca="1" si="208"/>
        <v/>
      </c>
      <c r="R937" t="str">
        <f t="shared" ca="1" si="209"/>
        <v/>
      </c>
    </row>
    <row r="938" spans="1:18" hidden="1" x14ac:dyDescent="0.2">
      <c r="A938" s="361"/>
      <c r="B938" s="322">
        <v>63</v>
      </c>
      <c r="C938" s="322" t="str">
        <f t="shared" ca="1" si="196"/>
        <v>8.10</v>
      </c>
      <c r="D938" s="322" t="str">
        <f t="shared" ca="1" si="197"/>
        <v>na</v>
      </c>
      <c r="E938" s="322" t="s">
        <v>39</v>
      </c>
      <c r="F938" s="322" t="str">
        <f t="shared" ca="1" si="198"/>
        <v>https://museemaritime.larochelle.fr/un-avant-gout/les-incontournables/joshua-1</v>
      </c>
      <c r="G938" s="322" t="str">
        <f t="shared" ca="1" si="199"/>
        <v>A</v>
      </c>
      <c r="H938" s="322">
        <f t="shared" ca="1" si="200"/>
        <v>0</v>
      </c>
      <c r="I938" s="322">
        <f t="shared" ca="1" si="201"/>
        <v>0</v>
      </c>
      <c r="J938" s="322" t="str">
        <f t="shared" ca="1" si="202"/>
        <v/>
      </c>
      <c r="K938" s="322" t="str">
        <f t="shared" ca="1" si="203"/>
        <v/>
      </c>
      <c r="L938" s="322" t="str">
        <f t="shared" ca="1" si="204"/>
        <v/>
      </c>
      <c r="N938" s="322">
        <f t="shared" ca="1" si="205"/>
        <v>0</v>
      </c>
      <c r="O938" t="str">
        <f t="shared" ca="1" si="206"/>
        <v/>
      </c>
      <c r="P938" t="str">
        <f t="shared" ca="1" si="207"/>
        <v/>
      </c>
      <c r="Q938" t="str">
        <f t="shared" ca="1" si="208"/>
        <v/>
      </c>
      <c r="R938" t="str">
        <f t="shared" ca="1" si="209"/>
        <v/>
      </c>
    </row>
    <row r="939" spans="1:18" hidden="1" x14ac:dyDescent="0.2">
      <c r="A939" s="361"/>
      <c r="B939" s="322">
        <v>63</v>
      </c>
      <c r="C939" s="322" t="str">
        <f t="shared" ca="1" si="196"/>
        <v>8.10</v>
      </c>
      <c r="D939" s="322" t="str">
        <f t="shared" ca="1" si="197"/>
        <v>na</v>
      </c>
      <c r="E939" s="322" t="s">
        <v>40</v>
      </c>
      <c r="F939" s="322" t="str">
        <f t="shared" ca="1" si="198"/>
        <v>https://museemaritime.larochelle.fr/preparer-la-visite/acces-tarifs-et-horaires</v>
      </c>
      <c r="G939" s="322" t="str">
        <f t="shared" ca="1" si="199"/>
        <v>A</v>
      </c>
      <c r="H939" s="322">
        <f t="shared" ca="1" si="200"/>
        <v>0</v>
      </c>
      <c r="I939" s="322">
        <f t="shared" ca="1" si="201"/>
        <v>0</v>
      </c>
      <c r="J939" s="322" t="str">
        <f t="shared" ca="1" si="202"/>
        <v/>
      </c>
      <c r="K939" s="322" t="str">
        <f t="shared" ca="1" si="203"/>
        <v/>
      </c>
      <c r="L939" s="322" t="str">
        <f t="shared" ca="1" si="204"/>
        <v/>
      </c>
      <c r="N939" s="322">
        <f t="shared" ca="1" si="205"/>
        <v>0</v>
      </c>
      <c r="O939" t="str">
        <f t="shared" ca="1" si="206"/>
        <v/>
      </c>
      <c r="P939" t="str">
        <f t="shared" ca="1" si="207"/>
        <v/>
      </c>
      <c r="Q939" t="str">
        <f t="shared" ca="1" si="208"/>
        <v/>
      </c>
      <c r="R939" t="str">
        <f t="shared" ca="1" si="209"/>
        <v/>
      </c>
    </row>
    <row r="940" spans="1:18" hidden="1" x14ac:dyDescent="0.2">
      <c r="A940" s="361"/>
      <c r="B940" s="322">
        <v>63</v>
      </c>
      <c r="C940" s="322" t="str">
        <f t="shared" ca="1" si="196"/>
        <v>8.10</v>
      </c>
      <c r="D940" s="322" t="str">
        <f t="shared" ca="1" si="197"/>
        <v>na</v>
      </c>
      <c r="E940" s="322" t="s">
        <v>41</v>
      </c>
      <c r="F940" s="322" t="str">
        <f t="shared" ca="1" si="198"/>
        <v>https://museemaritime.larochelle.fr/preparer-la-visite/je-suis/enseignant-ou-animateur</v>
      </c>
      <c r="G940" s="322" t="str">
        <f t="shared" ca="1" si="199"/>
        <v>A</v>
      </c>
      <c r="H940" s="322">
        <f t="shared" ca="1" si="200"/>
        <v>0</v>
      </c>
      <c r="I940" s="322">
        <f t="shared" ca="1" si="201"/>
        <v>0</v>
      </c>
      <c r="J940" s="322" t="str">
        <f t="shared" ca="1" si="202"/>
        <v/>
      </c>
      <c r="K940" s="322" t="str">
        <f t="shared" ca="1" si="203"/>
        <v/>
      </c>
      <c r="L940" s="322" t="str">
        <f t="shared" ca="1" si="204"/>
        <v/>
      </c>
      <c r="N940" s="322">
        <f t="shared" ca="1" si="205"/>
        <v>0</v>
      </c>
      <c r="O940" t="str">
        <f t="shared" ca="1" si="206"/>
        <v/>
      </c>
      <c r="P940" t="str">
        <f t="shared" ca="1" si="207"/>
        <v/>
      </c>
      <c r="Q940" t="str">
        <f t="shared" ca="1" si="208"/>
        <v/>
      </c>
      <c r="R940" t="str">
        <f t="shared" ca="1" si="209"/>
        <v/>
      </c>
    </row>
    <row r="941" spans="1:18" hidden="1" x14ac:dyDescent="0.2">
      <c r="A941" s="361"/>
      <c r="B941" s="322">
        <v>63</v>
      </c>
      <c r="C941" s="322" t="str">
        <f t="shared" ca="1" si="196"/>
        <v>8.10</v>
      </c>
      <c r="D941" s="322" t="str">
        <f t="shared" ca="1" si="197"/>
        <v>na</v>
      </c>
      <c r="E941" s="322" t="s">
        <v>42</v>
      </c>
      <c r="F941" s="322" t="str">
        <f t="shared" ca="1" si="198"/>
        <v>https://museemaritime.larochelle.fr/au-dela-de-la-visite/autour-des-expositions</v>
      </c>
      <c r="G941" s="322" t="str">
        <f t="shared" ca="1" si="199"/>
        <v>A</v>
      </c>
      <c r="H941" s="322">
        <f t="shared" ca="1" si="200"/>
        <v>0</v>
      </c>
      <c r="I941" s="322">
        <f t="shared" ca="1" si="201"/>
        <v>0</v>
      </c>
      <c r="J941" s="322" t="str">
        <f t="shared" ca="1" si="202"/>
        <v/>
      </c>
      <c r="K941" s="322" t="str">
        <f t="shared" ca="1" si="203"/>
        <v/>
      </c>
      <c r="L941" s="322" t="str">
        <f t="shared" ca="1" si="204"/>
        <v/>
      </c>
      <c r="N941" s="322">
        <f t="shared" ca="1" si="205"/>
        <v>0</v>
      </c>
      <c r="O941" t="str">
        <f t="shared" ca="1" si="206"/>
        <v/>
      </c>
      <c r="P941" t="str">
        <f t="shared" ca="1" si="207"/>
        <v/>
      </c>
      <c r="Q941" t="str">
        <f t="shared" ca="1" si="208"/>
        <v/>
      </c>
      <c r="R941" t="str">
        <f t="shared" ca="1" si="209"/>
        <v/>
      </c>
    </row>
    <row r="942" spans="1:18" hidden="1" x14ac:dyDescent="0.2">
      <c r="A942" s="361"/>
      <c r="B942" s="322">
        <v>63</v>
      </c>
      <c r="C942" s="322" t="str">
        <f t="shared" ca="1" si="196"/>
        <v>8.10</v>
      </c>
      <c r="D942" s="322" t="str">
        <f t="shared" ca="1" si="197"/>
        <v>na</v>
      </c>
      <c r="E942" s="322" t="s">
        <v>43</v>
      </c>
      <c r="F942" s="322" t="str">
        <f t="shared" ca="1" si="198"/>
        <v>https://museemaritime.larochelle.fr/au-dela-de-la-visite/lieux-culturels-et-monuments</v>
      </c>
      <c r="G942" s="322" t="str">
        <f t="shared" ca="1" si="199"/>
        <v>A</v>
      </c>
      <c r="H942" s="322">
        <f t="shared" ca="1" si="200"/>
        <v>0</v>
      </c>
      <c r="I942" s="322">
        <f t="shared" ca="1" si="201"/>
        <v>0</v>
      </c>
      <c r="J942" s="322" t="str">
        <f t="shared" ca="1" si="202"/>
        <v/>
      </c>
      <c r="K942" s="322" t="str">
        <f t="shared" ca="1" si="203"/>
        <v/>
      </c>
      <c r="L942" s="322" t="str">
        <f t="shared" ca="1" si="204"/>
        <v/>
      </c>
      <c r="N942" s="322">
        <f t="shared" ca="1" si="205"/>
        <v>0</v>
      </c>
      <c r="O942" t="str">
        <f t="shared" ca="1" si="206"/>
        <v/>
      </c>
      <c r="P942" t="str">
        <f t="shared" ca="1" si="207"/>
        <v/>
      </c>
      <c r="Q942" t="str">
        <f t="shared" ca="1" si="208"/>
        <v/>
      </c>
      <c r="R942" t="str">
        <f t="shared" ca="1" si="209"/>
        <v/>
      </c>
    </row>
    <row r="943" spans="1:18" hidden="1" x14ac:dyDescent="0.2">
      <c r="A943" s="361"/>
      <c r="B943" s="322">
        <v>63</v>
      </c>
      <c r="C943" s="322" t="str">
        <f t="shared" ca="1" si="196"/>
        <v>8.10</v>
      </c>
      <c r="D943" s="322" t="str">
        <f t="shared" ca="1" si="197"/>
        <v>na</v>
      </c>
      <c r="E943" s="322" t="s">
        <v>44</v>
      </c>
      <c r="F943" s="322" t="str">
        <f t="shared" ca="1" si="198"/>
        <v>https://museemaritime.larochelle.fr/au-dela-de-la-visite/a-decouvrir-a-proximite/yatchs-classiques</v>
      </c>
      <c r="G943" s="322" t="str">
        <f t="shared" ca="1" si="199"/>
        <v>A</v>
      </c>
      <c r="H943" s="322">
        <f t="shared" ca="1" si="200"/>
        <v>0</v>
      </c>
      <c r="I943" s="322">
        <f t="shared" ca="1" si="201"/>
        <v>0</v>
      </c>
      <c r="J943" s="322" t="str">
        <f t="shared" ca="1" si="202"/>
        <v/>
      </c>
      <c r="K943" s="322" t="str">
        <f t="shared" ca="1" si="203"/>
        <v/>
      </c>
      <c r="L943" s="322" t="str">
        <f t="shared" ca="1" si="204"/>
        <v/>
      </c>
      <c r="N943" s="322">
        <f t="shared" ca="1" si="205"/>
        <v>0</v>
      </c>
      <c r="O943" t="str">
        <f t="shared" ca="1" si="206"/>
        <v/>
      </c>
      <c r="P943" t="str">
        <f t="shared" ca="1" si="207"/>
        <v/>
      </c>
      <c r="Q943" t="str">
        <f t="shared" ca="1" si="208"/>
        <v/>
      </c>
      <c r="R943" t="str">
        <f t="shared" ca="1" si="209"/>
        <v/>
      </c>
    </row>
    <row r="944" spans="1:18" x14ac:dyDescent="0.2">
      <c r="A944" s="361" t="s">
        <v>578</v>
      </c>
      <c r="B944" s="322">
        <v>64</v>
      </c>
      <c r="C944" s="322" t="str">
        <f t="shared" ca="1" si="196"/>
        <v>9.1</v>
      </c>
      <c r="D944" s="322" t="str">
        <f t="shared" ca="1" si="197"/>
        <v>nc</v>
      </c>
      <c r="E944" s="322" t="s">
        <v>27</v>
      </c>
      <c r="F944" s="322" t="str">
        <f t="shared" ca="1" si="198"/>
        <v>https://museemaritime.larochelle.fr/</v>
      </c>
      <c r="G944" s="322" t="str">
        <f t="shared" ca="1" si="199"/>
        <v>A</v>
      </c>
      <c r="H944" s="322" t="str">
        <f t="shared" ca="1" si="200"/>
        <v>x</v>
      </c>
      <c r="I944" s="322">
        <f t="shared" ca="1" si="201"/>
        <v>0</v>
      </c>
      <c r="J944" s="322" t="str">
        <f t="shared" ca="1" si="202"/>
        <v>Majeure</v>
      </c>
      <c r="K944" s="322" t="str">
        <f t="shared" ca="1" si="203"/>
        <v>Sur toutes les pages du site</v>
      </c>
      <c r="L944" s="322">
        <f t="shared" ca="1" si="204"/>
        <v>1</v>
      </c>
      <c r="N944" s="322">
        <f t="shared" ca="1" si="205"/>
        <v>4</v>
      </c>
      <c r="O944" t="str">
        <f t="shared" ca="1" si="206"/>
        <v>Des éléments structurent la page ("Contact, Nos musées, Suivez-nous") mais ne sont pas structurés par des balises de titre</v>
      </c>
      <c r="P944" t="str">
        <f t="shared" ca="1" si="207"/>
        <v>Ajouter des &lt;h2&gt; sur "Contact", "Nos musées" et "Suivez-nous"</v>
      </c>
      <c r="Q944" t="str">
        <f t="shared" ca="1" si="208"/>
        <v>Le manque de balise de titre est d'autant plus dommageable qu'ils doivent apporter un contexte aux liens contenus dans ces sections : je n'ai pas sanctionné en 6,1 car la correction du 9,1 résoudra également cet aspect</v>
      </c>
      <c r="R944" t="str">
        <f t="shared" ca="1" si="209"/>
        <v/>
      </c>
    </row>
    <row r="945" spans="1:18" x14ac:dyDescent="0.2">
      <c r="A945" s="361"/>
      <c r="B945" s="322">
        <v>64</v>
      </c>
      <c r="C945" s="322" t="str">
        <f t="shared" ca="1" si="196"/>
        <v>9.1</v>
      </c>
      <c r="D945" s="322" t="str">
        <f t="shared" ca="1" si="197"/>
        <v>nc</v>
      </c>
      <c r="E945" s="322" t="s">
        <v>28</v>
      </c>
      <c r="F945" s="322" t="str">
        <f t="shared" ca="1" si="198"/>
        <v>https://museemaritime.larochelle.fr/contact</v>
      </c>
      <c r="G945" s="322" t="str">
        <f t="shared" ca="1" si="199"/>
        <v>A</v>
      </c>
      <c r="H945" s="322" t="str">
        <f t="shared" ca="1" si="200"/>
        <v>x</v>
      </c>
      <c r="I945" s="322">
        <f t="shared" ca="1" si="201"/>
        <v>0</v>
      </c>
      <c r="J945" s="322" t="str">
        <f t="shared" ca="1" si="202"/>
        <v>Majeure</v>
      </c>
      <c r="K945" s="322" t="str">
        <f t="shared" ca="1" si="203"/>
        <v>Plusieurs fois sur cette page uniquement</v>
      </c>
      <c r="L945" s="322">
        <f t="shared" ca="1" si="204"/>
        <v>2</v>
      </c>
      <c r="N945" s="322">
        <f t="shared" ca="1" si="205"/>
        <v>4</v>
      </c>
      <c r="O945" t="str">
        <f t="shared" ca="1" si="206"/>
        <v>Le premier "Formulaire de contact", (légende du fieldset) devrait également être un titre car il introduit la suite de la page
"Conditions d'utilisation de vos données personnelles" constitue également un titre
"Conditions d'utilisation (obligatoire)" est également un titre
"Musée Maritime" dans la partie "Localisation" présente les élements qui suivent et devrauit être un &lt;h3&gt;</v>
      </c>
      <c r="P945" t="str">
        <f t="shared" ca="1" si="207"/>
        <v>Utiliser des &lt;h2&gt; ou des &lt;h3&gt; pour les titres manquants</v>
      </c>
      <c r="Q945" t="str">
        <f t="shared" ca="1" si="208"/>
        <v>ref P01 (footer)</v>
      </c>
      <c r="R945" t="str">
        <f t="shared" ca="1" si="209"/>
        <v>C:\Users\Yves-Pol Cabon\Pictures\Screenshots\Capture d'écran 2026-03-24 150823.png</v>
      </c>
    </row>
    <row r="946" spans="1:18" hidden="1" x14ac:dyDescent="0.2">
      <c r="A946" s="361"/>
      <c r="B946" s="322">
        <v>64</v>
      </c>
      <c r="C946" s="322" t="str">
        <f t="shared" ca="1" si="196"/>
        <v>9.1</v>
      </c>
      <c r="D946" s="322" t="str">
        <f t="shared" ca="1" si="197"/>
        <v>na</v>
      </c>
      <c r="E946" s="322" t="s">
        <v>29</v>
      </c>
      <c r="F946" s="322" t="str">
        <f t="shared" ca="1" si="198"/>
        <v>https://museemaritime.larochelle.fr/mentions-legales</v>
      </c>
      <c r="G946" s="322" t="str">
        <f t="shared" ca="1" si="199"/>
        <v>A</v>
      </c>
      <c r="H946" s="322" t="str">
        <f t="shared" ca="1" si="200"/>
        <v>x</v>
      </c>
      <c r="I946" s="322">
        <f t="shared" ca="1" si="201"/>
        <v>0</v>
      </c>
      <c r="J946" s="322" t="str">
        <f t="shared" ca="1" si="202"/>
        <v/>
      </c>
      <c r="K946" s="322" t="str">
        <f t="shared" ca="1" si="203"/>
        <v/>
      </c>
      <c r="L946" s="322" t="str">
        <f t="shared" ca="1" si="204"/>
        <v/>
      </c>
      <c r="N946" s="322">
        <f t="shared" ca="1" si="205"/>
        <v>4</v>
      </c>
      <c r="O946" t="str">
        <f t="shared" ca="1" si="206"/>
        <v/>
      </c>
      <c r="P946" t="str">
        <f t="shared" ca="1" si="207"/>
        <v/>
      </c>
      <c r="Q946" t="str">
        <f t="shared" ca="1" si="208"/>
        <v>ref P01 (footer)</v>
      </c>
      <c r="R946" t="str">
        <f t="shared" ca="1" si="209"/>
        <v/>
      </c>
    </row>
    <row r="947" spans="1:18" hidden="1" x14ac:dyDescent="0.2">
      <c r="A947" s="361"/>
      <c r="B947" s="322">
        <v>64</v>
      </c>
      <c r="C947" s="322" t="str">
        <f t="shared" ca="1" si="196"/>
        <v>9.1</v>
      </c>
      <c r="D947" s="322" t="str">
        <f t="shared" ca="1" si="197"/>
        <v>na</v>
      </c>
      <c r="E947" s="322" t="s">
        <v>30</v>
      </c>
      <c r="F947" s="322" t="str">
        <f t="shared" ca="1" si="198"/>
        <v>https://museemaritime.larochelle.fr/plan-du-site</v>
      </c>
      <c r="G947" s="322" t="str">
        <f t="shared" ca="1" si="199"/>
        <v>A</v>
      </c>
      <c r="H947" s="322" t="str">
        <f t="shared" ca="1" si="200"/>
        <v>x</v>
      </c>
      <c r="I947" s="322">
        <f t="shared" ca="1" si="201"/>
        <v>0</v>
      </c>
      <c r="J947" s="322" t="str">
        <f t="shared" ca="1" si="202"/>
        <v/>
      </c>
      <c r="K947" s="322" t="str">
        <f t="shared" ca="1" si="203"/>
        <v/>
      </c>
      <c r="L947" s="322" t="str">
        <f t="shared" ca="1" si="204"/>
        <v/>
      </c>
      <c r="N947" s="322">
        <f t="shared" ca="1" si="205"/>
        <v>4</v>
      </c>
      <c r="O947" t="str">
        <f t="shared" ca="1" si="206"/>
        <v/>
      </c>
      <c r="P947" t="str">
        <f t="shared" ca="1" si="207"/>
        <v/>
      </c>
      <c r="Q947" t="str">
        <f t="shared" ca="1" si="208"/>
        <v>ref P01 (footer)</v>
      </c>
      <c r="R947" t="str">
        <f t="shared" ca="1" si="209"/>
        <v/>
      </c>
    </row>
    <row r="948" spans="1:18" x14ac:dyDescent="0.2">
      <c r="A948" s="361"/>
      <c r="B948" s="322">
        <v>64</v>
      </c>
      <c r="C948" s="322" t="str">
        <f t="shared" ca="1" si="196"/>
        <v>9.1</v>
      </c>
      <c r="D948" s="322" t="str">
        <f t="shared" ca="1" si="197"/>
        <v>nc</v>
      </c>
      <c r="E948" s="322" t="s">
        <v>31</v>
      </c>
      <c r="F948" s="322" t="str">
        <f t="shared" ca="1" si="198"/>
        <v>https://museemaritime.larochelle.fr/un-avant-gout/en-ce-moment</v>
      </c>
      <c r="G948" s="322" t="str">
        <f t="shared" ca="1" si="199"/>
        <v>A</v>
      </c>
      <c r="H948" s="322" t="str">
        <f t="shared" ca="1" si="200"/>
        <v>x</v>
      </c>
      <c r="I948" s="322">
        <f t="shared" ca="1" si="201"/>
        <v>0</v>
      </c>
      <c r="J948" s="322" t="str">
        <f t="shared" ca="1" si="202"/>
        <v>Moyenne</v>
      </c>
      <c r="K948" s="322" t="str">
        <f t="shared" ca="1" si="203"/>
        <v>Une seule fois dans la page</v>
      </c>
      <c r="L948" s="322">
        <f t="shared" ca="1" si="204"/>
        <v>4</v>
      </c>
      <c r="N948" s="322">
        <f t="shared" ca="1" si="205"/>
        <v>4</v>
      </c>
      <c r="O948" t="str">
        <f t="shared" ca="1" si="206"/>
        <v>"Filtrer les résultats" introduit la suite du formulaire, il devrait être structuré sous forme de titre</v>
      </c>
      <c r="P948" t="str">
        <f t="shared" ca="1" si="207"/>
        <v>Pour être optimal il faudrait ajouter un &lt;h2&gt; "Résultats" qui présente les évènements et également ajouter dans la &lt;legend&gt; "Filtrer les résultats" des balises
Il faudrait également passer les &lt;h2&gt; titres des évènements en &lt;h3&gt;</v>
      </c>
      <c r="Q948" t="str">
        <f t="shared" ca="1" si="208"/>
        <v>ref P01 (footer)</v>
      </c>
      <c r="R948" t="str">
        <f t="shared" ca="1" si="209"/>
        <v/>
      </c>
    </row>
    <row r="949" spans="1:18" hidden="1" x14ac:dyDescent="0.2">
      <c r="A949" s="361"/>
      <c r="B949" s="322">
        <v>64</v>
      </c>
      <c r="C949" s="322" t="str">
        <f t="shared" ca="1" si="196"/>
        <v>9.1</v>
      </c>
      <c r="D949" s="322" t="str">
        <f t="shared" ca="1" si="197"/>
        <v>c</v>
      </c>
      <c r="E949" s="322" t="s">
        <v>32</v>
      </c>
      <c r="F949" s="322" t="str">
        <f t="shared" ca="1" si="198"/>
        <v>https://museemaritime.larochelle.fr/un-avant-gout/en-ce-moment</v>
      </c>
      <c r="G949" s="322" t="str">
        <f t="shared" ca="1" si="199"/>
        <v>A</v>
      </c>
      <c r="H949" s="322" t="str">
        <f t="shared" ca="1" si="200"/>
        <v>x</v>
      </c>
      <c r="I949" s="322">
        <f t="shared" ca="1" si="201"/>
        <v>0</v>
      </c>
      <c r="J949" s="322" t="str">
        <f t="shared" ca="1" si="202"/>
        <v/>
      </c>
      <c r="K949" s="322" t="str">
        <f t="shared" ca="1" si="203"/>
        <v/>
      </c>
      <c r="L949" s="322" t="str">
        <f t="shared" ca="1" si="204"/>
        <v/>
      </c>
      <c r="N949" s="322">
        <f t="shared" ca="1" si="205"/>
        <v>4</v>
      </c>
      <c r="O949" t="str">
        <f t="shared" ca="1" si="206"/>
        <v/>
      </c>
      <c r="P949" t="str">
        <f t="shared" ca="1" si="207"/>
        <v/>
      </c>
      <c r="Q949" t="str">
        <f t="shared" ca="1" si="208"/>
        <v/>
      </c>
      <c r="R949" t="str">
        <f t="shared" ca="1" si="209"/>
        <v/>
      </c>
    </row>
    <row r="950" spans="1:18" hidden="1" x14ac:dyDescent="0.2">
      <c r="A950" s="361"/>
      <c r="B950" s="322">
        <v>64</v>
      </c>
      <c r="C950" s="322" t="str">
        <f t="shared" ca="1" si="196"/>
        <v>9.1</v>
      </c>
      <c r="D950" s="322" t="str">
        <f t="shared" ca="1" si="197"/>
        <v>na</v>
      </c>
      <c r="E950" s="322" t="s">
        <v>33</v>
      </c>
      <c r="F950" s="322" t="str">
        <f t="shared" ca="1" si="198"/>
        <v>https://museemaritime.larochelle.fr/un-avant-gout/en-ce-moment/evenement/generationsthalassa-5662</v>
      </c>
      <c r="G950" s="322" t="str">
        <f t="shared" ca="1" si="199"/>
        <v>A</v>
      </c>
      <c r="H950" s="322" t="str">
        <f t="shared" ca="1" si="200"/>
        <v>x</v>
      </c>
      <c r="I950" s="322">
        <f t="shared" ca="1" si="201"/>
        <v>0</v>
      </c>
      <c r="J950" s="322" t="str">
        <f t="shared" ca="1" si="202"/>
        <v/>
      </c>
      <c r="K950" s="322" t="str">
        <f t="shared" ca="1" si="203"/>
        <v/>
      </c>
      <c r="L950" s="322" t="str">
        <f t="shared" ca="1" si="204"/>
        <v/>
      </c>
      <c r="N950" s="322">
        <f t="shared" ca="1" si="205"/>
        <v>4</v>
      </c>
      <c r="O950" t="str">
        <f t="shared" ca="1" si="206"/>
        <v/>
      </c>
      <c r="P950" t="str">
        <f t="shared" ca="1" si="207"/>
        <v/>
      </c>
      <c r="Q950" t="str">
        <f t="shared" ca="1" si="208"/>
        <v>ref P01 (footer)
ref P02 (section localisation)</v>
      </c>
      <c r="R950" t="str">
        <f t="shared" ca="1" si="209"/>
        <v/>
      </c>
    </row>
    <row r="951" spans="1:18" x14ac:dyDescent="0.2">
      <c r="A951" s="361"/>
      <c r="B951" s="322">
        <v>64</v>
      </c>
      <c r="C951" s="322" t="str">
        <f t="shared" ca="1" si="196"/>
        <v>9.1</v>
      </c>
      <c r="D951" s="322" t="str">
        <f t="shared" ca="1" si="197"/>
        <v>nc</v>
      </c>
      <c r="E951" s="322" t="s">
        <v>34</v>
      </c>
      <c r="F951" s="322" t="str">
        <f t="shared" ca="1" si="198"/>
        <v>https://museemaritime.larochelle.fr/recherche?q=bateau&amp;tx_indexedsearch%5Bsubmit_button%5D=OK </v>
      </c>
      <c r="G951" s="322" t="str">
        <f t="shared" ca="1" si="199"/>
        <v>A</v>
      </c>
      <c r="H951" s="322" t="str">
        <f t="shared" ca="1" si="200"/>
        <v>x</v>
      </c>
      <c r="I951" s="322">
        <f t="shared" ca="1" si="201"/>
        <v>0</v>
      </c>
      <c r="J951" s="322" t="str">
        <f t="shared" ca="1" si="202"/>
        <v>Majeure</v>
      </c>
      <c r="K951" s="322" t="str">
        <f t="shared" ca="1" si="203"/>
        <v>Une seule fois dans la page</v>
      </c>
      <c r="L951" s="322">
        <f t="shared" ca="1" si="204"/>
        <v>3</v>
      </c>
      <c r="N951" s="322">
        <f t="shared" ca="1" si="205"/>
        <v>4</v>
      </c>
      <c r="O951" t="str">
        <f t="shared" ca="1" si="206"/>
        <v>La pagination n'est pas reprise dans le titre</v>
      </c>
      <c r="P951" t="str">
        <f t="shared" ca="1" si="207"/>
        <v>Ajouter la page actuelle de résultat dans le titre de l'onglet</v>
      </c>
      <c r="Q951" t="str">
        <f t="shared" ca="1" si="208"/>
        <v>ref P01 (footer)</v>
      </c>
      <c r="R951" t="str">
        <f t="shared" ca="1" si="209"/>
        <v/>
      </c>
    </row>
    <row r="952" spans="1:18" hidden="1" x14ac:dyDescent="0.2">
      <c r="A952" s="361"/>
      <c r="B952" s="322">
        <v>64</v>
      </c>
      <c r="C952" s="322" t="str">
        <f t="shared" ca="1" si="196"/>
        <v>9.1</v>
      </c>
      <c r="D952" s="322" t="str">
        <f t="shared" ca="1" si="197"/>
        <v>na</v>
      </c>
      <c r="E952" s="322" t="s">
        <v>35</v>
      </c>
      <c r="F952" s="322" t="str">
        <f t="shared" ca="1" si="198"/>
        <v>https://museemaritime.larochelle.fr/un-avant-gout/presentation-du-musee</v>
      </c>
      <c r="G952" s="322" t="str">
        <f t="shared" ca="1" si="199"/>
        <v>A</v>
      </c>
      <c r="H952" s="322" t="str">
        <f t="shared" ca="1" si="200"/>
        <v>x</v>
      </c>
      <c r="I952" s="322">
        <f t="shared" ca="1" si="201"/>
        <v>0</v>
      </c>
      <c r="J952" s="322" t="str">
        <f t="shared" ca="1" si="202"/>
        <v/>
      </c>
      <c r="K952" s="322" t="str">
        <f t="shared" ca="1" si="203"/>
        <v/>
      </c>
      <c r="L952" s="322" t="str">
        <f t="shared" ca="1" si="204"/>
        <v/>
      </c>
      <c r="N952" s="322">
        <f t="shared" ca="1" si="205"/>
        <v>4</v>
      </c>
      <c r="O952" t="str">
        <f t="shared" ca="1" si="206"/>
        <v/>
      </c>
      <c r="P952" t="str">
        <f t="shared" ca="1" si="207"/>
        <v/>
      </c>
      <c r="Q952" t="str">
        <f t="shared" ca="1" si="208"/>
        <v>ref P01 (footer)</v>
      </c>
      <c r="R952" t="str">
        <f t="shared" ca="1" si="209"/>
        <v/>
      </c>
    </row>
    <row r="953" spans="1:18" hidden="1" x14ac:dyDescent="0.2">
      <c r="A953" s="361"/>
      <c r="B953" s="322">
        <v>64</v>
      </c>
      <c r="C953" s="322" t="str">
        <f t="shared" ca="1" si="196"/>
        <v>9.1</v>
      </c>
      <c r="D953" s="322" t="str">
        <f t="shared" ca="1" si="197"/>
        <v>na</v>
      </c>
      <c r="E953" s="322" t="s">
        <v>36</v>
      </c>
      <c r="F953" s="322" t="str">
        <f t="shared" ca="1" si="198"/>
        <v>https://museemaritime.larochelle.fr/un-avant-gout/histoire-du-musee</v>
      </c>
      <c r="G953" s="322" t="str">
        <f t="shared" ca="1" si="199"/>
        <v>A</v>
      </c>
      <c r="H953" s="322" t="str">
        <f t="shared" ca="1" si="200"/>
        <v>x</v>
      </c>
      <c r="I953" s="322">
        <f t="shared" ca="1" si="201"/>
        <v>0</v>
      </c>
      <c r="J953" s="322" t="str">
        <f t="shared" ca="1" si="202"/>
        <v/>
      </c>
      <c r="K953" s="322" t="str">
        <f t="shared" ca="1" si="203"/>
        <v/>
      </c>
      <c r="L953" s="322" t="str">
        <f t="shared" ca="1" si="204"/>
        <v/>
      </c>
      <c r="N953" s="322">
        <f t="shared" ca="1" si="205"/>
        <v>4</v>
      </c>
      <c r="O953" t="str">
        <f t="shared" ca="1" si="206"/>
        <v/>
      </c>
      <c r="P953" t="str">
        <f t="shared" ca="1" si="207"/>
        <v/>
      </c>
      <c r="Q953" t="str">
        <f t="shared" ca="1" si="208"/>
        <v>ref P01 (footer)</v>
      </c>
      <c r="R953" t="str">
        <f t="shared" ca="1" si="209"/>
        <v/>
      </c>
    </row>
    <row r="954" spans="1:18" hidden="1" x14ac:dyDescent="0.2">
      <c r="A954" s="361"/>
      <c r="B954" s="322">
        <v>64</v>
      </c>
      <c r="C954" s="322" t="str">
        <f t="shared" ca="1" si="196"/>
        <v>9.1</v>
      </c>
      <c r="D954" s="322" t="str">
        <f t="shared" ca="1" si="197"/>
        <v>na</v>
      </c>
      <c r="E954" s="322" t="s">
        <v>37</v>
      </c>
      <c r="F954" s="322" t="str">
        <f t="shared" ca="1" si="198"/>
        <v>https://museemaritime.larochelle.fr/un-avant-gout/les-collections/flotte-patrimoniale</v>
      </c>
      <c r="G954" s="322" t="str">
        <f t="shared" ca="1" si="199"/>
        <v>A</v>
      </c>
      <c r="H954" s="322" t="str">
        <f t="shared" ca="1" si="200"/>
        <v>x</v>
      </c>
      <c r="I954" s="322">
        <f t="shared" ca="1" si="201"/>
        <v>0</v>
      </c>
      <c r="J954" s="322" t="str">
        <f t="shared" ca="1" si="202"/>
        <v/>
      </c>
      <c r="K954" s="322" t="str">
        <f t="shared" ca="1" si="203"/>
        <v/>
      </c>
      <c r="L954" s="322" t="str">
        <f t="shared" ca="1" si="204"/>
        <v/>
      </c>
      <c r="N954" s="322">
        <f t="shared" ca="1" si="205"/>
        <v>4</v>
      </c>
      <c r="O954" t="str">
        <f t="shared" ca="1" si="206"/>
        <v/>
      </c>
      <c r="P954" t="str">
        <f t="shared" ca="1" si="207"/>
        <v/>
      </c>
      <c r="Q954" t="str">
        <f t="shared" ca="1" si="208"/>
        <v>ref P01 (footer)</v>
      </c>
      <c r="R954" t="str">
        <f t="shared" ca="1" si="209"/>
        <v/>
      </c>
    </row>
    <row r="955" spans="1:18" hidden="1" x14ac:dyDescent="0.2">
      <c r="A955" s="361"/>
      <c r="B955" s="322">
        <v>64</v>
      </c>
      <c r="C955" s="322" t="str">
        <f t="shared" ca="1" si="196"/>
        <v>9.1</v>
      </c>
      <c r="D955" s="322" t="str">
        <f t="shared" ca="1" si="197"/>
        <v>na</v>
      </c>
      <c r="E955" s="322" t="s">
        <v>38</v>
      </c>
      <c r="F955" s="322" t="str">
        <f t="shared" ca="1" si="198"/>
        <v>https://museemaritime.larochelle.fr/un-avant-gout/les-collections/france-1</v>
      </c>
      <c r="G955" s="322" t="str">
        <f t="shared" ca="1" si="199"/>
        <v>A</v>
      </c>
      <c r="H955" s="322" t="str">
        <f t="shared" ca="1" si="200"/>
        <v>x</v>
      </c>
      <c r="I955" s="322">
        <f t="shared" ca="1" si="201"/>
        <v>0</v>
      </c>
      <c r="J955" s="322" t="str">
        <f t="shared" ca="1" si="202"/>
        <v/>
      </c>
      <c r="K955" s="322" t="str">
        <f t="shared" ca="1" si="203"/>
        <v/>
      </c>
      <c r="L955" s="322" t="str">
        <f t="shared" ca="1" si="204"/>
        <v/>
      </c>
      <c r="N955" s="322">
        <f t="shared" ca="1" si="205"/>
        <v>4</v>
      </c>
      <c r="O955" t="str">
        <f t="shared" ca="1" si="206"/>
        <v/>
      </c>
      <c r="P955" t="str">
        <f t="shared" ca="1" si="207"/>
        <v/>
      </c>
      <c r="Q955" t="str">
        <f t="shared" ca="1" si="208"/>
        <v>ref P01 (footer)</v>
      </c>
      <c r="R955" t="str">
        <f t="shared" ca="1" si="209"/>
        <v/>
      </c>
    </row>
    <row r="956" spans="1:18" hidden="1" x14ac:dyDescent="0.2">
      <c r="A956" s="361"/>
      <c r="B956" s="322">
        <v>64</v>
      </c>
      <c r="C956" s="322" t="str">
        <f t="shared" ca="1" si="196"/>
        <v>9.1</v>
      </c>
      <c r="D956" s="322" t="str">
        <f t="shared" ca="1" si="197"/>
        <v>na</v>
      </c>
      <c r="E956" s="322" t="s">
        <v>39</v>
      </c>
      <c r="F956" s="322" t="str">
        <f t="shared" ca="1" si="198"/>
        <v>https://museemaritime.larochelle.fr/un-avant-gout/les-incontournables/joshua-1</v>
      </c>
      <c r="G956" s="322" t="str">
        <f t="shared" ca="1" si="199"/>
        <v>A</v>
      </c>
      <c r="H956" s="322" t="str">
        <f t="shared" ca="1" si="200"/>
        <v>x</v>
      </c>
      <c r="I956" s="322">
        <f t="shared" ca="1" si="201"/>
        <v>0</v>
      </c>
      <c r="J956" s="322" t="str">
        <f t="shared" ca="1" si="202"/>
        <v/>
      </c>
      <c r="K956" s="322" t="str">
        <f t="shared" ca="1" si="203"/>
        <v/>
      </c>
      <c r="L956" s="322" t="str">
        <f t="shared" ca="1" si="204"/>
        <v/>
      </c>
      <c r="N956" s="322">
        <f t="shared" ca="1" si="205"/>
        <v>4</v>
      </c>
      <c r="O956" t="str">
        <f t="shared" ca="1" si="206"/>
        <v/>
      </c>
      <c r="P956" t="str">
        <f t="shared" ca="1" si="207"/>
        <v/>
      </c>
      <c r="Q956" t="str">
        <f t="shared" ca="1" si="208"/>
        <v>ref P01 (footer)</v>
      </c>
      <c r="R956" t="str">
        <f t="shared" ca="1" si="209"/>
        <v/>
      </c>
    </row>
    <row r="957" spans="1:18" hidden="1" x14ac:dyDescent="0.2">
      <c r="A957" s="361"/>
      <c r="B957" s="322">
        <v>64</v>
      </c>
      <c r="C957" s="322" t="str">
        <f t="shared" ca="1" si="196"/>
        <v>9.1</v>
      </c>
      <c r="D957" s="322" t="str">
        <f t="shared" ca="1" si="197"/>
        <v>na</v>
      </c>
      <c r="E957" s="322" t="s">
        <v>40</v>
      </c>
      <c r="F957" s="322" t="str">
        <f t="shared" ca="1" si="198"/>
        <v>https://museemaritime.larochelle.fr/preparer-la-visite/acces-tarifs-et-horaires</v>
      </c>
      <c r="G957" s="322" t="str">
        <f t="shared" ca="1" si="199"/>
        <v>A</v>
      </c>
      <c r="H957" s="322" t="str">
        <f t="shared" ca="1" si="200"/>
        <v>x</v>
      </c>
      <c r="I957" s="322">
        <f t="shared" ca="1" si="201"/>
        <v>0</v>
      </c>
      <c r="J957" s="322" t="str">
        <f t="shared" ca="1" si="202"/>
        <v/>
      </c>
      <c r="K957" s="322" t="str">
        <f t="shared" ca="1" si="203"/>
        <v/>
      </c>
      <c r="L957" s="322" t="str">
        <f t="shared" ca="1" si="204"/>
        <v/>
      </c>
      <c r="N957" s="322">
        <f t="shared" ca="1" si="205"/>
        <v>4</v>
      </c>
      <c r="O957" t="str">
        <f t="shared" ca="1" si="206"/>
        <v/>
      </c>
      <c r="P957" t="str">
        <f t="shared" ca="1" si="207"/>
        <v/>
      </c>
      <c r="Q957" t="str">
        <f t="shared" ca="1" si="208"/>
        <v>ref P01 (footer)
Voir 8,9 pour titre "accessibilité" manquant</v>
      </c>
      <c r="R957" t="str">
        <f t="shared" ca="1" si="209"/>
        <v/>
      </c>
    </row>
    <row r="958" spans="1:18" hidden="1" x14ac:dyDescent="0.2">
      <c r="A958" s="361"/>
      <c r="B958" s="322">
        <v>64</v>
      </c>
      <c r="C958" s="322" t="str">
        <f t="shared" ca="1" si="196"/>
        <v>9.1</v>
      </c>
      <c r="D958" s="322" t="str">
        <f t="shared" ca="1" si="197"/>
        <v>na</v>
      </c>
      <c r="E958" s="322" t="s">
        <v>41</v>
      </c>
      <c r="F958" s="322" t="str">
        <f t="shared" ca="1" si="198"/>
        <v>https://museemaritime.larochelle.fr/preparer-la-visite/je-suis/enseignant-ou-animateur</v>
      </c>
      <c r="G958" s="322" t="str">
        <f t="shared" ca="1" si="199"/>
        <v>A</v>
      </c>
      <c r="H958" s="322" t="str">
        <f t="shared" ca="1" si="200"/>
        <v>x</v>
      </c>
      <c r="I958" s="322">
        <f t="shared" ca="1" si="201"/>
        <v>0</v>
      </c>
      <c r="J958" s="322" t="str">
        <f t="shared" ca="1" si="202"/>
        <v/>
      </c>
      <c r="K958" s="322" t="str">
        <f t="shared" ca="1" si="203"/>
        <v/>
      </c>
      <c r="L958" s="322" t="str">
        <f t="shared" ca="1" si="204"/>
        <v/>
      </c>
      <c r="N958" s="322">
        <f t="shared" ca="1" si="205"/>
        <v>4</v>
      </c>
      <c r="O958" t="str">
        <f t="shared" ca="1" si="206"/>
        <v/>
      </c>
      <c r="P958" t="str">
        <f t="shared" ca="1" si="207"/>
        <v/>
      </c>
      <c r="Q958" t="str">
        <f t="shared" ca="1" si="208"/>
        <v>ref P01 (footer)
Il pourrait être plus clair de rajouter un &lt;h2&gt; "ressources" et passer les documents pédagogiques en &lt;h3&gt;, ou encore mieux via une liste</v>
      </c>
      <c r="R958" t="str">
        <f t="shared" ca="1" si="209"/>
        <v/>
      </c>
    </row>
    <row r="959" spans="1:18" hidden="1" x14ac:dyDescent="0.2">
      <c r="A959" s="361"/>
      <c r="B959" s="322">
        <v>64</v>
      </c>
      <c r="C959" s="322" t="str">
        <f t="shared" ca="1" si="196"/>
        <v>9.1</v>
      </c>
      <c r="D959" s="322" t="str">
        <f t="shared" ca="1" si="197"/>
        <v>na</v>
      </c>
      <c r="E959" s="322" t="s">
        <v>42</v>
      </c>
      <c r="F959" s="322" t="str">
        <f t="shared" ca="1" si="198"/>
        <v>https://museemaritime.larochelle.fr/au-dela-de-la-visite/autour-des-expositions</v>
      </c>
      <c r="G959" s="322" t="str">
        <f t="shared" ca="1" si="199"/>
        <v>A</v>
      </c>
      <c r="H959" s="322" t="str">
        <f t="shared" ca="1" si="200"/>
        <v>x</v>
      </c>
      <c r="I959" s="322">
        <f t="shared" ca="1" si="201"/>
        <v>0</v>
      </c>
      <c r="J959" s="322" t="str">
        <f t="shared" ca="1" si="202"/>
        <v/>
      </c>
      <c r="K959" s="322" t="str">
        <f t="shared" ca="1" si="203"/>
        <v/>
      </c>
      <c r="L959" s="322" t="str">
        <f t="shared" ca="1" si="204"/>
        <v/>
      </c>
      <c r="N959" s="322">
        <f t="shared" ca="1" si="205"/>
        <v>4</v>
      </c>
      <c r="O959" t="str">
        <f t="shared" ca="1" si="206"/>
        <v/>
      </c>
      <c r="P959" t="str">
        <f t="shared" ca="1" si="207"/>
        <v/>
      </c>
      <c r="Q959" t="str">
        <f t="shared" ca="1" si="208"/>
        <v>ref P01 (footer)
ref P05 (titre des filtres + résultats)</v>
      </c>
      <c r="R959" t="str">
        <f t="shared" ca="1" si="209"/>
        <v/>
      </c>
    </row>
    <row r="960" spans="1:18" hidden="1" x14ac:dyDescent="0.2">
      <c r="A960" s="361"/>
      <c r="B960" s="322">
        <v>64</v>
      </c>
      <c r="C960" s="322" t="str">
        <f t="shared" ca="1" si="196"/>
        <v>9.1</v>
      </c>
      <c r="D960" s="322" t="str">
        <f t="shared" ca="1" si="197"/>
        <v>na</v>
      </c>
      <c r="E960" s="322" t="s">
        <v>43</v>
      </c>
      <c r="F960" s="322" t="str">
        <f t="shared" ca="1" si="198"/>
        <v>https://museemaritime.larochelle.fr/au-dela-de-la-visite/lieux-culturels-et-monuments</v>
      </c>
      <c r="G960" s="322" t="str">
        <f t="shared" ca="1" si="199"/>
        <v>A</v>
      </c>
      <c r="H960" s="322" t="str">
        <f t="shared" ca="1" si="200"/>
        <v>x</v>
      </c>
      <c r="I960" s="322">
        <f t="shared" ca="1" si="201"/>
        <v>0</v>
      </c>
      <c r="J960" s="322" t="str">
        <f t="shared" ca="1" si="202"/>
        <v/>
      </c>
      <c r="K960" s="322" t="str">
        <f t="shared" ca="1" si="203"/>
        <v/>
      </c>
      <c r="L960" s="322" t="str">
        <f t="shared" ca="1" si="204"/>
        <v/>
      </c>
      <c r="N960" s="322">
        <f t="shared" ca="1" si="205"/>
        <v>4</v>
      </c>
      <c r="O960" t="str">
        <f t="shared" ca="1" si="206"/>
        <v/>
      </c>
      <c r="P960" t="str">
        <f t="shared" ca="1" si="207"/>
        <v/>
      </c>
      <c r="Q960" t="str">
        <f t="shared" ca="1" si="208"/>
        <v>ref P01 (footer)</v>
      </c>
      <c r="R960" t="str">
        <f t="shared" ca="1" si="209"/>
        <v/>
      </c>
    </row>
    <row r="961" spans="1:18" hidden="1" x14ac:dyDescent="0.2">
      <c r="A961" s="361"/>
      <c r="B961" s="322">
        <v>64</v>
      </c>
      <c r="C961" s="322" t="str">
        <f t="shared" ca="1" si="196"/>
        <v>9.1</v>
      </c>
      <c r="D961" s="322" t="str">
        <f t="shared" ca="1" si="197"/>
        <v>na</v>
      </c>
      <c r="E961" s="322" t="s">
        <v>44</v>
      </c>
      <c r="F961" s="322" t="str">
        <f t="shared" ca="1" si="198"/>
        <v>https://museemaritime.larochelle.fr/au-dela-de-la-visite/a-decouvrir-a-proximite/yatchs-classiques</v>
      </c>
      <c r="G961" s="322" t="str">
        <f t="shared" ca="1" si="199"/>
        <v>A</v>
      </c>
      <c r="H961" s="322" t="str">
        <f t="shared" ca="1" si="200"/>
        <v>x</v>
      </c>
      <c r="I961" s="322">
        <f t="shared" ca="1" si="201"/>
        <v>0</v>
      </c>
      <c r="J961" s="322" t="str">
        <f t="shared" ca="1" si="202"/>
        <v/>
      </c>
      <c r="K961" s="322" t="str">
        <f t="shared" ca="1" si="203"/>
        <v/>
      </c>
      <c r="L961" s="322" t="str">
        <f t="shared" ca="1" si="204"/>
        <v/>
      </c>
      <c r="N961" s="322">
        <f t="shared" ca="1" si="205"/>
        <v>4</v>
      </c>
      <c r="O961" t="str">
        <f t="shared" ca="1" si="206"/>
        <v/>
      </c>
      <c r="P961" t="str">
        <f t="shared" ca="1" si="207"/>
        <v/>
      </c>
      <c r="Q961" t="str">
        <f t="shared" ca="1" si="208"/>
        <v>ref P01 (footer)
ref P11 (titre paragraphe intro)</v>
      </c>
      <c r="R961" t="str">
        <f t="shared" ca="1" si="209"/>
        <v/>
      </c>
    </row>
    <row r="962" spans="1:18" x14ac:dyDescent="0.2">
      <c r="A962" s="361"/>
      <c r="B962" s="322">
        <v>65</v>
      </c>
      <c r="C962" s="322" t="str">
        <f t="shared" ca="1" si="196"/>
        <v>9.2</v>
      </c>
      <c r="D962" s="322" t="str">
        <f t="shared" ca="1" si="197"/>
        <v>nc</v>
      </c>
      <c r="E962" s="322" t="s">
        <v>27</v>
      </c>
      <c r="F962" s="322" t="str">
        <f t="shared" ca="1" si="198"/>
        <v>https://museemaritime.larochelle.fr/</v>
      </c>
      <c r="G962" s="322" t="str">
        <f t="shared" ca="1" si="199"/>
        <v>A</v>
      </c>
      <c r="H962" s="322">
        <f t="shared" ca="1" si="200"/>
        <v>0</v>
      </c>
      <c r="I962" s="322" t="str">
        <f t="shared" ca="1" si="201"/>
        <v>x</v>
      </c>
      <c r="J962" s="322" t="str">
        <f t="shared" ca="1" si="202"/>
        <v>Moyenne</v>
      </c>
      <c r="K962" s="322" t="str">
        <f t="shared" ca="1" si="203"/>
        <v>Sur toutes les pages du site</v>
      </c>
      <c r="L962" s="322">
        <f t="shared" ca="1" si="204"/>
        <v>2</v>
      </c>
      <c r="N962" s="322">
        <f t="shared" ca="1" si="205"/>
        <v>1</v>
      </c>
      <c r="O962" t="str">
        <f t="shared" ca="1" si="206"/>
        <v>La navigation rapide sur la droite ne dispose pas de balises &lt;nav&gt; pour la signaler</v>
      </c>
      <c r="P962" t="str">
        <f t="shared" ca="1" si="207"/>
        <v>Entourer les liens rapides sur le coté de balises &lt;nav&gt; et utiliser aria-label pour différencier cette navigation de la principale</v>
      </c>
      <c r="Q962" t="str">
        <f t="shared" ca="1" si="208"/>
        <v/>
      </c>
      <c r="R962" t="str">
        <f t="shared" ca="1" si="209"/>
        <v>C:\Users\Yves-Pol Cabon\Pictures\Screenshots\Capture d'écran 2026-03-18 161207.png</v>
      </c>
    </row>
    <row r="963" spans="1:18" hidden="1" x14ac:dyDescent="0.2">
      <c r="A963" s="361"/>
      <c r="B963" s="322">
        <v>65</v>
      </c>
      <c r="C963" s="322" t="str">
        <f t="shared" ca="1" si="196"/>
        <v>9.2</v>
      </c>
      <c r="D963" s="322" t="str">
        <f t="shared" ca="1" si="197"/>
        <v>na</v>
      </c>
      <c r="E963" s="322" t="s">
        <v>28</v>
      </c>
      <c r="F963" s="322" t="str">
        <f t="shared" ca="1" si="198"/>
        <v>https://museemaritime.larochelle.fr/contact</v>
      </c>
      <c r="G963" s="322" t="str">
        <f t="shared" ca="1" si="199"/>
        <v>A</v>
      </c>
      <c r="H963" s="322">
        <f t="shared" ca="1" si="200"/>
        <v>0</v>
      </c>
      <c r="I963" s="322" t="str">
        <f t="shared" ca="1" si="201"/>
        <v>x</v>
      </c>
      <c r="J963" s="322" t="str">
        <f t="shared" ca="1" si="202"/>
        <v/>
      </c>
      <c r="K963" s="322" t="str">
        <f t="shared" ca="1" si="203"/>
        <v/>
      </c>
      <c r="L963" s="322" t="str">
        <f t="shared" ca="1" si="204"/>
        <v/>
      </c>
      <c r="N963" s="322">
        <f t="shared" ca="1" si="205"/>
        <v>1</v>
      </c>
      <c r="O963" t="str">
        <f t="shared" ca="1" si="206"/>
        <v/>
      </c>
      <c r="P963" t="str">
        <f t="shared" ca="1" si="207"/>
        <v/>
      </c>
      <c r="Q963" t="str">
        <f t="shared" ca="1" si="208"/>
        <v>ref P01</v>
      </c>
      <c r="R963" t="str">
        <f t="shared" ca="1" si="209"/>
        <v/>
      </c>
    </row>
    <row r="964" spans="1:18" hidden="1" x14ac:dyDescent="0.2">
      <c r="A964" s="361"/>
      <c r="B964" s="322">
        <v>65</v>
      </c>
      <c r="C964" s="322" t="str">
        <f t="shared" ca="1" si="196"/>
        <v>9.2</v>
      </c>
      <c r="D964" s="322" t="str">
        <f t="shared" ca="1" si="197"/>
        <v>na</v>
      </c>
      <c r="E964" s="322" t="s">
        <v>29</v>
      </c>
      <c r="F964" s="322" t="str">
        <f t="shared" ca="1" si="198"/>
        <v>https://museemaritime.larochelle.fr/mentions-legales</v>
      </c>
      <c r="G964" s="322" t="str">
        <f t="shared" ca="1" si="199"/>
        <v>A</v>
      </c>
      <c r="H964" s="322">
        <f t="shared" ca="1" si="200"/>
        <v>0</v>
      </c>
      <c r="I964" s="322" t="str">
        <f t="shared" ca="1" si="201"/>
        <v>x</v>
      </c>
      <c r="J964" s="322" t="str">
        <f t="shared" ca="1" si="202"/>
        <v/>
      </c>
      <c r="K964" s="322" t="str">
        <f t="shared" ca="1" si="203"/>
        <v/>
      </c>
      <c r="L964" s="322" t="str">
        <f t="shared" ca="1" si="204"/>
        <v/>
      </c>
      <c r="N964" s="322">
        <f t="shared" ca="1" si="205"/>
        <v>1</v>
      </c>
      <c r="O964" t="str">
        <f t="shared" ca="1" si="206"/>
        <v/>
      </c>
      <c r="P964" t="str">
        <f t="shared" ca="1" si="207"/>
        <v/>
      </c>
      <c r="Q964" t="str">
        <f t="shared" ca="1" si="208"/>
        <v>ref P01</v>
      </c>
      <c r="R964" t="str">
        <f t="shared" ca="1" si="209"/>
        <v/>
      </c>
    </row>
    <row r="965" spans="1:18" hidden="1" x14ac:dyDescent="0.2">
      <c r="A965" s="361"/>
      <c r="B965" s="322">
        <v>65</v>
      </c>
      <c r="C965" s="322" t="str">
        <f t="shared" ca="1" si="196"/>
        <v>9.2</v>
      </c>
      <c r="D965" s="322" t="str">
        <f t="shared" ca="1" si="197"/>
        <v>na</v>
      </c>
      <c r="E965" s="322" t="s">
        <v>30</v>
      </c>
      <c r="F965" s="322" t="str">
        <f t="shared" ca="1" si="198"/>
        <v>https://museemaritime.larochelle.fr/plan-du-site</v>
      </c>
      <c r="G965" s="322" t="str">
        <f t="shared" ca="1" si="199"/>
        <v>A</v>
      </c>
      <c r="H965" s="322">
        <f t="shared" ca="1" si="200"/>
        <v>0</v>
      </c>
      <c r="I965" s="322" t="str">
        <f t="shared" ca="1" si="201"/>
        <v>x</v>
      </c>
      <c r="J965" s="322" t="str">
        <f t="shared" ca="1" si="202"/>
        <v/>
      </c>
      <c r="K965" s="322" t="str">
        <f t="shared" ca="1" si="203"/>
        <v/>
      </c>
      <c r="L965" s="322" t="str">
        <f t="shared" ca="1" si="204"/>
        <v/>
      </c>
      <c r="N965" s="322">
        <f t="shared" ca="1" si="205"/>
        <v>1</v>
      </c>
      <c r="O965" t="str">
        <f t="shared" ca="1" si="206"/>
        <v/>
      </c>
      <c r="P965" t="str">
        <f t="shared" ca="1" si="207"/>
        <v/>
      </c>
      <c r="Q965" t="str">
        <f t="shared" ca="1" si="208"/>
        <v>ref P01</v>
      </c>
      <c r="R965" t="str">
        <f t="shared" ca="1" si="209"/>
        <v/>
      </c>
    </row>
    <row r="966" spans="1:18" hidden="1" x14ac:dyDescent="0.2">
      <c r="A966" s="361"/>
      <c r="B966" s="322">
        <v>65</v>
      </c>
      <c r="C966" s="322" t="str">
        <f t="shared" ca="1" si="196"/>
        <v>9.2</v>
      </c>
      <c r="D966" s="322" t="str">
        <f t="shared" ca="1" si="197"/>
        <v>na</v>
      </c>
      <c r="E966" s="322" t="s">
        <v>31</v>
      </c>
      <c r="F966" s="322" t="str">
        <f t="shared" ca="1" si="198"/>
        <v>https://museemaritime.larochelle.fr/un-avant-gout/en-ce-moment</v>
      </c>
      <c r="G966" s="322" t="str">
        <f t="shared" ca="1" si="199"/>
        <v>A</v>
      </c>
      <c r="H966" s="322">
        <f t="shared" ca="1" si="200"/>
        <v>0</v>
      </c>
      <c r="I966" s="322" t="str">
        <f t="shared" ca="1" si="201"/>
        <v>x</v>
      </c>
      <c r="J966" s="322" t="str">
        <f t="shared" ca="1" si="202"/>
        <v/>
      </c>
      <c r="K966" s="322" t="str">
        <f t="shared" ca="1" si="203"/>
        <v/>
      </c>
      <c r="L966" s="322" t="str">
        <f t="shared" ca="1" si="204"/>
        <v/>
      </c>
      <c r="N966" s="322">
        <f t="shared" ca="1" si="205"/>
        <v>1</v>
      </c>
      <c r="O966" t="str">
        <f t="shared" ca="1" si="206"/>
        <v/>
      </c>
      <c r="P966" t="str">
        <f t="shared" ca="1" si="207"/>
        <v/>
      </c>
      <c r="Q966" t="str">
        <f t="shared" ca="1" si="208"/>
        <v>ref P01</v>
      </c>
      <c r="R966" t="str">
        <f t="shared" ca="1" si="209"/>
        <v/>
      </c>
    </row>
    <row r="967" spans="1:18" hidden="1" x14ac:dyDescent="0.2">
      <c r="A967" s="361"/>
      <c r="B967" s="322">
        <v>65</v>
      </c>
      <c r="C967" s="322" t="str">
        <f t="shared" ca="1" si="196"/>
        <v>9.2</v>
      </c>
      <c r="D967" s="322" t="str">
        <f t="shared" ca="1" si="197"/>
        <v>na</v>
      </c>
      <c r="E967" s="322" t="s">
        <v>32</v>
      </c>
      <c r="F967" s="322" t="str">
        <f t="shared" ca="1" si="198"/>
        <v>https://museemaritime.larochelle.fr/un-avant-gout/en-ce-moment</v>
      </c>
      <c r="G967" s="322" t="str">
        <f t="shared" ca="1" si="199"/>
        <v>A</v>
      </c>
      <c r="H967" s="322">
        <f t="shared" ca="1" si="200"/>
        <v>0</v>
      </c>
      <c r="I967" s="322" t="str">
        <f t="shared" ca="1" si="201"/>
        <v>x</v>
      </c>
      <c r="J967" s="322" t="str">
        <f t="shared" ca="1" si="202"/>
        <v/>
      </c>
      <c r="K967" s="322" t="str">
        <f t="shared" ca="1" si="203"/>
        <v/>
      </c>
      <c r="L967" s="322" t="str">
        <f t="shared" ca="1" si="204"/>
        <v/>
      </c>
      <c r="N967" s="322">
        <f t="shared" ca="1" si="205"/>
        <v>1</v>
      </c>
      <c r="O967" t="str">
        <f t="shared" ca="1" si="206"/>
        <v/>
      </c>
      <c r="P967" t="str">
        <f t="shared" ca="1" si="207"/>
        <v/>
      </c>
      <c r="Q967" t="str">
        <f t="shared" ca="1" si="208"/>
        <v/>
      </c>
      <c r="R967" t="str">
        <f t="shared" ca="1" si="209"/>
        <v/>
      </c>
    </row>
    <row r="968" spans="1:18" hidden="1" x14ac:dyDescent="0.2">
      <c r="A968" s="361"/>
      <c r="B968" s="322">
        <v>65</v>
      </c>
      <c r="C968" s="322" t="str">
        <f t="shared" ref="C968:C1031" ca="1" si="210">IFERROR(IF(INDIRECT($E968 &amp; "!B" &amp; $B968)="","",INDIRECT($E968 &amp; "!B" &amp; $B968)),"")</f>
        <v>9.2</v>
      </c>
      <c r="D968" s="322" t="str">
        <f t="shared" ref="D968:D1031" ca="1" si="211">IFERROR(IF(INDIRECT($E968 &amp; "!G" &amp; $B968)="","",INDIRECT($E968 &amp; "!G" &amp; $B968)),"")</f>
        <v>na</v>
      </c>
      <c r="E968" s="322" t="s">
        <v>33</v>
      </c>
      <c r="F968" s="322" t="str">
        <f t="shared" ref="F968:F1031" ca="1" si="212">IFERROR(HYPERLINK(INDIRECT($E968 &amp; "!C3")), "")</f>
        <v>https://museemaritime.larochelle.fr/un-avant-gout/en-ce-moment/evenement/generationsthalassa-5662</v>
      </c>
      <c r="G968" s="322" t="str">
        <f t="shared" ref="G968:G1031" ca="1" si="213">IFERROR(IF(INDIRECT($E968 &amp; "!C" &amp; $B968)="","",INDIRECT($E968 &amp; "!C" &amp; $B968)),"")</f>
        <v>A</v>
      </c>
      <c r="H968" s="322">
        <f t="shared" ref="H968:H1031" ca="1" si="214">IFERROR(IF(INDIRECT($E968 &amp; "!D" &amp; $B968)="","",INDIRECT($E968 &amp; "!D" &amp; $B968)),"")</f>
        <v>0</v>
      </c>
      <c r="I968" s="322" t="str">
        <f t="shared" ref="I968:I1031" ca="1" si="215">IFERROR(IF(INDIRECT($E968 &amp; "!E" &amp; $B968)="","",INDIRECT($E968 &amp; "!E" &amp; $B968)),"")</f>
        <v>x</v>
      </c>
      <c r="J968" s="322" t="str">
        <f t="shared" ref="J968:J1031" ca="1" si="216">IFERROR(IF(INDIRECT($E968 &amp; "!I" &amp; $B968)="","",INDIRECT($E968 &amp; "!I" &amp; $B968)),"")</f>
        <v/>
      </c>
      <c r="K968" s="322" t="str">
        <f t="shared" ref="K968:K1031" ca="1" si="217">IFERROR(IF(INDIRECT($E968 &amp; "!J" &amp; $B968)="","",INDIRECT($E968 &amp; "!J" &amp; $B968)),"")</f>
        <v/>
      </c>
      <c r="L968" s="322" t="str">
        <f t="shared" ref="L968:L1031" ca="1" si="218">IFERROR(VLOOKUP($K968,$Z$1:$AD$4,MATCH($J968,$AA$5:$AD$5,0)+1,FALSE),"")</f>
        <v/>
      </c>
      <c r="N968" s="322">
        <f t="shared" ref="N968:N1031" ca="1" si="219">COUNTIFS($C$7:$C$1915,$C968,$D$7:$D$1915,"nc")</f>
        <v>1</v>
      </c>
      <c r="O968" t="str">
        <f t="shared" ref="O968:O1031" ca="1" si="220">IFERROR(IF(INDIRECT($E968 &amp; "!K" &amp; $B968)="","",INDIRECT($E968 &amp; "!K" &amp; $B968)),"")</f>
        <v/>
      </c>
      <c r="P968" t="str">
        <f t="shared" ref="P968:P1031" ca="1" si="221">IFERROR(IF(INDIRECT($E968 &amp; "!L" &amp; $B968)="","",INDIRECT($E968 &amp; "!L" &amp; $B968)),"")</f>
        <v/>
      </c>
      <c r="Q968" t="str">
        <f t="shared" ref="Q968:Q1031" ca="1" si="222">IFERROR(IF(INDIRECT($E968 &amp; "!M" &amp; $B968)="","",INDIRECT($E968 &amp; "!M" &amp; $B968)),"")</f>
        <v>ref P01</v>
      </c>
      <c r="R968" t="str">
        <f t="shared" ref="R968:R1031" ca="1" si="223">IFERROR(IF(INDIRECT($E968 &amp; "!N" &amp; $B968)="","",INDIRECT($E968 &amp; "!N" &amp; $B968)),"")</f>
        <v/>
      </c>
    </row>
    <row r="969" spans="1:18" hidden="1" x14ac:dyDescent="0.2">
      <c r="A969" s="361"/>
      <c r="B969" s="322">
        <v>65</v>
      </c>
      <c r="C969" s="322" t="str">
        <f t="shared" ca="1" si="210"/>
        <v>9.2</v>
      </c>
      <c r="D969" s="322" t="str">
        <f t="shared" ca="1" si="211"/>
        <v>na</v>
      </c>
      <c r="E969" s="322" t="s">
        <v>34</v>
      </c>
      <c r="F969" s="322" t="str">
        <f t="shared" ca="1" si="212"/>
        <v>https://museemaritime.larochelle.fr/recherche?q=bateau&amp;tx_indexedsearch%5Bsubmit_button%5D=OK </v>
      </c>
      <c r="G969" s="322" t="str">
        <f t="shared" ca="1" si="213"/>
        <v>A</v>
      </c>
      <c r="H969" s="322">
        <f t="shared" ca="1" si="214"/>
        <v>0</v>
      </c>
      <c r="I969" s="322" t="str">
        <f t="shared" ca="1" si="215"/>
        <v>x</v>
      </c>
      <c r="J969" s="322" t="str">
        <f t="shared" ca="1" si="216"/>
        <v/>
      </c>
      <c r="K969" s="322" t="str">
        <f t="shared" ca="1" si="217"/>
        <v/>
      </c>
      <c r="L969" s="322" t="str">
        <f t="shared" ca="1" si="218"/>
        <v/>
      </c>
      <c r="N969" s="322">
        <f t="shared" ca="1" si="219"/>
        <v>1</v>
      </c>
      <c r="O969" t="str">
        <f t="shared" ca="1" si="220"/>
        <v/>
      </c>
      <c r="P969" t="str">
        <f t="shared" ca="1" si="221"/>
        <v/>
      </c>
      <c r="Q969" t="str">
        <f t="shared" ca="1" si="222"/>
        <v>ref P01</v>
      </c>
      <c r="R969" t="str">
        <f t="shared" ca="1" si="223"/>
        <v/>
      </c>
    </row>
    <row r="970" spans="1:18" hidden="1" x14ac:dyDescent="0.2">
      <c r="A970" s="361"/>
      <c r="B970" s="322">
        <v>65</v>
      </c>
      <c r="C970" s="322" t="str">
        <f t="shared" ca="1" si="210"/>
        <v>9.2</v>
      </c>
      <c r="D970" s="322" t="str">
        <f t="shared" ca="1" si="211"/>
        <v>na</v>
      </c>
      <c r="E970" s="322" t="s">
        <v>35</v>
      </c>
      <c r="F970" s="322" t="str">
        <f t="shared" ca="1" si="212"/>
        <v>https://museemaritime.larochelle.fr/un-avant-gout/presentation-du-musee</v>
      </c>
      <c r="G970" s="322" t="str">
        <f t="shared" ca="1" si="213"/>
        <v>A</v>
      </c>
      <c r="H970" s="322">
        <f t="shared" ca="1" si="214"/>
        <v>0</v>
      </c>
      <c r="I970" s="322" t="str">
        <f t="shared" ca="1" si="215"/>
        <v>x</v>
      </c>
      <c r="J970" s="322" t="str">
        <f t="shared" ca="1" si="216"/>
        <v/>
      </c>
      <c r="K970" s="322" t="str">
        <f t="shared" ca="1" si="217"/>
        <v/>
      </c>
      <c r="L970" s="322" t="str">
        <f t="shared" ca="1" si="218"/>
        <v/>
      </c>
      <c r="N970" s="322">
        <f t="shared" ca="1" si="219"/>
        <v>1</v>
      </c>
      <c r="O970" t="str">
        <f t="shared" ca="1" si="220"/>
        <v/>
      </c>
      <c r="P970" t="str">
        <f t="shared" ca="1" si="221"/>
        <v/>
      </c>
      <c r="Q970" t="str">
        <f t="shared" ca="1" si="222"/>
        <v>ref P01</v>
      </c>
      <c r="R970" t="str">
        <f t="shared" ca="1" si="223"/>
        <v/>
      </c>
    </row>
    <row r="971" spans="1:18" hidden="1" x14ac:dyDescent="0.2">
      <c r="A971" s="361"/>
      <c r="B971" s="322">
        <v>65</v>
      </c>
      <c r="C971" s="322" t="str">
        <f t="shared" ca="1" si="210"/>
        <v>9.2</v>
      </c>
      <c r="D971" s="322" t="str">
        <f t="shared" ca="1" si="211"/>
        <v>na</v>
      </c>
      <c r="E971" s="322" t="s">
        <v>36</v>
      </c>
      <c r="F971" s="322" t="str">
        <f t="shared" ca="1" si="212"/>
        <v>https://museemaritime.larochelle.fr/un-avant-gout/histoire-du-musee</v>
      </c>
      <c r="G971" s="322" t="str">
        <f t="shared" ca="1" si="213"/>
        <v>A</v>
      </c>
      <c r="H971" s="322">
        <f t="shared" ca="1" si="214"/>
        <v>0</v>
      </c>
      <c r="I971" s="322" t="str">
        <f t="shared" ca="1" si="215"/>
        <v>x</v>
      </c>
      <c r="J971" s="322" t="str">
        <f t="shared" ca="1" si="216"/>
        <v/>
      </c>
      <c r="K971" s="322" t="str">
        <f t="shared" ca="1" si="217"/>
        <v/>
      </c>
      <c r="L971" s="322" t="str">
        <f t="shared" ca="1" si="218"/>
        <v/>
      </c>
      <c r="N971" s="322">
        <f t="shared" ca="1" si="219"/>
        <v>1</v>
      </c>
      <c r="O971" t="str">
        <f t="shared" ca="1" si="220"/>
        <v/>
      </c>
      <c r="P971" t="str">
        <f t="shared" ca="1" si="221"/>
        <v/>
      </c>
      <c r="Q971" t="str">
        <f t="shared" ca="1" si="222"/>
        <v>ref P01</v>
      </c>
      <c r="R971" t="str">
        <f t="shared" ca="1" si="223"/>
        <v/>
      </c>
    </row>
    <row r="972" spans="1:18" hidden="1" x14ac:dyDescent="0.2">
      <c r="A972" s="361"/>
      <c r="B972" s="322">
        <v>65</v>
      </c>
      <c r="C972" s="322" t="str">
        <f t="shared" ca="1" si="210"/>
        <v>9.2</v>
      </c>
      <c r="D972" s="322" t="str">
        <f t="shared" ca="1" si="211"/>
        <v>na</v>
      </c>
      <c r="E972" s="322" t="s">
        <v>37</v>
      </c>
      <c r="F972" s="322" t="str">
        <f t="shared" ca="1" si="212"/>
        <v>https://museemaritime.larochelle.fr/un-avant-gout/les-collections/flotte-patrimoniale</v>
      </c>
      <c r="G972" s="322" t="str">
        <f t="shared" ca="1" si="213"/>
        <v>A</v>
      </c>
      <c r="H972" s="322">
        <f t="shared" ca="1" si="214"/>
        <v>0</v>
      </c>
      <c r="I972" s="322" t="str">
        <f t="shared" ca="1" si="215"/>
        <v>x</v>
      </c>
      <c r="J972" s="322" t="str">
        <f t="shared" ca="1" si="216"/>
        <v/>
      </c>
      <c r="K972" s="322" t="str">
        <f t="shared" ca="1" si="217"/>
        <v/>
      </c>
      <c r="L972" s="322" t="str">
        <f t="shared" ca="1" si="218"/>
        <v/>
      </c>
      <c r="N972" s="322">
        <f t="shared" ca="1" si="219"/>
        <v>1</v>
      </c>
      <c r="O972" t="str">
        <f t="shared" ca="1" si="220"/>
        <v/>
      </c>
      <c r="P972" t="str">
        <f t="shared" ca="1" si="221"/>
        <v/>
      </c>
      <c r="Q972" t="str">
        <f t="shared" ca="1" si="222"/>
        <v>ref P01</v>
      </c>
      <c r="R972" t="str">
        <f t="shared" ca="1" si="223"/>
        <v/>
      </c>
    </row>
    <row r="973" spans="1:18" hidden="1" x14ac:dyDescent="0.2">
      <c r="A973" s="361"/>
      <c r="B973" s="322">
        <v>65</v>
      </c>
      <c r="C973" s="322" t="str">
        <f t="shared" ca="1" si="210"/>
        <v>9.2</v>
      </c>
      <c r="D973" s="322" t="str">
        <f t="shared" ca="1" si="211"/>
        <v>na</v>
      </c>
      <c r="E973" s="322" t="s">
        <v>38</v>
      </c>
      <c r="F973" s="322" t="str">
        <f t="shared" ca="1" si="212"/>
        <v>https://museemaritime.larochelle.fr/un-avant-gout/les-collections/france-1</v>
      </c>
      <c r="G973" s="322" t="str">
        <f t="shared" ca="1" si="213"/>
        <v>A</v>
      </c>
      <c r="H973" s="322">
        <f t="shared" ca="1" si="214"/>
        <v>0</v>
      </c>
      <c r="I973" s="322" t="str">
        <f t="shared" ca="1" si="215"/>
        <v>x</v>
      </c>
      <c r="J973" s="322" t="str">
        <f t="shared" ca="1" si="216"/>
        <v/>
      </c>
      <c r="K973" s="322" t="str">
        <f t="shared" ca="1" si="217"/>
        <v/>
      </c>
      <c r="L973" s="322" t="str">
        <f t="shared" ca="1" si="218"/>
        <v/>
      </c>
      <c r="N973" s="322">
        <f t="shared" ca="1" si="219"/>
        <v>1</v>
      </c>
      <c r="O973" t="str">
        <f t="shared" ca="1" si="220"/>
        <v/>
      </c>
      <c r="P973" t="str">
        <f t="shared" ca="1" si="221"/>
        <v/>
      </c>
      <c r="Q973" t="str">
        <f t="shared" ca="1" si="222"/>
        <v>ref P01</v>
      </c>
      <c r="R973" t="str">
        <f t="shared" ca="1" si="223"/>
        <v/>
      </c>
    </row>
    <row r="974" spans="1:18" hidden="1" x14ac:dyDescent="0.2">
      <c r="A974" s="361"/>
      <c r="B974" s="322">
        <v>65</v>
      </c>
      <c r="C974" s="322" t="str">
        <f t="shared" ca="1" si="210"/>
        <v>9.2</v>
      </c>
      <c r="D974" s="322" t="str">
        <f t="shared" ca="1" si="211"/>
        <v>na</v>
      </c>
      <c r="E974" s="322" t="s">
        <v>39</v>
      </c>
      <c r="F974" s="322" t="str">
        <f t="shared" ca="1" si="212"/>
        <v>https://museemaritime.larochelle.fr/un-avant-gout/les-incontournables/joshua-1</v>
      </c>
      <c r="G974" s="322" t="str">
        <f t="shared" ca="1" si="213"/>
        <v>A</v>
      </c>
      <c r="H974" s="322">
        <f t="shared" ca="1" si="214"/>
        <v>0</v>
      </c>
      <c r="I974" s="322" t="str">
        <f t="shared" ca="1" si="215"/>
        <v>x</v>
      </c>
      <c r="J974" s="322" t="str">
        <f t="shared" ca="1" si="216"/>
        <v/>
      </c>
      <c r="K974" s="322" t="str">
        <f t="shared" ca="1" si="217"/>
        <v/>
      </c>
      <c r="L974" s="322" t="str">
        <f t="shared" ca="1" si="218"/>
        <v/>
      </c>
      <c r="N974" s="322">
        <f t="shared" ca="1" si="219"/>
        <v>1</v>
      </c>
      <c r="O974" t="str">
        <f t="shared" ca="1" si="220"/>
        <v/>
      </c>
      <c r="P974" t="str">
        <f t="shared" ca="1" si="221"/>
        <v/>
      </c>
      <c r="Q974" t="str">
        <f t="shared" ca="1" si="222"/>
        <v>ref P01</v>
      </c>
      <c r="R974" t="str">
        <f t="shared" ca="1" si="223"/>
        <v/>
      </c>
    </row>
    <row r="975" spans="1:18" hidden="1" x14ac:dyDescent="0.2">
      <c r="A975" s="361"/>
      <c r="B975" s="322">
        <v>65</v>
      </c>
      <c r="C975" s="322" t="str">
        <f t="shared" ca="1" si="210"/>
        <v>9.2</v>
      </c>
      <c r="D975" s="322" t="str">
        <f t="shared" ca="1" si="211"/>
        <v>na</v>
      </c>
      <c r="E975" s="322" t="s">
        <v>40</v>
      </c>
      <c r="F975" s="322" t="str">
        <f t="shared" ca="1" si="212"/>
        <v>https://museemaritime.larochelle.fr/preparer-la-visite/acces-tarifs-et-horaires</v>
      </c>
      <c r="G975" s="322" t="str">
        <f t="shared" ca="1" si="213"/>
        <v>A</v>
      </c>
      <c r="H975" s="322">
        <f t="shared" ca="1" si="214"/>
        <v>0</v>
      </c>
      <c r="I975" s="322" t="str">
        <f t="shared" ca="1" si="215"/>
        <v>x</v>
      </c>
      <c r="J975" s="322" t="str">
        <f t="shared" ca="1" si="216"/>
        <v/>
      </c>
      <c r="K975" s="322" t="str">
        <f t="shared" ca="1" si="217"/>
        <v/>
      </c>
      <c r="L975" s="322" t="str">
        <f t="shared" ca="1" si="218"/>
        <v/>
      </c>
      <c r="N975" s="322">
        <f t="shared" ca="1" si="219"/>
        <v>1</v>
      </c>
      <c r="O975" t="str">
        <f t="shared" ca="1" si="220"/>
        <v/>
      </c>
      <c r="P975" t="str">
        <f t="shared" ca="1" si="221"/>
        <v/>
      </c>
      <c r="Q975" t="str">
        <f t="shared" ca="1" si="222"/>
        <v>ref P01</v>
      </c>
      <c r="R975" t="str">
        <f t="shared" ca="1" si="223"/>
        <v/>
      </c>
    </row>
    <row r="976" spans="1:18" hidden="1" x14ac:dyDescent="0.2">
      <c r="A976" s="361"/>
      <c r="B976" s="322">
        <v>65</v>
      </c>
      <c r="C976" s="322" t="str">
        <f t="shared" ca="1" si="210"/>
        <v>9.2</v>
      </c>
      <c r="D976" s="322" t="str">
        <f t="shared" ca="1" si="211"/>
        <v>na</v>
      </c>
      <c r="E976" s="322" t="s">
        <v>41</v>
      </c>
      <c r="F976" s="322" t="str">
        <f t="shared" ca="1" si="212"/>
        <v>https://museemaritime.larochelle.fr/preparer-la-visite/je-suis/enseignant-ou-animateur</v>
      </c>
      <c r="G976" s="322" t="str">
        <f t="shared" ca="1" si="213"/>
        <v>A</v>
      </c>
      <c r="H976" s="322">
        <f t="shared" ca="1" si="214"/>
        <v>0</v>
      </c>
      <c r="I976" s="322" t="str">
        <f t="shared" ca="1" si="215"/>
        <v>x</v>
      </c>
      <c r="J976" s="322" t="str">
        <f t="shared" ca="1" si="216"/>
        <v/>
      </c>
      <c r="K976" s="322" t="str">
        <f t="shared" ca="1" si="217"/>
        <v/>
      </c>
      <c r="L976" s="322" t="str">
        <f t="shared" ca="1" si="218"/>
        <v/>
      </c>
      <c r="N976" s="322">
        <f t="shared" ca="1" si="219"/>
        <v>1</v>
      </c>
      <c r="O976" t="str">
        <f t="shared" ca="1" si="220"/>
        <v/>
      </c>
      <c r="P976" t="str">
        <f t="shared" ca="1" si="221"/>
        <v/>
      </c>
      <c r="Q976" t="str">
        <f t="shared" ca="1" si="222"/>
        <v>ref P01</v>
      </c>
      <c r="R976" t="str">
        <f t="shared" ca="1" si="223"/>
        <v/>
      </c>
    </row>
    <row r="977" spans="1:18" hidden="1" x14ac:dyDescent="0.2">
      <c r="A977" s="361"/>
      <c r="B977" s="322">
        <v>65</v>
      </c>
      <c r="C977" s="322" t="str">
        <f t="shared" ca="1" si="210"/>
        <v>9.2</v>
      </c>
      <c r="D977" s="322" t="str">
        <f t="shared" ca="1" si="211"/>
        <v>na</v>
      </c>
      <c r="E977" s="322" t="s">
        <v>42</v>
      </c>
      <c r="F977" s="322" t="str">
        <f t="shared" ca="1" si="212"/>
        <v>https://museemaritime.larochelle.fr/au-dela-de-la-visite/autour-des-expositions</v>
      </c>
      <c r="G977" s="322" t="str">
        <f t="shared" ca="1" si="213"/>
        <v>A</v>
      </c>
      <c r="H977" s="322">
        <f t="shared" ca="1" si="214"/>
        <v>0</v>
      </c>
      <c r="I977" s="322" t="str">
        <f t="shared" ca="1" si="215"/>
        <v>x</v>
      </c>
      <c r="J977" s="322" t="str">
        <f t="shared" ca="1" si="216"/>
        <v/>
      </c>
      <c r="K977" s="322" t="str">
        <f t="shared" ca="1" si="217"/>
        <v/>
      </c>
      <c r="L977" s="322" t="str">
        <f t="shared" ca="1" si="218"/>
        <v/>
      </c>
      <c r="N977" s="322">
        <f t="shared" ca="1" si="219"/>
        <v>1</v>
      </c>
      <c r="O977" t="str">
        <f t="shared" ca="1" si="220"/>
        <v/>
      </c>
      <c r="P977" t="str">
        <f t="shared" ca="1" si="221"/>
        <v/>
      </c>
      <c r="Q977" t="str">
        <f t="shared" ca="1" si="222"/>
        <v>ref P01</v>
      </c>
      <c r="R977" t="str">
        <f t="shared" ca="1" si="223"/>
        <v/>
      </c>
    </row>
    <row r="978" spans="1:18" hidden="1" x14ac:dyDescent="0.2">
      <c r="A978" s="361"/>
      <c r="B978" s="322">
        <v>65</v>
      </c>
      <c r="C978" s="322" t="str">
        <f t="shared" ca="1" si="210"/>
        <v>9.2</v>
      </c>
      <c r="D978" s="322" t="str">
        <f t="shared" ca="1" si="211"/>
        <v>na</v>
      </c>
      <c r="E978" s="322" t="s">
        <v>43</v>
      </c>
      <c r="F978" s="322" t="str">
        <f t="shared" ca="1" si="212"/>
        <v>https://museemaritime.larochelle.fr/au-dela-de-la-visite/lieux-culturels-et-monuments</v>
      </c>
      <c r="G978" s="322" t="str">
        <f t="shared" ca="1" si="213"/>
        <v>A</v>
      </c>
      <c r="H978" s="322">
        <f t="shared" ca="1" si="214"/>
        <v>0</v>
      </c>
      <c r="I978" s="322" t="str">
        <f t="shared" ca="1" si="215"/>
        <v>x</v>
      </c>
      <c r="J978" s="322" t="str">
        <f t="shared" ca="1" si="216"/>
        <v/>
      </c>
      <c r="K978" s="322" t="str">
        <f t="shared" ca="1" si="217"/>
        <v/>
      </c>
      <c r="L978" s="322" t="str">
        <f t="shared" ca="1" si="218"/>
        <v/>
      </c>
      <c r="N978" s="322">
        <f t="shared" ca="1" si="219"/>
        <v>1</v>
      </c>
      <c r="O978" t="str">
        <f t="shared" ca="1" si="220"/>
        <v/>
      </c>
      <c r="P978" t="str">
        <f t="shared" ca="1" si="221"/>
        <v/>
      </c>
      <c r="Q978" t="str">
        <f t="shared" ca="1" si="222"/>
        <v>ref P01</v>
      </c>
      <c r="R978" t="str">
        <f t="shared" ca="1" si="223"/>
        <v/>
      </c>
    </row>
    <row r="979" spans="1:18" hidden="1" x14ac:dyDescent="0.2">
      <c r="A979" s="361"/>
      <c r="B979" s="322">
        <v>65</v>
      </c>
      <c r="C979" s="322" t="str">
        <f t="shared" ca="1" si="210"/>
        <v>9.2</v>
      </c>
      <c r="D979" s="322" t="str">
        <f t="shared" ca="1" si="211"/>
        <v>na</v>
      </c>
      <c r="E979" s="322" t="s">
        <v>44</v>
      </c>
      <c r="F979" s="322" t="str">
        <f t="shared" ca="1" si="212"/>
        <v>https://museemaritime.larochelle.fr/au-dela-de-la-visite/a-decouvrir-a-proximite/yatchs-classiques</v>
      </c>
      <c r="G979" s="322" t="str">
        <f t="shared" ca="1" si="213"/>
        <v>A</v>
      </c>
      <c r="H979" s="322">
        <f t="shared" ca="1" si="214"/>
        <v>0</v>
      </c>
      <c r="I979" s="322" t="str">
        <f t="shared" ca="1" si="215"/>
        <v>x</v>
      </c>
      <c r="J979" s="322" t="str">
        <f t="shared" ca="1" si="216"/>
        <v/>
      </c>
      <c r="K979" s="322" t="str">
        <f t="shared" ca="1" si="217"/>
        <v/>
      </c>
      <c r="L979" s="322" t="str">
        <f t="shared" ca="1" si="218"/>
        <v/>
      </c>
      <c r="N979" s="322">
        <f t="shared" ca="1" si="219"/>
        <v>1</v>
      </c>
      <c r="O979" t="str">
        <f t="shared" ca="1" si="220"/>
        <v/>
      </c>
      <c r="P979" t="str">
        <f t="shared" ca="1" si="221"/>
        <v/>
      </c>
      <c r="Q979" t="str">
        <f t="shared" ca="1" si="222"/>
        <v>ref P01</v>
      </c>
      <c r="R979" t="str">
        <f t="shared" ca="1" si="223"/>
        <v/>
      </c>
    </row>
    <row r="980" spans="1:18" x14ac:dyDescent="0.2">
      <c r="A980" s="361"/>
      <c r="B980" s="322">
        <v>66</v>
      </c>
      <c r="C980" s="322" t="str">
        <f t="shared" ca="1" si="210"/>
        <v>9.3</v>
      </c>
      <c r="D980" s="322" t="str">
        <f t="shared" ca="1" si="211"/>
        <v>nc</v>
      </c>
      <c r="E980" s="322" t="s">
        <v>27</v>
      </c>
      <c r="F980" s="322" t="str">
        <f t="shared" ca="1" si="212"/>
        <v>https://museemaritime.larochelle.fr/</v>
      </c>
      <c r="G980" s="322" t="str">
        <f t="shared" ca="1" si="213"/>
        <v>A</v>
      </c>
      <c r="H980" s="322">
        <f t="shared" ca="1" si="214"/>
        <v>0</v>
      </c>
      <c r="I980" s="322">
        <f t="shared" ca="1" si="215"/>
        <v>0</v>
      </c>
      <c r="J980" s="322" t="str">
        <f t="shared" ca="1" si="216"/>
        <v>Mineure</v>
      </c>
      <c r="K980" s="322" t="str">
        <f t="shared" ca="1" si="217"/>
        <v>Sur toutes les pages du site</v>
      </c>
      <c r="L980" s="322">
        <f t="shared" ca="1" si="218"/>
        <v>3</v>
      </c>
      <c r="N980" s="322">
        <f t="shared" ca="1" si="219"/>
        <v>4</v>
      </c>
      <c r="O980" t="str">
        <f t="shared" ca="1" si="220"/>
        <v>Les liens "nous contacter" et le téléphone forment une suite de lien mais ne sont pas structurés comme une liste</v>
      </c>
      <c r="P980" t="str">
        <f t="shared" ca="1" si="221"/>
        <v>Utiliser &lt;lu&gt; &lt;li&gt;</v>
      </c>
      <c r="Q980" t="str">
        <f t="shared" ca="1" si="222"/>
        <v>Les contenus apparaissent visuellement sous forme de liste, mais l'organisation en niveau de titres permet d'y accéder de manière suffisante.
Néanmoins il serait plus agréable pour les utilisateurs de TA si les évènements et les actus étaient structurés sous forme de liste (pas une NC mais un conseil)</v>
      </c>
      <c r="R980" t="str">
        <f t="shared" ca="1" si="223"/>
        <v/>
      </c>
    </row>
    <row r="981" spans="1:18" x14ac:dyDescent="0.2">
      <c r="A981" s="361"/>
      <c r="B981" s="322">
        <v>66</v>
      </c>
      <c r="C981" s="322" t="str">
        <f t="shared" ca="1" si="210"/>
        <v>9.3</v>
      </c>
      <c r="D981" s="322" t="str">
        <f t="shared" ca="1" si="211"/>
        <v>nc</v>
      </c>
      <c r="E981" s="322" t="s">
        <v>28</v>
      </c>
      <c r="F981" s="322" t="str">
        <f t="shared" ca="1" si="212"/>
        <v>https://museemaritime.larochelle.fr/contact</v>
      </c>
      <c r="G981" s="322" t="str">
        <f t="shared" ca="1" si="213"/>
        <v>A</v>
      </c>
      <c r="H981" s="322">
        <f t="shared" ca="1" si="214"/>
        <v>0</v>
      </c>
      <c r="I981" s="322">
        <f t="shared" ca="1" si="215"/>
        <v>0</v>
      </c>
      <c r="J981" s="322" t="str">
        <f t="shared" ca="1" si="216"/>
        <v>Mineure</v>
      </c>
      <c r="K981" s="322" t="str">
        <f t="shared" ca="1" si="217"/>
        <v>Une seule fois dans la page</v>
      </c>
      <c r="L981" s="322">
        <f t="shared" ca="1" si="218"/>
        <v>4</v>
      </c>
      <c r="N981" s="322">
        <f t="shared" ca="1" si="219"/>
        <v>4</v>
      </c>
      <c r="O981" t="str">
        <f t="shared" ca="1" si="220"/>
        <v>Le numéro de téléphone et "Visitier le site internet" dans l'encart à droite devraient être structurés sous forme de liste</v>
      </c>
      <c r="P981" t="str">
        <f t="shared" ca="1" si="221"/>
        <v>Utiliser &lt;ul&gt; et &lt;li&gt;</v>
      </c>
      <c r="Q981" t="str">
        <f t="shared" ca="1" si="222"/>
        <v xml:space="preserve">ref P01
</v>
      </c>
      <c r="R981" t="str">
        <f t="shared" ca="1" si="223"/>
        <v/>
      </c>
    </row>
    <row r="982" spans="1:18" hidden="1" x14ac:dyDescent="0.2">
      <c r="A982" s="361"/>
      <c r="B982" s="322">
        <v>66</v>
      </c>
      <c r="C982" s="322" t="str">
        <f t="shared" ca="1" si="210"/>
        <v>9.3</v>
      </c>
      <c r="D982" s="322" t="str">
        <f t="shared" ca="1" si="211"/>
        <v>na</v>
      </c>
      <c r="E982" s="322" t="s">
        <v>29</v>
      </c>
      <c r="F982" s="322" t="str">
        <f t="shared" ca="1" si="212"/>
        <v>https://museemaritime.larochelle.fr/mentions-legales</v>
      </c>
      <c r="G982" s="322" t="str">
        <f t="shared" ca="1" si="213"/>
        <v>A</v>
      </c>
      <c r="H982" s="322">
        <f t="shared" ca="1" si="214"/>
        <v>0</v>
      </c>
      <c r="I982" s="322">
        <f t="shared" ca="1" si="215"/>
        <v>0</v>
      </c>
      <c r="J982" s="322" t="str">
        <f t="shared" ca="1" si="216"/>
        <v/>
      </c>
      <c r="K982" s="322" t="str">
        <f t="shared" ca="1" si="217"/>
        <v/>
      </c>
      <c r="L982" s="322" t="str">
        <f t="shared" ca="1" si="218"/>
        <v/>
      </c>
      <c r="N982" s="322">
        <f t="shared" ca="1" si="219"/>
        <v>4</v>
      </c>
      <c r="O982" t="str">
        <f t="shared" ca="1" si="220"/>
        <v/>
      </c>
      <c r="P982" t="str">
        <f t="shared" ca="1" si="221"/>
        <v/>
      </c>
      <c r="Q982" t="str">
        <f t="shared" ca="1" si="222"/>
        <v>ref P01</v>
      </c>
      <c r="R982" t="str">
        <f t="shared" ca="1" si="223"/>
        <v/>
      </c>
    </row>
    <row r="983" spans="1:18" hidden="1" x14ac:dyDescent="0.2">
      <c r="A983" s="361"/>
      <c r="B983" s="322">
        <v>66</v>
      </c>
      <c r="C983" s="322" t="str">
        <f t="shared" ca="1" si="210"/>
        <v>9.3</v>
      </c>
      <c r="D983" s="322" t="str">
        <f t="shared" ca="1" si="211"/>
        <v>na</v>
      </c>
      <c r="E983" s="322" t="s">
        <v>30</v>
      </c>
      <c r="F983" s="322" t="str">
        <f t="shared" ca="1" si="212"/>
        <v>https://museemaritime.larochelle.fr/plan-du-site</v>
      </c>
      <c r="G983" s="322" t="str">
        <f t="shared" ca="1" si="213"/>
        <v>A</v>
      </c>
      <c r="H983" s="322">
        <f t="shared" ca="1" si="214"/>
        <v>0</v>
      </c>
      <c r="I983" s="322">
        <f t="shared" ca="1" si="215"/>
        <v>0</v>
      </c>
      <c r="J983" s="322" t="str">
        <f t="shared" ca="1" si="216"/>
        <v/>
      </c>
      <c r="K983" s="322" t="str">
        <f t="shared" ca="1" si="217"/>
        <v/>
      </c>
      <c r="L983" s="322" t="str">
        <f t="shared" ca="1" si="218"/>
        <v/>
      </c>
      <c r="N983" s="322">
        <f t="shared" ca="1" si="219"/>
        <v>4</v>
      </c>
      <c r="O983" t="str">
        <f t="shared" ca="1" si="220"/>
        <v/>
      </c>
      <c r="P983" t="str">
        <f t="shared" ca="1" si="221"/>
        <v/>
      </c>
      <c r="Q983" t="str">
        <f t="shared" ca="1" si="222"/>
        <v>ref P01</v>
      </c>
      <c r="R983" t="str">
        <f t="shared" ca="1" si="223"/>
        <v/>
      </c>
    </row>
    <row r="984" spans="1:18" hidden="1" x14ac:dyDescent="0.2">
      <c r="A984" s="361"/>
      <c r="B984" s="322">
        <v>66</v>
      </c>
      <c r="C984" s="322" t="str">
        <f t="shared" ca="1" si="210"/>
        <v>9.3</v>
      </c>
      <c r="D984" s="322" t="str">
        <f t="shared" ca="1" si="211"/>
        <v>na</v>
      </c>
      <c r="E984" s="322" t="s">
        <v>31</v>
      </c>
      <c r="F984" s="322" t="str">
        <f t="shared" ca="1" si="212"/>
        <v>https://museemaritime.larochelle.fr/un-avant-gout/en-ce-moment</v>
      </c>
      <c r="G984" s="322" t="str">
        <f t="shared" ca="1" si="213"/>
        <v>A</v>
      </c>
      <c r="H984" s="322">
        <f t="shared" ca="1" si="214"/>
        <v>0</v>
      </c>
      <c r="I984" s="322">
        <f t="shared" ca="1" si="215"/>
        <v>0</v>
      </c>
      <c r="J984" s="322" t="str">
        <f t="shared" ca="1" si="216"/>
        <v/>
      </c>
      <c r="K984" s="322" t="str">
        <f t="shared" ca="1" si="217"/>
        <v/>
      </c>
      <c r="L984" s="322" t="str">
        <f t="shared" ca="1" si="218"/>
        <v/>
      </c>
      <c r="N984" s="322">
        <f t="shared" ca="1" si="219"/>
        <v>4</v>
      </c>
      <c r="O984" t="str">
        <f t="shared" ca="1" si="220"/>
        <v/>
      </c>
      <c r="P984" t="str">
        <f t="shared" ca="1" si="221"/>
        <v/>
      </c>
      <c r="Q984" t="str">
        <f t="shared" ca="1" si="222"/>
        <v>ref P01</v>
      </c>
      <c r="R984" t="str">
        <f t="shared" ca="1" si="223"/>
        <v/>
      </c>
    </row>
    <row r="985" spans="1:18" hidden="1" x14ac:dyDescent="0.2">
      <c r="A985" s="361"/>
      <c r="B985" s="322">
        <v>66</v>
      </c>
      <c r="C985" s="322" t="str">
        <f t="shared" ca="1" si="210"/>
        <v>9.3</v>
      </c>
      <c r="D985" s="322" t="str">
        <f t="shared" ca="1" si="211"/>
        <v>c</v>
      </c>
      <c r="E985" s="322" t="s">
        <v>32</v>
      </c>
      <c r="F985" s="322" t="str">
        <f t="shared" ca="1" si="212"/>
        <v>https://museemaritime.larochelle.fr/un-avant-gout/en-ce-moment</v>
      </c>
      <c r="G985" s="322" t="str">
        <f t="shared" ca="1" si="213"/>
        <v>A</v>
      </c>
      <c r="H985" s="322">
        <f t="shared" ca="1" si="214"/>
        <v>0</v>
      </c>
      <c r="I985" s="322">
        <f t="shared" ca="1" si="215"/>
        <v>0</v>
      </c>
      <c r="J985" s="322" t="str">
        <f t="shared" ca="1" si="216"/>
        <v/>
      </c>
      <c r="K985" s="322" t="str">
        <f t="shared" ca="1" si="217"/>
        <v/>
      </c>
      <c r="L985" s="322" t="str">
        <f t="shared" ca="1" si="218"/>
        <v/>
      </c>
      <c r="N985" s="322">
        <f t="shared" ca="1" si="219"/>
        <v>4</v>
      </c>
      <c r="O985" t="str">
        <f t="shared" ca="1" si="220"/>
        <v/>
      </c>
      <c r="P985" t="str">
        <f t="shared" ca="1" si="221"/>
        <v/>
      </c>
      <c r="Q985" t="str">
        <f t="shared" ca="1" si="222"/>
        <v/>
      </c>
      <c r="R985" t="str">
        <f t="shared" ca="1" si="223"/>
        <v/>
      </c>
    </row>
    <row r="986" spans="1:18" hidden="1" x14ac:dyDescent="0.2">
      <c r="A986" s="361"/>
      <c r="B986" s="322">
        <v>66</v>
      </c>
      <c r="C986" s="322" t="str">
        <f t="shared" ca="1" si="210"/>
        <v>9.3</v>
      </c>
      <c r="D986" s="322" t="str">
        <f t="shared" ca="1" si="211"/>
        <v>na</v>
      </c>
      <c r="E986" s="322" t="s">
        <v>33</v>
      </c>
      <c r="F986" s="322" t="str">
        <f t="shared" ca="1" si="212"/>
        <v>https://museemaritime.larochelle.fr/un-avant-gout/en-ce-moment/evenement/generationsthalassa-5662</v>
      </c>
      <c r="G986" s="322" t="str">
        <f t="shared" ca="1" si="213"/>
        <v>A</v>
      </c>
      <c r="H986" s="322">
        <f t="shared" ca="1" si="214"/>
        <v>0</v>
      </c>
      <c r="I986" s="322">
        <f t="shared" ca="1" si="215"/>
        <v>0</v>
      </c>
      <c r="J986" s="322" t="str">
        <f t="shared" ca="1" si="216"/>
        <v/>
      </c>
      <c r="K986" s="322" t="str">
        <f t="shared" ca="1" si="217"/>
        <v/>
      </c>
      <c r="L986" s="322" t="str">
        <f t="shared" ca="1" si="218"/>
        <v/>
      </c>
      <c r="N986" s="322">
        <f t="shared" ca="1" si="219"/>
        <v>4</v>
      </c>
      <c r="O986" t="str">
        <f t="shared" ca="1" si="220"/>
        <v/>
      </c>
      <c r="P986" t="str">
        <f t="shared" ca="1" si="221"/>
        <v/>
      </c>
      <c r="Q986" t="str">
        <f t="shared" ca="1" si="222"/>
        <v>ref P01
ref P02 (section localisation)</v>
      </c>
      <c r="R986" t="str">
        <f t="shared" ca="1" si="223"/>
        <v/>
      </c>
    </row>
    <row r="987" spans="1:18" hidden="1" x14ac:dyDescent="0.2">
      <c r="A987" s="361"/>
      <c r="B987" s="322">
        <v>66</v>
      </c>
      <c r="C987" s="322" t="str">
        <f t="shared" ca="1" si="210"/>
        <v>9.3</v>
      </c>
      <c r="D987" s="322" t="str">
        <f t="shared" ca="1" si="211"/>
        <v>na</v>
      </c>
      <c r="E987" s="322" t="s">
        <v>34</v>
      </c>
      <c r="F987" s="322" t="str">
        <f t="shared" ca="1" si="212"/>
        <v>https://museemaritime.larochelle.fr/recherche?q=bateau&amp;tx_indexedsearch%5Bsubmit_button%5D=OK </v>
      </c>
      <c r="G987" s="322" t="str">
        <f t="shared" ca="1" si="213"/>
        <v>A</v>
      </c>
      <c r="H987" s="322">
        <f t="shared" ca="1" si="214"/>
        <v>0</v>
      </c>
      <c r="I987" s="322">
        <f t="shared" ca="1" si="215"/>
        <v>0</v>
      </c>
      <c r="J987" s="322" t="str">
        <f t="shared" ca="1" si="216"/>
        <v/>
      </c>
      <c r="K987" s="322" t="str">
        <f t="shared" ca="1" si="217"/>
        <v/>
      </c>
      <c r="L987" s="322" t="str">
        <f t="shared" ca="1" si="218"/>
        <v/>
      </c>
      <c r="N987" s="322">
        <f t="shared" ca="1" si="219"/>
        <v>4</v>
      </c>
      <c r="O987" t="str">
        <f t="shared" ca="1" si="220"/>
        <v/>
      </c>
      <c r="P987" t="str">
        <f t="shared" ca="1" si="221"/>
        <v/>
      </c>
      <c r="Q987" t="str">
        <f t="shared" ca="1" si="222"/>
        <v>ref P01</v>
      </c>
      <c r="R987" t="str">
        <f t="shared" ca="1" si="223"/>
        <v/>
      </c>
    </row>
    <row r="988" spans="1:18" x14ac:dyDescent="0.2">
      <c r="A988" s="361"/>
      <c r="B988" s="322">
        <v>66</v>
      </c>
      <c r="C988" s="322" t="str">
        <f t="shared" ca="1" si="210"/>
        <v>9.3</v>
      </c>
      <c r="D988" s="322" t="str">
        <f t="shared" ca="1" si="211"/>
        <v>nc</v>
      </c>
      <c r="E988" s="322" t="s">
        <v>35</v>
      </c>
      <c r="F988" s="322" t="str">
        <f t="shared" ca="1" si="212"/>
        <v>https://museemaritime.larochelle.fr/un-avant-gout/presentation-du-musee</v>
      </c>
      <c r="G988" s="322" t="str">
        <f t="shared" ca="1" si="213"/>
        <v>A</v>
      </c>
      <c r="H988" s="322">
        <f t="shared" ca="1" si="214"/>
        <v>0</v>
      </c>
      <c r="I988" s="322">
        <f t="shared" ca="1" si="215"/>
        <v>0</v>
      </c>
      <c r="J988" s="322" t="str">
        <f t="shared" ca="1" si="216"/>
        <v>Moyenne</v>
      </c>
      <c r="K988" s="322" t="str">
        <f t="shared" ca="1" si="217"/>
        <v>Une seule fois dans la page</v>
      </c>
      <c r="L988" s="322">
        <f t="shared" ca="1" si="218"/>
        <v>4</v>
      </c>
      <c r="N988" s="322">
        <f t="shared" ca="1" si="219"/>
        <v>4</v>
      </c>
      <c r="O988" t="str">
        <f t="shared" ca="1" si="220"/>
        <v>Les miniatures devraient être structuré sous forme de liste</v>
      </c>
      <c r="P988" t="str">
        <f t="shared" ca="1" si="221"/>
        <v>Utiliser &lt;ul&gt; &lt;li&gt; si possible</v>
      </c>
      <c r="Q988" t="str">
        <f t="shared" ca="1" si="222"/>
        <v>ref P01</v>
      </c>
      <c r="R988" t="str">
        <f t="shared" ca="1" si="223"/>
        <v/>
      </c>
    </row>
    <row r="989" spans="1:18" x14ac:dyDescent="0.2">
      <c r="A989" s="361"/>
      <c r="B989" s="322">
        <v>66</v>
      </c>
      <c r="C989" s="322" t="str">
        <f t="shared" ca="1" si="210"/>
        <v>9.3</v>
      </c>
      <c r="D989" s="322" t="str">
        <f t="shared" ca="1" si="211"/>
        <v>nc</v>
      </c>
      <c r="E989" s="322" t="s">
        <v>36</v>
      </c>
      <c r="F989" s="322" t="str">
        <f t="shared" ca="1" si="212"/>
        <v>https://museemaritime.larochelle.fr/un-avant-gout/histoire-du-musee</v>
      </c>
      <c r="G989" s="322" t="str">
        <f t="shared" ca="1" si="213"/>
        <v>A</v>
      </c>
      <c r="H989" s="322">
        <f t="shared" ca="1" si="214"/>
        <v>0</v>
      </c>
      <c r="I989" s="322">
        <f t="shared" ca="1" si="215"/>
        <v>0</v>
      </c>
      <c r="J989" s="322" t="str">
        <f t="shared" ca="1" si="216"/>
        <v>Majeure</v>
      </c>
      <c r="K989" s="322" t="str">
        <f t="shared" ca="1" si="217"/>
        <v>Plusieurs fois sur cette page uniquement</v>
      </c>
      <c r="L989" s="322">
        <f t="shared" ca="1" si="218"/>
        <v>2</v>
      </c>
      <c r="N989" s="322">
        <f t="shared" ca="1" si="219"/>
        <v>4</v>
      </c>
      <c r="O989" t="str">
        <f t="shared" ca="1" si="220"/>
        <v>Les différents éléméents du récapitulatif historique devraient être structuré sous forme de liste</v>
      </c>
      <c r="P989" t="str">
        <f t="shared" ca="1" si="221"/>
        <v/>
      </c>
      <c r="Q989" t="str">
        <f t="shared" ca="1" si="222"/>
        <v>ref P01</v>
      </c>
      <c r="R989" t="str">
        <f t="shared" ca="1" si="223"/>
        <v/>
      </c>
    </row>
    <row r="990" spans="1:18" hidden="1" x14ac:dyDescent="0.2">
      <c r="A990" s="361"/>
      <c r="B990" s="322">
        <v>66</v>
      </c>
      <c r="C990" s="322" t="str">
        <f t="shared" ca="1" si="210"/>
        <v>9.3</v>
      </c>
      <c r="D990" s="322" t="str">
        <f t="shared" ca="1" si="211"/>
        <v>na</v>
      </c>
      <c r="E990" s="322" t="s">
        <v>37</v>
      </c>
      <c r="F990" s="322" t="str">
        <f t="shared" ca="1" si="212"/>
        <v>https://museemaritime.larochelle.fr/un-avant-gout/les-collections/flotte-patrimoniale</v>
      </c>
      <c r="G990" s="322" t="str">
        <f t="shared" ca="1" si="213"/>
        <v>A</v>
      </c>
      <c r="H990" s="322">
        <f t="shared" ca="1" si="214"/>
        <v>0</v>
      </c>
      <c r="I990" s="322">
        <f t="shared" ca="1" si="215"/>
        <v>0</v>
      </c>
      <c r="J990" s="322" t="str">
        <f t="shared" ca="1" si="216"/>
        <v/>
      </c>
      <c r="K990" s="322" t="str">
        <f t="shared" ca="1" si="217"/>
        <v/>
      </c>
      <c r="L990" s="322" t="str">
        <f t="shared" ca="1" si="218"/>
        <v/>
      </c>
      <c r="N990" s="322">
        <f t="shared" ca="1" si="219"/>
        <v>4</v>
      </c>
      <c r="O990" t="str">
        <f t="shared" ca="1" si="220"/>
        <v/>
      </c>
      <c r="P990" t="str">
        <f t="shared" ca="1" si="221"/>
        <v/>
      </c>
      <c r="Q990" t="str">
        <f t="shared" ca="1" si="222"/>
        <v>ref P01</v>
      </c>
      <c r="R990" t="str">
        <f t="shared" ca="1" si="223"/>
        <v/>
      </c>
    </row>
    <row r="991" spans="1:18" hidden="1" x14ac:dyDescent="0.2">
      <c r="A991" s="361"/>
      <c r="B991" s="322">
        <v>66</v>
      </c>
      <c r="C991" s="322" t="str">
        <f t="shared" ca="1" si="210"/>
        <v>9.3</v>
      </c>
      <c r="D991" s="322" t="str">
        <f t="shared" ca="1" si="211"/>
        <v>na</v>
      </c>
      <c r="E991" s="322" t="s">
        <v>38</v>
      </c>
      <c r="F991" s="322" t="str">
        <f t="shared" ca="1" si="212"/>
        <v>https://museemaritime.larochelle.fr/un-avant-gout/les-collections/france-1</v>
      </c>
      <c r="G991" s="322" t="str">
        <f t="shared" ca="1" si="213"/>
        <v>A</v>
      </c>
      <c r="H991" s="322">
        <f t="shared" ca="1" si="214"/>
        <v>0</v>
      </c>
      <c r="I991" s="322">
        <f t="shared" ca="1" si="215"/>
        <v>0</v>
      </c>
      <c r="J991" s="322" t="str">
        <f t="shared" ca="1" si="216"/>
        <v/>
      </c>
      <c r="K991" s="322" t="str">
        <f t="shared" ca="1" si="217"/>
        <v/>
      </c>
      <c r="L991" s="322" t="str">
        <f t="shared" ca="1" si="218"/>
        <v/>
      </c>
      <c r="N991" s="322">
        <f t="shared" ca="1" si="219"/>
        <v>4</v>
      </c>
      <c r="O991" t="str">
        <f t="shared" ca="1" si="220"/>
        <v/>
      </c>
      <c r="P991" t="str">
        <f t="shared" ca="1" si="221"/>
        <v/>
      </c>
      <c r="Q991" t="str">
        <f t="shared" ca="1" si="222"/>
        <v>ref P01
ref P09 (carrousel)</v>
      </c>
      <c r="R991" t="str">
        <f t="shared" ca="1" si="223"/>
        <v/>
      </c>
    </row>
    <row r="992" spans="1:18" hidden="1" x14ac:dyDescent="0.2">
      <c r="A992" s="361"/>
      <c r="B992" s="322">
        <v>66</v>
      </c>
      <c r="C992" s="322" t="str">
        <f t="shared" ca="1" si="210"/>
        <v>9.3</v>
      </c>
      <c r="D992" s="322" t="str">
        <f t="shared" ca="1" si="211"/>
        <v>na</v>
      </c>
      <c r="E992" s="322" t="s">
        <v>39</v>
      </c>
      <c r="F992" s="322" t="str">
        <f t="shared" ca="1" si="212"/>
        <v>https://museemaritime.larochelle.fr/un-avant-gout/les-incontournables/joshua-1</v>
      </c>
      <c r="G992" s="322" t="str">
        <f t="shared" ca="1" si="213"/>
        <v>A</v>
      </c>
      <c r="H992" s="322">
        <f t="shared" ca="1" si="214"/>
        <v>0</v>
      </c>
      <c r="I992" s="322">
        <f t="shared" ca="1" si="215"/>
        <v>0</v>
      </c>
      <c r="J992" s="322" t="str">
        <f t="shared" ca="1" si="216"/>
        <v/>
      </c>
      <c r="K992" s="322" t="str">
        <f t="shared" ca="1" si="217"/>
        <v/>
      </c>
      <c r="L992" s="322" t="str">
        <f t="shared" ca="1" si="218"/>
        <v/>
      </c>
      <c r="N992" s="322">
        <f t="shared" ca="1" si="219"/>
        <v>4</v>
      </c>
      <c r="O992" t="str">
        <f t="shared" ca="1" si="220"/>
        <v/>
      </c>
      <c r="P992" t="str">
        <f t="shared" ca="1" si="221"/>
        <v/>
      </c>
      <c r="Q992" t="str">
        <f t="shared" ca="1" si="222"/>
        <v>ref P01</v>
      </c>
      <c r="R992" t="str">
        <f t="shared" ca="1" si="223"/>
        <v/>
      </c>
    </row>
    <row r="993" spans="1:18" hidden="1" x14ac:dyDescent="0.2">
      <c r="A993" s="361"/>
      <c r="B993" s="322">
        <v>66</v>
      </c>
      <c r="C993" s="322" t="str">
        <f t="shared" ca="1" si="210"/>
        <v>9.3</v>
      </c>
      <c r="D993" s="322" t="str">
        <f t="shared" ca="1" si="211"/>
        <v>na</v>
      </c>
      <c r="E993" s="322" t="s">
        <v>40</v>
      </c>
      <c r="F993" s="322" t="str">
        <f t="shared" ca="1" si="212"/>
        <v>https://museemaritime.larochelle.fr/preparer-la-visite/acces-tarifs-et-horaires</v>
      </c>
      <c r="G993" s="322" t="str">
        <f t="shared" ca="1" si="213"/>
        <v>A</v>
      </c>
      <c r="H993" s="322">
        <f t="shared" ca="1" si="214"/>
        <v>0</v>
      </c>
      <c r="I993" s="322">
        <f t="shared" ca="1" si="215"/>
        <v>0</v>
      </c>
      <c r="J993" s="322" t="str">
        <f t="shared" ca="1" si="216"/>
        <v/>
      </c>
      <c r="K993" s="322" t="str">
        <f t="shared" ca="1" si="217"/>
        <v/>
      </c>
      <c r="L993" s="322" t="str">
        <f t="shared" ca="1" si="218"/>
        <v/>
      </c>
      <c r="N993" s="322">
        <f t="shared" ca="1" si="219"/>
        <v>4</v>
      </c>
      <c r="O993" t="str">
        <f t="shared" ca="1" si="220"/>
        <v/>
      </c>
      <c r="P993" t="str">
        <f t="shared" ca="1" si="221"/>
        <v/>
      </c>
      <c r="Q993" t="str">
        <f t="shared" ca="1" si="222"/>
        <v>ref P01</v>
      </c>
      <c r="R993" t="str">
        <f t="shared" ca="1" si="223"/>
        <v/>
      </c>
    </row>
    <row r="994" spans="1:18" hidden="1" x14ac:dyDescent="0.2">
      <c r="A994" s="361"/>
      <c r="B994" s="322">
        <v>66</v>
      </c>
      <c r="C994" s="322" t="str">
        <f t="shared" ca="1" si="210"/>
        <v>9.3</v>
      </c>
      <c r="D994" s="322" t="str">
        <f t="shared" ca="1" si="211"/>
        <v>na</v>
      </c>
      <c r="E994" s="322" t="s">
        <v>41</v>
      </c>
      <c r="F994" s="322" t="str">
        <f t="shared" ca="1" si="212"/>
        <v>https://museemaritime.larochelle.fr/preparer-la-visite/je-suis/enseignant-ou-animateur</v>
      </c>
      <c r="G994" s="322" t="str">
        <f t="shared" ca="1" si="213"/>
        <v>A</v>
      </c>
      <c r="H994" s="322">
        <f t="shared" ca="1" si="214"/>
        <v>0</v>
      </c>
      <c r="I994" s="322">
        <f t="shared" ca="1" si="215"/>
        <v>0</v>
      </c>
      <c r="J994" s="322" t="str">
        <f t="shared" ca="1" si="216"/>
        <v/>
      </c>
      <c r="K994" s="322" t="str">
        <f t="shared" ca="1" si="217"/>
        <v/>
      </c>
      <c r="L994" s="322" t="str">
        <f t="shared" ca="1" si="218"/>
        <v/>
      </c>
      <c r="N994" s="322">
        <f t="shared" ca="1" si="219"/>
        <v>4</v>
      </c>
      <c r="O994" t="str">
        <f t="shared" ca="1" si="220"/>
        <v/>
      </c>
      <c r="P994" t="str">
        <f t="shared" ca="1" si="221"/>
        <v/>
      </c>
      <c r="Q994" t="str">
        <f t="shared" ca="1" si="222"/>
        <v>ref P01</v>
      </c>
      <c r="R994" t="str">
        <f t="shared" ca="1" si="223"/>
        <v/>
      </c>
    </row>
    <row r="995" spans="1:18" hidden="1" x14ac:dyDescent="0.2">
      <c r="A995" s="361"/>
      <c r="B995" s="322">
        <v>66</v>
      </c>
      <c r="C995" s="322" t="str">
        <f t="shared" ca="1" si="210"/>
        <v>9.3</v>
      </c>
      <c r="D995" s="322" t="str">
        <f t="shared" ca="1" si="211"/>
        <v>na</v>
      </c>
      <c r="E995" s="322" t="s">
        <v>42</v>
      </c>
      <c r="F995" s="322" t="str">
        <f t="shared" ca="1" si="212"/>
        <v>https://museemaritime.larochelle.fr/au-dela-de-la-visite/autour-des-expositions</v>
      </c>
      <c r="G995" s="322" t="str">
        <f t="shared" ca="1" si="213"/>
        <v>A</v>
      </c>
      <c r="H995" s="322">
        <f t="shared" ca="1" si="214"/>
        <v>0</v>
      </c>
      <c r="I995" s="322">
        <f t="shared" ca="1" si="215"/>
        <v>0</v>
      </c>
      <c r="J995" s="322" t="str">
        <f t="shared" ca="1" si="216"/>
        <v/>
      </c>
      <c r="K995" s="322" t="str">
        <f t="shared" ca="1" si="217"/>
        <v/>
      </c>
      <c r="L995" s="322" t="str">
        <f t="shared" ca="1" si="218"/>
        <v/>
      </c>
      <c r="N995" s="322">
        <f t="shared" ca="1" si="219"/>
        <v>4</v>
      </c>
      <c r="O995" t="str">
        <f t="shared" ca="1" si="220"/>
        <v/>
      </c>
      <c r="P995" t="str">
        <f t="shared" ca="1" si="221"/>
        <v/>
      </c>
      <c r="Q995" t="str">
        <f t="shared" ca="1" si="222"/>
        <v>ref P01</v>
      </c>
      <c r="R995" t="str">
        <f t="shared" ca="1" si="223"/>
        <v/>
      </c>
    </row>
    <row r="996" spans="1:18" hidden="1" x14ac:dyDescent="0.2">
      <c r="A996" s="361"/>
      <c r="B996" s="322">
        <v>66</v>
      </c>
      <c r="C996" s="322" t="str">
        <f t="shared" ca="1" si="210"/>
        <v>9.3</v>
      </c>
      <c r="D996" s="322" t="str">
        <f t="shared" ca="1" si="211"/>
        <v>na</v>
      </c>
      <c r="E996" s="322" t="s">
        <v>43</v>
      </c>
      <c r="F996" s="322" t="str">
        <f t="shared" ca="1" si="212"/>
        <v>https://museemaritime.larochelle.fr/au-dela-de-la-visite/lieux-culturels-et-monuments</v>
      </c>
      <c r="G996" s="322" t="str">
        <f t="shared" ca="1" si="213"/>
        <v>A</v>
      </c>
      <c r="H996" s="322">
        <f t="shared" ca="1" si="214"/>
        <v>0</v>
      </c>
      <c r="I996" s="322">
        <f t="shared" ca="1" si="215"/>
        <v>0</v>
      </c>
      <c r="J996" s="322" t="str">
        <f t="shared" ca="1" si="216"/>
        <v/>
      </c>
      <c r="K996" s="322" t="str">
        <f t="shared" ca="1" si="217"/>
        <v/>
      </c>
      <c r="L996" s="322" t="str">
        <f t="shared" ca="1" si="218"/>
        <v/>
      </c>
      <c r="N996" s="322">
        <f t="shared" ca="1" si="219"/>
        <v>4</v>
      </c>
      <c r="O996" t="str">
        <f t="shared" ca="1" si="220"/>
        <v/>
      </c>
      <c r="P996" t="str">
        <f t="shared" ca="1" si="221"/>
        <v/>
      </c>
      <c r="Q996" t="str">
        <f t="shared" ca="1" si="222"/>
        <v>ref P01</v>
      </c>
      <c r="R996" t="str">
        <f t="shared" ca="1" si="223"/>
        <v/>
      </c>
    </row>
    <row r="997" spans="1:18" hidden="1" x14ac:dyDescent="0.2">
      <c r="A997" s="361"/>
      <c r="B997" s="322">
        <v>66</v>
      </c>
      <c r="C997" s="322" t="str">
        <f t="shared" ca="1" si="210"/>
        <v>9.3</v>
      </c>
      <c r="D997" s="322" t="str">
        <f t="shared" ca="1" si="211"/>
        <v>na</v>
      </c>
      <c r="E997" s="322" t="s">
        <v>44</v>
      </c>
      <c r="F997" s="322" t="str">
        <f t="shared" ca="1" si="212"/>
        <v>https://museemaritime.larochelle.fr/au-dela-de-la-visite/a-decouvrir-a-proximite/yatchs-classiques</v>
      </c>
      <c r="G997" s="322" t="str">
        <f t="shared" ca="1" si="213"/>
        <v>A</v>
      </c>
      <c r="H997" s="322">
        <f t="shared" ca="1" si="214"/>
        <v>0</v>
      </c>
      <c r="I997" s="322">
        <f t="shared" ca="1" si="215"/>
        <v>0</v>
      </c>
      <c r="J997" s="322" t="str">
        <f t="shared" ca="1" si="216"/>
        <v/>
      </c>
      <c r="K997" s="322" t="str">
        <f t="shared" ca="1" si="217"/>
        <v/>
      </c>
      <c r="L997" s="322" t="str">
        <f t="shared" ca="1" si="218"/>
        <v/>
      </c>
      <c r="N997" s="322">
        <f t="shared" ca="1" si="219"/>
        <v>4</v>
      </c>
      <c r="O997" t="str">
        <f t="shared" ca="1" si="220"/>
        <v/>
      </c>
      <c r="P997" t="str">
        <f t="shared" ca="1" si="221"/>
        <v/>
      </c>
      <c r="Q997" t="str">
        <f t="shared" ca="1" si="222"/>
        <v>ref P01</v>
      </c>
      <c r="R997" t="str">
        <f t="shared" ca="1" si="223"/>
        <v/>
      </c>
    </row>
    <row r="998" spans="1:18" hidden="1" x14ac:dyDescent="0.2">
      <c r="A998" s="361"/>
      <c r="B998" s="322">
        <v>67</v>
      </c>
      <c r="C998" s="322" t="str">
        <f t="shared" ca="1" si="210"/>
        <v>9.4</v>
      </c>
      <c r="D998" s="322" t="str">
        <f t="shared" ca="1" si="211"/>
        <v>na</v>
      </c>
      <c r="E998" s="322" t="s">
        <v>27</v>
      </c>
      <c r="F998" s="322" t="str">
        <f t="shared" ca="1" si="212"/>
        <v>https://museemaritime.larochelle.fr/</v>
      </c>
      <c r="G998" s="322" t="str">
        <f t="shared" ca="1" si="213"/>
        <v>A</v>
      </c>
      <c r="H998" s="322">
        <f t="shared" ca="1" si="214"/>
        <v>0</v>
      </c>
      <c r="I998" s="322">
        <f t="shared" ca="1" si="215"/>
        <v>0</v>
      </c>
      <c r="J998" s="322" t="str">
        <f t="shared" ca="1" si="216"/>
        <v/>
      </c>
      <c r="K998" s="322" t="str">
        <f t="shared" ca="1" si="217"/>
        <v/>
      </c>
      <c r="L998" s="322" t="str">
        <f t="shared" ca="1" si="218"/>
        <v/>
      </c>
      <c r="N998" s="322">
        <f t="shared" ca="1" si="219"/>
        <v>0</v>
      </c>
      <c r="O998" t="str">
        <f t="shared" ca="1" si="220"/>
        <v/>
      </c>
      <c r="P998" t="str">
        <f t="shared" ca="1" si="221"/>
        <v/>
      </c>
      <c r="Q998" t="str">
        <f t="shared" ca="1" si="222"/>
        <v/>
      </c>
      <c r="R998" t="str">
        <f t="shared" ca="1" si="223"/>
        <v/>
      </c>
    </row>
    <row r="999" spans="1:18" hidden="1" x14ac:dyDescent="0.2">
      <c r="A999" s="361"/>
      <c r="B999" s="322">
        <v>67</v>
      </c>
      <c r="C999" s="322" t="str">
        <f t="shared" ca="1" si="210"/>
        <v>9.4</v>
      </c>
      <c r="D999" s="322" t="str">
        <f t="shared" ca="1" si="211"/>
        <v>na</v>
      </c>
      <c r="E999" s="322" t="s">
        <v>28</v>
      </c>
      <c r="F999" s="322" t="str">
        <f t="shared" ca="1" si="212"/>
        <v>https://museemaritime.larochelle.fr/contact</v>
      </c>
      <c r="G999" s="322" t="str">
        <f t="shared" ca="1" si="213"/>
        <v>A</v>
      </c>
      <c r="H999" s="322">
        <f t="shared" ca="1" si="214"/>
        <v>0</v>
      </c>
      <c r="I999" s="322">
        <f t="shared" ca="1" si="215"/>
        <v>0</v>
      </c>
      <c r="J999" s="322" t="str">
        <f t="shared" ca="1" si="216"/>
        <v/>
      </c>
      <c r="K999" s="322" t="str">
        <f t="shared" ca="1" si="217"/>
        <v/>
      </c>
      <c r="L999" s="322" t="str">
        <f t="shared" ca="1" si="218"/>
        <v/>
      </c>
      <c r="N999" s="322">
        <f t="shared" ca="1" si="219"/>
        <v>0</v>
      </c>
      <c r="O999" t="str">
        <f t="shared" ca="1" si="220"/>
        <v/>
      </c>
      <c r="P999" t="str">
        <f t="shared" ca="1" si="221"/>
        <v/>
      </c>
      <c r="Q999" t="str">
        <f t="shared" ca="1" si="222"/>
        <v/>
      </c>
      <c r="R999" t="str">
        <f t="shared" ca="1" si="223"/>
        <v/>
      </c>
    </row>
    <row r="1000" spans="1:18" hidden="1" x14ac:dyDescent="0.2">
      <c r="A1000" s="361"/>
      <c r="B1000" s="322">
        <v>67</v>
      </c>
      <c r="C1000" s="322" t="str">
        <f t="shared" ca="1" si="210"/>
        <v>9.4</v>
      </c>
      <c r="D1000" s="322" t="str">
        <f t="shared" ca="1" si="211"/>
        <v>na</v>
      </c>
      <c r="E1000" s="322" t="s">
        <v>29</v>
      </c>
      <c r="F1000" s="322" t="str">
        <f t="shared" ca="1" si="212"/>
        <v>https://museemaritime.larochelle.fr/mentions-legales</v>
      </c>
      <c r="G1000" s="322" t="str">
        <f t="shared" ca="1" si="213"/>
        <v>A</v>
      </c>
      <c r="H1000" s="322">
        <f t="shared" ca="1" si="214"/>
        <v>0</v>
      </c>
      <c r="I1000" s="322">
        <f t="shared" ca="1" si="215"/>
        <v>0</v>
      </c>
      <c r="J1000" s="322" t="str">
        <f t="shared" ca="1" si="216"/>
        <v/>
      </c>
      <c r="K1000" s="322" t="str">
        <f t="shared" ca="1" si="217"/>
        <v/>
      </c>
      <c r="L1000" s="322" t="str">
        <f t="shared" ca="1" si="218"/>
        <v/>
      </c>
      <c r="N1000" s="322">
        <f t="shared" ca="1" si="219"/>
        <v>0</v>
      </c>
      <c r="O1000" t="str">
        <f t="shared" ca="1" si="220"/>
        <v/>
      </c>
      <c r="P1000" t="str">
        <f t="shared" ca="1" si="221"/>
        <v/>
      </c>
      <c r="Q1000" t="str">
        <f t="shared" ca="1" si="222"/>
        <v/>
      </c>
      <c r="R1000" t="str">
        <f t="shared" ca="1" si="223"/>
        <v/>
      </c>
    </row>
    <row r="1001" spans="1:18" hidden="1" x14ac:dyDescent="0.2">
      <c r="A1001" s="361"/>
      <c r="B1001" s="322">
        <v>67</v>
      </c>
      <c r="C1001" s="322" t="str">
        <f t="shared" ca="1" si="210"/>
        <v>9.4</v>
      </c>
      <c r="D1001" s="322" t="str">
        <f t="shared" ca="1" si="211"/>
        <v>na</v>
      </c>
      <c r="E1001" s="322" t="s">
        <v>30</v>
      </c>
      <c r="F1001" s="322" t="str">
        <f t="shared" ca="1" si="212"/>
        <v>https://museemaritime.larochelle.fr/plan-du-site</v>
      </c>
      <c r="G1001" s="322" t="str">
        <f t="shared" ca="1" si="213"/>
        <v>A</v>
      </c>
      <c r="H1001" s="322">
        <f t="shared" ca="1" si="214"/>
        <v>0</v>
      </c>
      <c r="I1001" s="322">
        <f t="shared" ca="1" si="215"/>
        <v>0</v>
      </c>
      <c r="J1001" s="322" t="str">
        <f t="shared" ca="1" si="216"/>
        <v/>
      </c>
      <c r="K1001" s="322" t="str">
        <f t="shared" ca="1" si="217"/>
        <v/>
      </c>
      <c r="L1001" s="322" t="str">
        <f t="shared" ca="1" si="218"/>
        <v/>
      </c>
      <c r="N1001" s="322">
        <f t="shared" ca="1" si="219"/>
        <v>0</v>
      </c>
      <c r="O1001" t="str">
        <f t="shared" ca="1" si="220"/>
        <v/>
      </c>
      <c r="P1001" t="str">
        <f t="shared" ca="1" si="221"/>
        <v/>
      </c>
      <c r="Q1001" t="str">
        <f t="shared" ca="1" si="222"/>
        <v/>
      </c>
      <c r="R1001" t="str">
        <f t="shared" ca="1" si="223"/>
        <v/>
      </c>
    </row>
    <row r="1002" spans="1:18" hidden="1" x14ac:dyDescent="0.2">
      <c r="A1002" s="361"/>
      <c r="B1002" s="322">
        <v>67</v>
      </c>
      <c r="C1002" s="322" t="str">
        <f t="shared" ca="1" si="210"/>
        <v>9.4</v>
      </c>
      <c r="D1002" s="322" t="str">
        <f t="shared" ca="1" si="211"/>
        <v>na</v>
      </c>
      <c r="E1002" s="322" t="s">
        <v>31</v>
      </c>
      <c r="F1002" s="322" t="str">
        <f t="shared" ca="1" si="212"/>
        <v>https://museemaritime.larochelle.fr/un-avant-gout/en-ce-moment</v>
      </c>
      <c r="G1002" s="322" t="str">
        <f t="shared" ca="1" si="213"/>
        <v>A</v>
      </c>
      <c r="H1002" s="322">
        <f t="shared" ca="1" si="214"/>
        <v>0</v>
      </c>
      <c r="I1002" s="322">
        <f t="shared" ca="1" si="215"/>
        <v>0</v>
      </c>
      <c r="J1002" s="322" t="str">
        <f t="shared" ca="1" si="216"/>
        <v/>
      </c>
      <c r="K1002" s="322" t="str">
        <f t="shared" ca="1" si="217"/>
        <v/>
      </c>
      <c r="L1002" s="322" t="str">
        <f t="shared" ca="1" si="218"/>
        <v/>
      </c>
      <c r="N1002" s="322">
        <f t="shared" ca="1" si="219"/>
        <v>0</v>
      </c>
      <c r="O1002" t="str">
        <f t="shared" ca="1" si="220"/>
        <v/>
      </c>
      <c r="P1002" t="str">
        <f t="shared" ca="1" si="221"/>
        <v/>
      </c>
      <c r="Q1002" t="str">
        <f t="shared" ca="1" si="222"/>
        <v/>
      </c>
      <c r="R1002" t="str">
        <f t="shared" ca="1" si="223"/>
        <v/>
      </c>
    </row>
    <row r="1003" spans="1:18" hidden="1" x14ac:dyDescent="0.2">
      <c r="A1003" s="361"/>
      <c r="B1003" s="322">
        <v>67</v>
      </c>
      <c r="C1003" s="322" t="str">
        <f t="shared" ca="1" si="210"/>
        <v>9.4</v>
      </c>
      <c r="D1003" s="322" t="str">
        <f t="shared" ca="1" si="211"/>
        <v>na</v>
      </c>
      <c r="E1003" s="322" t="s">
        <v>32</v>
      </c>
      <c r="F1003" s="322" t="str">
        <f t="shared" ca="1" si="212"/>
        <v>https://museemaritime.larochelle.fr/un-avant-gout/en-ce-moment</v>
      </c>
      <c r="G1003" s="322" t="str">
        <f t="shared" ca="1" si="213"/>
        <v>A</v>
      </c>
      <c r="H1003" s="322">
        <f t="shared" ca="1" si="214"/>
        <v>0</v>
      </c>
      <c r="I1003" s="322">
        <f t="shared" ca="1" si="215"/>
        <v>0</v>
      </c>
      <c r="J1003" s="322" t="str">
        <f t="shared" ca="1" si="216"/>
        <v/>
      </c>
      <c r="K1003" s="322" t="str">
        <f t="shared" ca="1" si="217"/>
        <v/>
      </c>
      <c r="L1003" s="322" t="str">
        <f t="shared" ca="1" si="218"/>
        <v/>
      </c>
      <c r="N1003" s="322">
        <f t="shared" ca="1" si="219"/>
        <v>0</v>
      </c>
      <c r="O1003" t="str">
        <f t="shared" ca="1" si="220"/>
        <v/>
      </c>
      <c r="P1003" t="str">
        <f t="shared" ca="1" si="221"/>
        <v/>
      </c>
      <c r="Q1003" t="str">
        <f t="shared" ca="1" si="222"/>
        <v/>
      </c>
      <c r="R1003" t="str">
        <f t="shared" ca="1" si="223"/>
        <v/>
      </c>
    </row>
    <row r="1004" spans="1:18" hidden="1" x14ac:dyDescent="0.2">
      <c r="A1004" s="361"/>
      <c r="B1004" s="322">
        <v>67</v>
      </c>
      <c r="C1004" s="322" t="str">
        <f t="shared" ca="1" si="210"/>
        <v>9.4</v>
      </c>
      <c r="D1004" s="322" t="str">
        <f t="shared" ca="1" si="211"/>
        <v>na</v>
      </c>
      <c r="E1004" s="322" t="s">
        <v>33</v>
      </c>
      <c r="F1004" s="322" t="str">
        <f t="shared" ca="1" si="212"/>
        <v>https://museemaritime.larochelle.fr/un-avant-gout/en-ce-moment/evenement/generationsthalassa-5662</v>
      </c>
      <c r="G1004" s="322" t="str">
        <f t="shared" ca="1" si="213"/>
        <v>A</v>
      </c>
      <c r="H1004" s="322">
        <f t="shared" ca="1" si="214"/>
        <v>0</v>
      </c>
      <c r="I1004" s="322">
        <f t="shared" ca="1" si="215"/>
        <v>0</v>
      </c>
      <c r="J1004" s="322" t="str">
        <f t="shared" ca="1" si="216"/>
        <v/>
      </c>
      <c r="K1004" s="322" t="str">
        <f t="shared" ca="1" si="217"/>
        <v/>
      </c>
      <c r="L1004" s="322" t="str">
        <f t="shared" ca="1" si="218"/>
        <v/>
      </c>
      <c r="N1004" s="322">
        <f t="shared" ca="1" si="219"/>
        <v>0</v>
      </c>
      <c r="O1004" t="str">
        <f t="shared" ca="1" si="220"/>
        <v/>
      </c>
      <c r="P1004" t="str">
        <f t="shared" ca="1" si="221"/>
        <v/>
      </c>
      <c r="Q1004" t="str">
        <f t="shared" ca="1" si="222"/>
        <v/>
      </c>
      <c r="R1004" t="str">
        <f t="shared" ca="1" si="223"/>
        <v/>
      </c>
    </row>
    <row r="1005" spans="1:18" hidden="1" x14ac:dyDescent="0.2">
      <c r="A1005" s="361"/>
      <c r="B1005" s="322">
        <v>67</v>
      </c>
      <c r="C1005" s="322" t="str">
        <f t="shared" ca="1" si="210"/>
        <v>9.4</v>
      </c>
      <c r="D1005" s="322" t="str">
        <f t="shared" ca="1" si="211"/>
        <v>na</v>
      </c>
      <c r="E1005" s="322" t="s">
        <v>34</v>
      </c>
      <c r="F1005" s="322" t="str">
        <f t="shared" ca="1" si="212"/>
        <v>https://museemaritime.larochelle.fr/recherche?q=bateau&amp;tx_indexedsearch%5Bsubmit_button%5D=OK </v>
      </c>
      <c r="G1005" s="322" t="str">
        <f t="shared" ca="1" si="213"/>
        <v>A</v>
      </c>
      <c r="H1005" s="322">
        <f t="shared" ca="1" si="214"/>
        <v>0</v>
      </c>
      <c r="I1005" s="322">
        <f t="shared" ca="1" si="215"/>
        <v>0</v>
      </c>
      <c r="J1005" s="322" t="str">
        <f t="shared" ca="1" si="216"/>
        <v/>
      </c>
      <c r="K1005" s="322" t="str">
        <f t="shared" ca="1" si="217"/>
        <v/>
      </c>
      <c r="L1005" s="322" t="str">
        <f t="shared" ca="1" si="218"/>
        <v/>
      </c>
      <c r="N1005" s="322">
        <f t="shared" ca="1" si="219"/>
        <v>0</v>
      </c>
      <c r="O1005" t="str">
        <f t="shared" ca="1" si="220"/>
        <v/>
      </c>
      <c r="P1005" t="str">
        <f t="shared" ca="1" si="221"/>
        <v/>
      </c>
      <c r="Q1005" t="str">
        <f t="shared" ca="1" si="222"/>
        <v/>
      </c>
      <c r="R1005" t="str">
        <f t="shared" ca="1" si="223"/>
        <v/>
      </c>
    </row>
    <row r="1006" spans="1:18" hidden="1" x14ac:dyDescent="0.2">
      <c r="A1006" s="361"/>
      <c r="B1006" s="322">
        <v>67</v>
      </c>
      <c r="C1006" s="322" t="str">
        <f t="shared" ca="1" si="210"/>
        <v>9.4</v>
      </c>
      <c r="D1006" s="322" t="str">
        <f t="shared" ca="1" si="211"/>
        <v>na</v>
      </c>
      <c r="E1006" s="322" t="s">
        <v>35</v>
      </c>
      <c r="F1006" s="322" t="str">
        <f t="shared" ca="1" si="212"/>
        <v>https://museemaritime.larochelle.fr/un-avant-gout/presentation-du-musee</v>
      </c>
      <c r="G1006" s="322" t="str">
        <f t="shared" ca="1" si="213"/>
        <v>A</v>
      </c>
      <c r="H1006" s="322">
        <f t="shared" ca="1" si="214"/>
        <v>0</v>
      </c>
      <c r="I1006" s="322">
        <f t="shared" ca="1" si="215"/>
        <v>0</v>
      </c>
      <c r="J1006" s="322" t="str">
        <f t="shared" ca="1" si="216"/>
        <v/>
      </c>
      <c r="K1006" s="322" t="str">
        <f t="shared" ca="1" si="217"/>
        <v/>
      </c>
      <c r="L1006" s="322" t="str">
        <f t="shared" ca="1" si="218"/>
        <v/>
      </c>
      <c r="N1006" s="322">
        <f t="shared" ca="1" si="219"/>
        <v>0</v>
      </c>
      <c r="O1006" t="str">
        <f t="shared" ca="1" si="220"/>
        <v/>
      </c>
      <c r="P1006" t="str">
        <f t="shared" ca="1" si="221"/>
        <v/>
      </c>
      <c r="Q1006" t="str">
        <f t="shared" ca="1" si="222"/>
        <v/>
      </c>
      <c r="R1006" t="str">
        <f t="shared" ca="1" si="223"/>
        <v/>
      </c>
    </row>
    <row r="1007" spans="1:18" hidden="1" x14ac:dyDescent="0.2">
      <c r="A1007" s="361"/>
      <c r="B1007" s="322">
        <v>67</v>
      </c>
      <c r="C1007" s="322" t="str">
        <f t="shared" ca="1" si="210"/>
        <v>9.4</v>
      </c>
      <c r="D1007" s="322" t="str">
        <f t="shared" ca="1" si="211"/>
        <v>na</v>
      </c>
      <c r="E1007" s="322" t="s">
        <v>36</v>
      </c>
      <c r="F1007" s="322" t="str">
        <f t="shared" ca="1" si="212"/>
        <v>https://museemaritime.larochelle.fr/un-avant-gout/histoire-du-musee</v>
      </c>
      <c r="G1007" s="322" t="str">
        <f t="shared" ca="1" si="213"/>
        <v>A</v>
      </c>
      <c r="H1007" s="322">
        <f t="shared" ca="1" si="214"/>
        <v>0</v>
      </c>
      <c r="I1007" s="322">
        <f t="shared" ca="1" si="215"/>
        <v>0</v>
      </c>
      <c r="J1007" s="322" t="str">
        <f t="shared" ca="1" si="216"/>
        <v/>
      </c>
      <c r="K1007" s="322" t="str">
        <f t="shared" ca="1" si="217"/>
        <v/>
      </c>
      <c r="L1007" s="322" t="str">
        <f t="shared" ca="1" si="218"/>
        <v/>
      </c>
      <c r="N1007" s="322">
        <f t="shared" ca="1" si="219"/>
        <v>0</v>
      </c>
      <c r="O1007" t="str">
        <f t="shared" ca="1" si="220"/>
        <v/>
      </c>
      <c r="P1007" t="str">
        <f t="shared" ca="1" si="221"/>
        <v/>
      </c>
      <c r="Q1007" t="str">
        <f t="shared" ca="1" si="222"/>
        <v/>
      </c>
      <c r="R1007" t="str">
        <f t="shared" ca="1" si="223"/>
        <v/>
      </c>
    </row>
    <row r="1008" spans="1:18" hidden="1" x14ac:dyDescent="0.2">
      <c r="A1008" s="361"/>
      <c r="B1008" s="322">
        <v>67</v>
      </c>
      <c r="C1008" s="322" t="str">
        <f t="shared" ca="1" si="210"/>
        <v>9.4</v>
      </c>
      <c r="D1008" s="322" t="str">
        <f t="shared" ca="1" si="211"/>
        <v>na</v>
      </c>
      <c r="E1008" s="322" t="s">
        <v>37</v>
      </c>
      <c r="F1008" s="322" t="str">
        <f t="shared" ca="1" si="212"/>
        <v>https://museemaritime.larochelle.fr/un-avant-gout/les-collections/flotte-patrimoniale</v>
      </c>
      <c r="G1008" s="322" t="str">
        <f t="shared" ca="1" si="213"/>
        <v>A</v>
      </c>
      <c r="H1008" s="322">
        <f t="shared" ca="1" si="214"/>
        <v>0</v>
      </c>
      <c r="I1008" s="322">
        <f t="shared" ca="1" si="215"/>
        <v>0</v>
      </c>
      <c r="J1008" s="322" t="str">
        <f t="shared" ca="1" si="216"/>
        <v/>
      </c>
      <c r="K1008" s="322" t="str">
        <f t="shared" ca="1" si="217"/>
        <v/>
      </c>
      <c r="L1008" s="322" t="str">
        <f t="shared" ca="1" si="218"/>
        <v/>
      </c>
      <c r="N1008" s="322">
        <f t="shared" ca="1" si="219"/>
        <v>0</v>
      </c>
      <c r="O1008" t="str">
        <f t="shared" ca="1" si="220"/>
        <v/>
      </c>
      <c r="P1008" t="str">
        <f t="shared" ca="1" si="221"/>
        <v/>
      </c>
      <c r="Q1008" t="str">
        <f t="shared" ca="1" si="222"/>
        <v/>
      </c>
      <c r="R1008" t="str">
        <f t="shared" ca="1" si="223"/>
        <v/>
      </c>
    </row>
    <row r="1009" spans="1:18" hidden="1" x14ac:dyDescent="0.2">
      <c r="A1009" s="361"/>
      <c r="B1009" s="322">
        <v>67</v>
      </c>
      <c r="C1009" s="322" t="str">
        <f t="shared" ca="1" si="210"/>
        <v>9.4</v>
      </c>
      <c r="D1009" s="322" t="str">
        <f t="shared" ca="1" si="211"/>
        <v>na</v>
      </c>
      <c r="E1009" s="322" t="s">
        <v>38</v>
      </c>
      <c r="F1009" s="322" t="str">
        <f t="shared" ca="1" si="212"/>
        <v>https://museemaritime.larochelle.fr/un-avant-gout/les-collections/france-1</v>
      </c>
      <c r="G1009" s="322" t="str">
        <f t="shared" ca="1" si="213"/>
        <v>A</v>
      </c>
      <c r="H1009" s="322">
        <f t="shared" ca="1" si="214"/>
        <v>0</v>
      </c>
      <c r="I1009" s="322">
        <f t="shared" ca="1" si="215"/>
        <v>0</v>
      </c>
      <c r="J1009" s="322" t="str">
        <f t="shared" ca="1" si="216"/>
        <v/>
      </c>
      <c r="K1009" s="322" t="str">
        <f t="shared" ca="1" si="217"/>
        <v/>
      </c>
      <c r="L1009" s="322" t="str">
        <f t="shared" ca="1" si="218"/>
        <v/>
      </c>
      <c r="N1009" s="322">
        <f t="shared" ca="1" si="219"/>
        <v>0</v>
      </c>
      <c r="O1009" t="str">
        <f t="shared" ca="1" si="220"/>
        <v/>
      </c>
      <c r="P1009" t="str">
        <f t="shared" ca="1" si="221"/>
        <v/>
      </c>
      <c r="Q1009" t="str">
        <f t="shared" ca="1" si="222"/>
        <v/>
      </c>
      <c r="R1009" t="str">
        <f t="shared" ca="1" si="223"/>
        <v/>
      </c>
    </row>
    <row r="1010" spans="1:18" hidden="1" x14ac:dyDescent="0.2">
      <c r="A1010" s="361"/>
      <c r="B1010" s="322">
        <v>67</v>
      </c>
      <c r="C1010" s="322" t="str">
        <f t="shared" ca="1" si="210"/>
        <v>9.4</v>
      </c>
      <c r="D1010" s="322" t="str">
        <f t="shared" ca="1" si="211"/>
        <v>c</v>
      </c>
      <c r="E1010" s="322" t="s">
        <v>39</v>
      </c>
      <c r="F1010" s="322" t="str">
        <f t="shared" ca="1" si="212"/>
        <v>https://museemaritime.larochelle.fr/un-avant-gout/les-incontournables/joshua-1</v>
      </c>
      <c r="G1010" s="322" t="str">
        <f t="shared" ca="1" si="213"/>
        <v>A</v>
      </c>
      <c r="H1010" s="322">
        <f t="shared" ca="1" si="214"/>
        <v>0</v>
      </c>
      <c r="I1010" s="322">
        <f t="shared" ca="1" si="215"/>
        <v>0</v>
      </c>
      <c r="J1010" s="322" t="str">
        <f t="shared" ca="1" si="216"/>
        <v/>
      </c>
      <c r="K1010" s="322" t="str">
        <f t="shared" ca="1" si="217"/>
        <v/>
      </c>
      <c r="L1010" s="322" t="str">
        <f t="shared" ca="1" si="218"/>
        <v/>
      </c>
      <c r="N1010" s="322">
        <f t="shared" ca="1" si="219"/>
        <v>0</v>
      </c>
      <c r="O1010" t="str">
        <f t="shared" ca="1" si="220"/>
        <v/>
      </c>
      <c r="P1010" t="str">
        <f t="shared" ca="1" si="221"/>
        <v/>
      </c>
      <c r="Q1010" t="str">
        <f t="shared" ca="1" si="222"/>
        <v/>
      </c>
      <c r="R1010" t="str">
        <f t="shared" ca="1" si="223"/>
        <v/>
      </c>
    </row>
    <row r="1011" spans="1:18" hidden="1" x14ac:dyDescent="0.2">
      <c r="A1011" s="361"/>
      <c r="B1011" s="322">
        <v>67</v>
      </c>
      <c r="C1011" s="322" t="str">
        <f t="shared" ca="1" si="210"/>
        <v>9.4</v>
      </c>
      <c r="D1011" s="322" t="str">
        <f t="shared" ca="1" si="211"/>
        <v>na</v>
      </c>
      <c r="E1011" s="322" t="s">
        <v>40</v>
      </c>
      <c r="F1011" s="322" t="str">
        <f t="shared" ca="1" si="212"/>
        <v>https://museemaritime.larochelle.fr/preparer-la-visite/acces-tarifs-et-horaires</v>
      </c>
      <c r="G1011" s="322" t="str">
        <f t="shared" ca="1" si="213"/>
        <v>A</v>
      </c>
      <c r="H1011" s="322">
        <f t="shared" ca="1" si="214"/>
        <v>0</v>
      </c>
      <c r="I1011" s="322">
        <f t="shared" ca="1" si="215"/>
        <v>0</v>
      </c>
      <c r="J1011" s="322" t="str">
        <f t="shared" ca="1" si="216"/>
        <v/>
      </c>
      <c r="K1011" s="322" t="str">
        <f t="shared" ca="1" si="217"/>
        <v/>
      </c>
      <c r="L1011" s="322" t="str">
        <f t="shared" ca="1" si="218"/>
        <v/>
      </c>
      <c r="N1011" s="322">
        <f t="shared" ca="1" si="219"/>
        <v>0</v>
      </c>
      <c r="O1011" t="str">
        <f t="shared" ca="1" si="220"/>
        <v/>
      </c>
      <c r="P1011" t="str">
        <f t="shared" ca="1" si="221"/>
        <v/>
      </c>
      <c r="Q1011" t="str">
        <f t="shared" ca="1" si="222"/>
        <v/>
      </c>
      <c r="R1011" t="str">
        <f t="shared" ca="1" si="223"/>
        <v/>
      </c>
    </row>
    <row r="1012" spans="1:18" hidden="1" x14ac:dyDescent="0.2">
      <c r="A1012" s="361"/>
      <c r="B1012" s="322">
        <v>67</v>
      </c>
      <c r="C1012" s="322" t="str">
        <f t="shared" ca="1" si="210"/>
        <v>9.4</v>
      </c>
      <c r="D1012" s="322" t="str">
        <f t="shared" ca="1" si="211"/>
        <v>na</v>
      </c>
      <c r="E1012" s="322" t="s">
        <v>41</v>
      </c>
      <c r="F1012" s="322" t="str">
        <f t="shared" ca="1" si="212"/>
        <v>https://museemaritime.larochelle.fr/preparer-la-visite/je-suis/enseignant-ou-animateur</v>
      </c>
      <c r="G1012" s="322" t="str">
        <f t="shared" ca="1" si="213"/>
        <v>A</v>
      </c>
      <c r="H1012" s="322">
        <f t="shared" ca="1" si="214"/>
        <v>0</v>
      </c>
      <c r="I1012" s="322">
        <f t="shared" ca="1" si="215"/>
        <v>0</v>
      </c>
      <c r="J1012" s="322" t="str">
        <f t="shared" ca="1" si="216"/>
        <v/>
      </c>
      <c r="K1012" s="322" t="str">
        <f t="shared" ca="1" si="217"/>
        <v/>
      </c>
      <c r="L1012" s="322" t="str">
        <f t="shared" ca="1" si="218"/>
        <v/>
      </c>
      <c r="N1012" s="322">
        <f t="shared" ca="1" si="219"/>
        <v>0</v>
      </c>
      <c r="O1012" t="str">
        <f t="shared" ca="1" si="220"/>
        <v/>
      </c>
      <c r="P1012" t="str">
        <f t="shared" ca="1" si="221"/>
        <v/>
      </c>
      <c r="Q1012" t="str">
        <f t="shared" ca="1" si="222"/>
        <v/>
      </c>
      <c r="R1012" t="str">
        <f t="shared" ca="1" si="223"/>
        <v/>
      </c>
    </row>
    <row r="1013" spans="1:18" hidden="1" x14ac:dyDescent="0.2">
      <c r="A1013" s="361"/>
      <c r="B1013" s="322">
        <v>67</v>
      </c>
      <c r="C1013" s="322" t="str">
        <f t="shared" ca="1" si="210"/>
        <v>9.4</v>
      </c>
      <c r="D1013" s="322" t="str">
        <f t="shared" ca="1" si="211"/>
        <v>na</v>
      </c>
      <c r="E1013" s="322" t="s">
        <v>42</v>
      </c>
      <c r="F1013" s="322" t="str">
        <f t="shared" ca="1" si="212"/>
        <v>https://museemaritime.larochelle.fr/au-dela-de-la-visite/autour-des-expositions</v>
      </c>
      <c r="G1013" s="322" t="str">
        <f t="shared" ca="1" si="213"/>
        <v>A</v>
      </c>
      <c r="H1013" s="322">
        <f t="shared" ca="1" si="214"/>
        <v>0</v>
      </c>
      <c r="I1013" s="322">
        <f t="shared" ca="1" si="215"/>
        <v>0</v>
      </c>
      <c r="J1013" s="322" t="str">
        <f t="shared" ca="1" si="216"/>
        <v/>
      </c>
      <c r="K1013" s="322" t="str">
        <f t="shared" ca="1" si="217"/>
        <v/>
      </c>
      <c r="L1013" s="322" t="str">
        <f t="shared" ca="1" si="218"/>
        <v/>
      </c>
      <c r="N1013" s="322">
        <f t="shared" ca="1" si="219"/>
        <v>0</v>
      </c>
      <c r="O1013" t="str">
        <f t="shared" ca="1" si="220"/>
        <v/>
      </c>
      <c r="P1013" t="str">
        <f t="shared" ca="1" si="221"/>
        <v/>
      </c>
      <c r="Q1013" t="str">
        <f t="shared" ca="1" si="222"/>
        <v/>
      </c>
      <c r="R1013" t="str">
        <f t="shared" ca="1" si="223"/>
        <v/>
      </c>
    </row>
    <row r="1014" spans="1:18" hidden="1" x14ac:dyDescent="0.2">
      <c r="A1014" s="361"/>
      <c r="B1014" s="322">
        <v>67</v>
      </c>
      <c r="C1014" s="322" t="str">
        <f t="shared" ca="1" si="210"/>
        <v>9.4</v>
      </c>
      <c r="D1014" s="322" t="str">
        <f t="shared" ca="1" si="211"/>
        <v>na</v>
      </c>
      <c r="E1014" s="322" t="s">
        <v>43</v>
      </c>
      <c r="F1014" s="322" t="str">
        <f t="shared" ca="1" si="212"/>
        <v>https://museemaritime.larochelle.fr/au-dela-de-la-visite/lieux-culturels-et-monuments</v>
      </c>
      <c r="G1014" s="322" t="str">
        <f t="shared" ca="1" si="213"/>
        <v>A</v>
      </c>
      <c r="H1014" s="322">
        <f t="shared" ca="1" si="214"/>
        <v>0</v>
      </c>
      <c r="I1014" s="322">
        <f t="shared" ca="1" si="215"/>
        <v>0</v>
      </c>
      <c r="J1014" s="322" t="str">
        <f t="shared" ca="1" si="216"/>
        <v/>
      </c>
      <c r="K1014" s="322" t="str">
        <f t="shared" ca="1" si="217"/>
        <v/>
      </c>
      <c r="L1014" s="322" t="str">
        <f t="shared" ca="1" si="218"/>
        <v/>
      </c>
      <c r="N1014" s="322">
        <f t="shared" ca="1" si="219"/>
        <v>0</v>
      </c>
      <c r="O1014" t="str">
        <f t="shared" ca="1" si="220"/>
        <v/>
      </c>
      <c r="P1014" t="str">
        <f t="shared" ca="1" si="221"/>
        <v/>
      </c>
      <c r="Q1014" t="str">
        <f t="shared" ca="1" si="222"/>
        <v/>
      </c>
      <c r="R1014" t="str">
        <f t="shared" ca="1" si="223"/>
        <v/>
      </c>
    </row>
    <row r="1015" spans="1:18" hidden="1" x14ac:dyDescent="0.2">
      <c r="A1015" s="361"/>
      <c r="B1015" s="322">
        <v>67</v>
      </c>
      <c r="C1015" s="322" t="str">
        <f t="shared" ca="1" si="210"/>
        <v>9.4</v>
      </c>
      <c r="D1015" s="322" t="str">
        <f t="shared" ca="1" si="211"/>
        <v>na</v>
      </c>
      <c r="E1015" s="322" t="s">
        <v>44</v>
      </c>
      <c r="F1015" s="322" t="str">
        <f t="shared" ca="1" si="212"/>
        <v>https://museemaritime.larochelle.fr/au-dela-de-la-visite/a-decouvrir-a-proximite/yatchs-classiques</v>
      </c>
      <c r="G1015" s="322" t="str">
        <f t="shared" ca="1" si="213"/>
        <v>A</v>
      </c>
      <c r="H1015" s="322">
        <f t="shared" ca="1" si="214"/>
        <v>0</v>
      </c>
      <c r="I1015" s="322">
        <f t="shared" ca="1" si="215"/>
        <v>0</v>
      </c>
      <c r="J1015" s="322" t="str">
        <f t="shared" ca="1" si="216"/>
        <v/>
      </c>
      <c r="K1015" s="322" t="str">
        <f t="shared" ca="1" si="217"/>
        <v/>
      </c>
      <c r="L1015" s="322" t="str">
        <f t="shared" ca="1" si="218"/>
        <v/>
      </c>
      <c r="N1015" s="322">
        <f t="shared" ca="1" si="219"/>
        <v>0</v>
      </c>
      <c r="O1015" t="str">
        <f t="shared" ca="1" si="220"/>
        <v/>
      </c>
      <c r="P1015" t="str">
        <f t="shared" ca="1" si="221"/>
        <v/>
      </c>
      <c r="Q1015" t="str">
        <f t="shared" ca="1" si="222"/>
        <v/>
      </c>
      <c r="R1015" t="str">
        <f t="shared" ca="1" si="223"/>
        <v/>
      </c>
    </row>
    <row r="1016" spans="1:18" hidden="1" x14ac:dyDescent="0.2">
      <c r="A1016" s="361" t="s">
        <v>579</v>
      </c>
      <c r="B1016" s="322">
        <v>68</v>
      </c>
      <c r="C1016" s="322" t="str">
        <f t="shared" ca="1" si="210"/>
        <v>10.1</v>
      </c>
      <c r="D1016" s="322" t="str">
        <f t="shared" ca="1" si="211"/>
        <v>c</v>
      </c>
      <c r="E1016" s="322" t="s">
        <v>27</v>
      </c>
      <c r="F1016" s="322" t="str">
        <f t="shared" ca="1" si="212"/>
        <v>https://museemaritime.larochelle.fr/</v>
      </c>
      <c r="G1016" s="322" t="str">
        <f t="shared" ca="1" si="213"/>
        <v>A</v>
      </c>
      <c r="H1016" s="322">
        <f t="shared" ca="1" si="214"/>
        <v>0</v>
      </c>
      <c r="I1016" s="322" t="str">
        <f t="shared" ca="1" si="215"/>
        <v>x</v>
      </c>
      <c r="J1016" s="322" t="str">
        <f t="shared" ca="1" si="216"/>
        <v/>
      </c>
      <c r="K1016" s="322" t="str">
        <f t="shared" ca="1" si="217"/>
        <v/>
      </c>
      <c r="L1016" s="322" t="str">
        <f t="shared" ca="1" si="218"/>
        <v/>
      </c>
      <c r="N1016" s="322">
        <f t="shared" ca="1" si="219"/>
        <v>0</v>
      </c>
      <c r="O1016" t="str">
        <f t="shared" ca="1" si="220"/>
        <v/>
      </c>
      <c r="P1016" t="str">
        <f t="shared" ca="1" si="221"/>
        <v/>
      </c>
      <c r="Q1016" t="str">
        <f t="shared" ca="1" si="222"/>
        <v/>
      </c>
      <c r="R1016" t="str">
        <f t="shared" ca="1" si="223"/>
        <v/>
      </c>
    </row>
    <row r="1017" spans="1:18" hidden="1" x14ac:dyDescent="0.2">
      <c r="A1017" s="361"/>
      <c r="B1017" s="322">
        <v>68</v>
      </c>
      <c r="C1017" s="322" t="str">
        <f t="shared" ca="1" si="210"/>
        <v>10.1</v>
      </c>
      <c r="D1017" s="322" t="str">
        <f t="shared" ca="1" si="211"/>
        <v>c</v>
      </c>
      <c r="E1017" s="322" t="s">
        <v>28</v>
      </c>
      <c r="F1017" s="322" t="str">
        <f t="shared" ca="1" si="212"/>
        <v>https://museemaritime.larochelle.fr/contact</v>
      </c>
      <c r="G1017" s="322" t="str">
        <f t="shared" ca="1" si="213"/>
        <v>A</v>
      </c>
      <c r="H1017" s="322">
        <f t="shared" ca="1" si="214"/>
        <v>0</v>
      </c>
      <c r="I1017" s="322" t="str">
        <f t="shared" ca="1" si="215"/>
        <v>x</v>
      </c>
      <c r="J1017" s="322" t="str">
        <f t="shared" ca="1" si="216"/>
        <v/>
      </c>
      <c r="K1017" s="322" t="str">
        <f t="shared" ca="1" si="217"/>
        <v/>
      </c>
      <c r="L1017" s="322" t="str">
        <f t="shared" ca="1" si="218"/>
        <v/>
      </c>
      <c r="N1017" s="322">
        <f t="shared" ca="1" si="219"/>
        <v>0</v>
      </c>
      <c r="O1017" t="str">
        <f t="shared" ca="1" si="220"/>
        <v/>
      </c>
      <c r="P1017" t="str">
        <f t="shared" ca="1" si="221"/>
        <v/>
      </c>
      <c r="Q1017" t="str">
        <f t="shared" ca="1" si="222"/>
        <v/>
      </c>
      <c r="R1017" t="str">
        <f t="shared" ca="1" si="223"/>
        <v/>
      </c>
    </row>
    <row r="1018" spans="1:18" hidden="1" x14ac:dyDescent="0.2">
      <c r="A1018" s="361"/>
      <c r="B1018" s="322">
        <v>68</v>
      </c>
      <c r="C1018" s="322" t="str">
        <f t="shared" ca="1" si="210"/>
        <v>10.1</v>
      </c>
      <c r="D1018" s="322" t="str">
        <f t="shared" ca="1" si="211"/>
        <v>c</v>
      </c>
      <c r="E1018" s="322" t="s">
        <v>29</v>
      </c>
      <c r="F1018" s="322" t="str">
        <f t="shared" ca="1" si="212"/>
        <v>https://museemaritime.larochelle.fr/mentions-legales</v>
      </c>
      <c r="G1018" s="322" t="str">
        <f t="shared" ca="1" si="213"/>
        <v>A</v>
      </c>
      <c r="H1018" s="322">
        <f t="shared" ca="1" si="214"/>
        <v>0</v>
      </c>
      <c r="I1018" s="322" t="str">
        <f t="shared" ca="1" si="215"/>
        <v>x</v>
      </c>
      <c r="J1018" s="322" t="str">
        <f t="shared" ca="1" si="216"/>
        <v/>
      </c>
      <c r="K1018" s="322" t="str">
        <f t="shared" ca="1" si="217"/>
        <v/>
      </c>
      <c r="L1018" s="322" t="str">
        <f t="shared" ca="1" si="218"/>
        <v/>
      </c>
      <c r="N1018" s="322">
        <f t="shared" ca="1" si="219"/>
        <v>0</v>
      </c>
      <c r="O1018" t="str">
        <f t="shared" ca="1" si="220"/>
        <v/>
      </c>
      <c r="P1018" t="str">
        <f t="shared" ca="1" si="221"/>
        <v/>
      </c>
      <c r="Q1018" t="str">
        <f t="shared" ca="1" si="222"/>
        <v/>
      </c>
      <c r="R1018" t="str">
        <f t="shared" ca="1" si="223"/>
        <v/>
      </c>
    </row>
    <row r="1019" spans="1:18" hidden="1" x14ac:dyDescent="0.2">
      <c r="A1019" s="361"/>
      <c r="B1019" s="322">
        <v>68</v>
      </c>
      <c r="C1019" s="322" t="str">
        <f t="shared" ca="1" si="210"/>
        <v>10.1</v>
      </c>
      <c r="D1019" s="322" t="str">
        <f t="shared" ca="1" si="211"/>
        <v>c</v>
      </c>
      <c r="E1019" s="322" t="s">
        <v>30</v>
      </c>
      <c r="F1019" s="322" t="str">
        <f t="shared" ca="1" si="212"/>
        <v>https://museemaritime.larochelle.fr/plan-du-site</v>
      </c>
      <c r="G1019" s="322" t="str">
        <f t="shared" ca="1" si="213"/>
        <v>A</v>
      </c>
      <c r="H1019" s="322">
        <f t="shared" ca="1" si="214"/>
        <v>0</v>
      </c>
      <c r="I1019" s="322" t="str">
        <f t="shared" ca="1" si="215"/>
        <v>x</v>
      </c>
      <c r="J1019" s="322" t="str">
        <f t="shared" ca="1" si="216"/>
        <v/>
      </c>
      <c r="K1019" s="322" t="str">
        <f t="shared" ca="1" si="217"/>
        <v/>
      </c>
      <c r="L1019" s="322" t="str">
        <f t="shared" ca="1" si="218"/>
        <v/>
      </c>
      <c r="N1019" s="322">
        <f t="shared" ca="1" si="219"/>
        <v>0</v>
      </c>
      <c r="O1019" t="str">
        <f t="shared" ca="1" si="220"/>
        <v/>
      </c>
      <c r="P1019" t="str">
        <f t="shared" ca="1" si="221"/>
        <v/>
      </c>
      <c r="Q1019" t="str">
        <f t="shared" ca="1" si="222"/>
        <v/>
      </c>
      <c r="R1019" t="str">
        <f t="shared" ca="1" si="223"/>
        <v/>
      </c>
    </row>
    <row r="1020" spans="1:18" hidden="1" x14ac:dyDescent="0.2">
      <c r="A1020" s="361"/>
      <c r="B1020" s="322">
        <v>68</v>
      </c>
      <c r="C1020" s="322" t="str">
        <f t="shared" ca="1" si="210"/>
        <v>10.1</v>
      </c>
      <c r="D1020" s="322" t="str">
        <f t="shared" ca="1" si="211"/>
        <v>c</v>
      </c>
      <c r="E1020" s="322" t="s">
        <v>31</v>
      </c>
      <c r="F1020" s="322" t="str">
        <f t="shared" ca="1" si="212"/>
        <v>https://museemaritime.larochelle.fr/un-avant-gout/en-ce-moment</v>
      </c>
      <c r="G1020" s="322" t="str">
        <f t="shared" ca="1" si="213"/>
        <v>A</v>
      </c>
      <c r="H1020" s="322">
        <f t="shared" ca="1" si="214"/>
        <v>0</v>
      </c>
      <c r="I1020" s="322" t="str">
        <f t="shared" ca="1" si="215"/>
        <v>x</v>
      </c>
      <c r="J1020" s="322" t="str">
        <f t="shared" ca="1" si="216"/>
        <v/>
      </c>
      <c r="K1020" s="322" t="str">
        <f t="shared" ca="1" si="217"/>
        <v/>
      </c>
      <c r="L1020" s="322" t="str">
        <f t="shared" ca="1" si="218"/>
        <v/>
      </c>
      <c r="N1020" s="322">
        <f t="shared" ca="1" si="219"/>
        <v>0</v>
      </c>
      <c r="O1020" t="str">
        <f t="shared" ca="1" si="220"/>
        <v/>
      </c>
      <c r="P1020" t="str">
        <f t="shared" ca="1" si="221"/>
        <v/>
      </c>
      <c r="Q1020" t="str">
        <f t="shared" ca="1" si="222"/>
        <v/>
      </c>
      <c r="R1020" t="str">
        <f t="shared" ca="1" si="223"/>
        <v/>
      </c>
    </row>
    <row r="1021" spans="1:18" hidden="1" x14ac:dyDescent="0.2">
      <c r="A1021" s="361"/>
      <c r="B1021" s="322">
        <v>68</v>
      </c>
      <c r="C1021" s="322" t="str">
        <f t="shared" ca="1" si="210"/>
        <v>10.1</v>
      </c>
      <c r="D1021" s="322" t="str">
        <f t="shared" ca="1" si="211"/>
        <v>c</v>
      </c>
      <c r="E1021" s="322" t="s">
        <v>32</v>
      </c>
      <c r="F1021" s="322" t="str">
        <f t="shared" ca="1" si="212"/>
        <v>https://museemaritime.larochelle.fr/un-avant-gout/en-ce-moment</v>
      </c>
      <c r="G1021" s="322" t="str">
        <f t="shared" ca="1" si="213"/>
        <v>A</v>
      </c>
      <c r="H1021" s="322">
        <f t="shared" ca="1" si="214"/>
        <v>0</v>
      </c>
      <c r="I1021" s="322" t="str">
        <f t="shared" ca="1" si="215"/>
        <v>x</v>
      </c>
      <c r="J1021" s="322" t="str">
        <f t="shared" ca="1" si="216"/>
        <v/>
      </c>
      <c r="K1021" s="322" t="str">
        <f t="shared" ca="1" si="217"/>
        <v/>
      </c>
      <c r="L1021" s="322" t="str">
        <f t="shared" ca="1" si="218"/>
        <v/>
      </c>
      <c r="N1021" s="322">
        <f t="shared" ca="1" si="219"/>
        <v>0</v>
      </c>
      <c r="O1021" t="str">
        <f t="shared" ca="1" si="220"/>
        <v/>
      </c>
      <c r="P1021" t="str">
        <f t="shared" ca="1" si="221"/>
        <v/>
      </c>
      <c r="Q1021" t="str">
        <f t="shared" ca="1" si="222"/>
        <v/>
      </c>
      <c r="R1021" t="str">
        <f t="shared" ca="1" si="223"/>
        <v/>
      </c>
    </row>
    <row r="1022" spans="1:18" hidden="1" x14ac:dyDescent="0.2">
      <c r="A1022" s="361"/>
      <c r="B1022" s="322">
        <v>68</v>
      </c>
      <c r="C1022" s="322" t="str">
        <f t="shared" ca="1" si="210"/>
        <v>10.1</v>
      </c>
      <c r="D1022" s="322" t="str">
        <f t="shared" ca="1" si="211"/>
        <v>c</v>
      </c>
      <c r="E1022" s="322" t="s">
        <v>33</v>
      </c>
      <c r="F1022" s="322" t="str">
        <f t="shared" ca="1" si="212"/>
        <v>https://museemaritime.larochelle.fr/un-avant-gout/en-ce-moment/evenement/generationsthalassa-5662</v>
      </c>
      <c r="G1022" s="322" t="str">
        <f t="shared" ca="1" si="213"/>
        <v>A</v>
      </c>
      <c r="H1022" s="322">
        <f t="shared" ca="1" si="214"/>
        <v>0</v>
      </c>
      <c r="I1022" s="322" t="str">
        <f t="shared" ca="1" si="215"/>
        <v>x</v>
      </c>
      <c r="J1022" s="322" t="str">
        <f t="shared" ca="1" si="216"/>
        <v/>
      </c>
      <c r="K1022" s="322" t="str">
        <f t="shared" ca="1" si="217"/>
        <v/>
      </c>
      <c r="L1022" s="322" t="str">
        <f t="shared" ca="1" si="218"/>
        <v/>
      </c>
      <c r="N1022" s="322">
        <f t="shared" ca="1" si="219"/>
        <v>0</v>
      </c>
      <c r="O1022" t="str">
        <f t="shared" ca="1" si="220"/>
        <v/>
      </c>
      <c r="P1022" t="str">
        <f t="shared" ca="1" si="221"/>
        <v/>
      </c>
      <c r="Q1022" t="str">
        <f t="shared" ca="1" si="222"/>
        <v/>
      </c>
      <c r="R1022" t="str">
        <f t="shared" ca="1" si="223"/>
        <v/>
      </c>
    </row>
    <row r="1023" spans="1:18" hidden="1" x14ac:dyDescent="0.2">
      <c r="A1023" s="361"/>
      <c r="B1023" s="322">
        <v>68</v>
      </c>
      <c r="C1023" s="322" t="str">
        <f t="shared" ca="1" si="210"/>
        <v>10.1</v>
      </c>
      <c r="D1023" s="322" t="str">
        <f t="shared" ca="1" si="211"/>
        <v>c</v>
      </c>
      <c r="E1023" s="322" t="s">
        <v>34</v>
      </c>
      <c r="F1023" s="322" t="str">
        <f t="shared" ca="1" si="212"/>
        <v>https://museemaritime.larochelle.fr/recherche?q=bateau&amp;tx_indexedsearch%5Bsubmit_button%5D=OK </v>
      </c>
      <c r="G1023" s="322" t="str">
        <f t="shared" ca="1" si="213"/>
        <v>A</v>
      </c>
      <c r="H1023" s="322">
        <f t="shared" ca="1" si="214"/>
        <v>0</v>
      </c>
      <c r="I1023" s="322" t="str">
        <f t="shared" ca="1" si="215"/>
        <v>x</v>
      </c>
      <c r="J1023" s="322" t="str">
        <f t="shared" ca="1" si="216"/>
        <v/>
      </c>
      <c r="K1023" s="322" t="str">
        <f t="shared" ca="1" si="217"/>
        <v/>
      </c>
      <c r="L1023" s="322" t="str">
        <f t="shared" ca="1" si="218"/>
        <v/>
      </c>
      <c r="N1023" s="322">
        <f t="shared" ca="1" si="219"/>
        <v>0</v>
      </c>
      <c r="O1023" t="str">
        <f t="shared" ca="1" si="220"/>
        <v/>
      </c>
      <c r="P1023" t="str">
        <f t="shared" ca="1" si="221"/>
        <v/>
      </c>
      <c r="Q1023" t="str">
        <f t="shared" ca="1" si="222"/>
        <v/>
      </c>
      <c r="R1023" t="str">
        <f t="shared" ca="1" si="223"/>
        <v/>
      </c>
    </row>
    <row r="1024" spans="1:18" hidden="1" x14ac:dyDescent="0.2">
      <c r="A1024" s="361"/>
      <c r="B1024" s="322">
        <v>68</v>
      </c>
      <c r="C1024" s="322" t="str">
        <f t="shared" ca="1" si="210"/>
        <v>10.1</v>
      </c>
      <c r="D1024" s="322" t="str">
        <f t="shared" ca="1" si="211"/>
        <v>c</v>
      </c>
      <c r="E1024" s="322" t="s">
        <v>35</v>
      </c>
      <c r="F1024" s="322" t="str">
        <f t="shared" ca="1" si="212"/>
        <v>https://museemaritime.larochelle.fr/un-avant-gout/presentation-du-musee</v>
      </c>
      <c r="G1024" s="322" t="str">
        <f t="shared" ca="1" si="213"/>
        <v>A</v>
      </c>
      <c r="H1024" s="322">
        <f t="shared" ca="1" si="214"/>
        <v>0</v>
      </c>
      <c r="I1024" s="322" t="str">
        <f t="shared" ca="1" si="215"/>
        <v>x</v>
      </c>
      <c r="J1024" s="322" t="str">
        <f t="shared" ca="1" si="216"/>
        <v/>
      </c>
      <c r="K1024" s="322" t="str">
        <f t="shared" ca="1" si="217"/>
        <v/>
      </c>
      <c r="L1024" s="322" t="str">
        <f t="shared" ca="1" si="218"/>
        <v/>
      </c>
      <c r="N1024" s="322">
        <f t="shared" ca="1" si="219"/>
        <v>0</v>
      </c>
      <c r="O1024" t="str">
        <f t="shared" ca="1" si="220"/>
        <v/>
      </c>
      <c r="P1024" t="str">
        <f t="shared" ca="1" si="221"/>
        <v/>
      </c>
      <c r="Q1024" t="str">
        <f t="shared" ca="1" si="222"/>
        <v/>
      </c>
      <c r="R1024" t="str">
        <f t="shared" ca="1" si="223"/>
        <v/>
      </c>
    </row>
    <row r="1025" spans="1:18" hidden="1" x14ac:dyDescent="0.2">
      <c r="A1025" s="361"/>
      <c r="B1025" s="322">
        <v>68</v>
      </c>
      <c r="C1025" s="322" t="str">
        <f t="shared" ca="1" si="210"/>
        <v>10.1</v>
      </c>
      <c r="D1025" s="322" t="str">
        <f t="shared" ca="1" si="211"/>
        <v>c</v>
      </c>
      <c r="E1025" s="322" t="s">
        <v>36</v>
      </c>
      <c r="F1025" s="322" t="str">
        <f t="shared" ca="1" si="212"/>
        <v>https://museemaritime.larochelle.fr/un-avant-gout/histoire-du-musee</v>
      </c>
      <c r="G1025" s="322" t="str">
        <f t="shared" ca="1" si="213"/>
        <v>A</v>
      </c>
      <c r="H1025" s="322">
        <f t="shared" ca="1" si="214"/>
        <v>0</v>
      </c>
      <c r="I1025" s="322" t="str">
        <f t="shared" ca="1" si="215"/>
        <v>x</v>
      </c>
      <c r="J1025" s="322" t="str">
        <f t="shared" ca="1" si="216"/>
        <v/>
      </c>
      <c r="K1025" s="322" t="str">
        <f t="shared" ca="1" si="217"/>
        <v/>
      </c>
      <c r="L1025" s="322" t="str">
        <f t="shared" ca="1" si="218"/>
        <v/>
      </c>
      <c r="N1025" s="322">
        <f t="shared" ca="1" si="219"/>
        <v>0</v>
      </c>
      <c r="O1025" t="str">
        <f t="shared" ca="1" si="220"/>
        <v/>
      </c>
      <c r="P1025" t="str">
        <f t="shared" ca="1" si="221"/>
        <v/>
      </c>
      <c r="Q1025" t="str">
        <f t="shared" ca="1" si="222"/>
        <v/>
      </c>
      <c r="R1025" t="str">
        <f t="shared" ca="1" si="223"/>
        <v/>
      </c>
    </row>
    <row r="1026" spans="1:18" hidden="1" x14ac:dyDescent="0.2">
      <c r="A1026" s="361"/>
      <c r="B1026" s="322">
        <v>68</v>
      </c>
      <c r="C1026" s="322" t="str">
        <f t="shared" ca="1" si="210"/>
        <v>10.1</v>
      </c>
      <c r="D1026" s="322" t="str">
        <f t="shared" ca="1" si="211"/>
        <v>c</v>
      </c>
      <c r="E1026" s="322" t="s">
        <v>37</v>
      </c>
      <c r="F1026" s="322" t="str">
        <f t="shared" ca="1" si="212"/>
        <v>https://museemaritime.larochelle.fr/un-avant-gout/les-collections/flotte-patrimoniale</v>
      </c>
      <c r="G1026" s="322" t="str">
        <f t="shared" ca="1" si="213"/>
        <v>A</v>
      </c>
      <c r="H1026" s="322">
        <f t="shared" ca="1" si="214"/>
        <v>0</v>
      </c>
      <c r="I1026" s="322" t="str">
        <f t="shared" ca="1" si="215"/>
        <v>x</v>
      </c>
      <c r="J1026" s="322" t="str">
        <f t="shared" ca="1" si="216"/>
        <v/>
      </c>
      <c r="K1026" s="322" t="str">
        <f t="shared" ca="1" si="217"/>
        <v/>
      </c>
      <c r="L1026" s="322" t="str">
        <f t="shared" ca="1" si="218"/>
        <v/>
      </c>
      <c r="N1026" s="322">
        <f t="shared" ca="1" si="219"/>
        <v>0</v>
      </c>
      <c r="O1026" t="str">
        <f t="shared" ca="1" si="220"/>
        <v/>
      </c>
      <c r="P1026" t="str">
        <f t="shared" ca="1" si="221"/>
        <v/>
      </c>
      <c r="Q1026" t="str">
        <f t="shared" ca="1" si="222"/>
        <v/>
      </c>
      <c r="R1026" t="str">
        <f t="shared" ca="1" si="223"/>
        <v/>
      </c>
    </row>
    <row r="1027" spans="1:18" hidden="1" x14ac:dyDescent="0.2">
      <c r="A1027" s="361"/>
      <c r="B1027" s="322">
        <v>68</v>
      </c>
      <c r="C1027" s="322" t="str">
        <f t="shared" ca="1" si="210"/>
        <v>10.1</v>
      </c>
      <c r="D1027" s="322" t="str">
        <f t="shared" ca="1" si="211"/>
        <v>c</v>
      </c>
      <c r="E1027" s="322" t="s">
        <v>38</v>
      </c>
      <c r="F1027" s="322" t="str">
        <f t="shared" ca="1" si="212"/>
        <v>https://museemaritime.larochelle.fr/un-avant-gout/les-collections/france-1</v>
      </c>
      <c r="G1027" s="322" t="str">
        <f t="shared" ca="1" si="213"/>
        <v>A</v>
      </c>
      <c r="H1027" s="322">
        <f t="shared" ca="1" si="214"/>
        <v>0</v>
      </c>
      <c r="I1027" s="322" t="str">
        <f t="shared" ca="1" si="215"/>
        <v>x</v>
      </c>
      <c r="J1027" s="322" t="str">
        <f t="shared" ca="1" si="216"/>
        <v/>
      </c>
      <c r="K1027" s="322" t="str">
        <f t="shared" ca="1" si="217"/>
        <v/>
      </c>
      <c r="L1027" s="322" t="str">
        <f t="shared" ca="1" si="218"/>
        <v/>
      </c>
      <c r="N1027" s="322">
        <f t="shared" ca="1" si="219"/>
        <v>0</v>
      </c>
      <c r="O1027" t="str">
        <f t="shared" ca="1" si="220"/>
        <v/>
      </c>
      <c r="P1027" t="str">
        <f t="shared" ca="1" si="221"/>
        <v/>
      </c>
      <c r="Q1027" t="str">
        <f t="shared" ca="1" si="222"/>
        <v/>
      </c>
      <c r="R1027" t="str">
        <f t="shared" ca="1" si="223"/>
        <v/>
      </c>
    </row>
    <row r="1028" spans="1:18" hidden="1" x14ac:dyDescent="0.2">
      <c r="A1028" s="361"/>
      <c r="B1028" s="322">
        <v>68</v>
      </c>
      <c r="C1028" s="322" t="str">
        <f t="shared" ca="1" si="210"/>
        <v>10.1</v>
      </c>
      <c r="D1028" s="322" t="str">
        <f t="shared" ca="1" si="211"/>
        <v>c</v>
      </c>
      <c r="E1028" s="322" t="s">
        <v>39</v>
      </c>
      <c r="F1028" s="322" t="str">
        <f t="shared" ca="1" si="212"/>
        <v>https://museemaritime.larochelle.fr/un-avant-gout/les-incontournables/joshua-1</v>
      </c>
      <c r="G1028" s="322" t="str">
        <f t="shared" ca="1" si="213"/>
        <v>A</v>
      </c>
      <c r="H1028" s="322">
        <f t="shared" ca="1" si="214"/>
        <v>0</v>
      </c>
      <c r="I1028" s="322" t="str">
        <f t="shared" ca="1" si="215"/>
        <v>x</v>
      </c>
      <c r="J1028" s="322" t="str">
        <f t="shared" ca="1" si="216"/>
        <v/>
      </c>
      <c r="K1028" s="322" t="str">
        <f t="shared" ca="1" si="217"/>
        <v/>
      </c>
      <c r="L1028" s="322" t="str">
        <f t="shared" ca="1" si="218"/>
        <v/>
      </c>
      <c r="N1028" s="322">
        <f t="shared" ca="1" si="219"/>
        <v>0</v>
      </c>
      <c r="O1028" t="str">
        <f t="shared" ca="1" si="220"/>
        <v/>
      </c>
      <c r="P1028" t="str">
        <f t="shared" ca="1" si="221"/>
        <v/>
      </c>
      <c r="Q1028" t="str">
        <f t="shared" ca="1" si="222"/>
        <v/>
      </c>
      <c r="R1028" t="str">
        <f t="shared" ca="1" si="223"/>
        <v/>
      </c>
    </row>
    <row r="1029" spans="1:18" hidden="1" x14ac:dyDescent="0.2">
      <c r="A1029" s="361"/>
      <c r="B1029" s="322">
        <v>68</v>
      </c>
      <c r="C1029" s="322" t="str">
        <f t="shared" ca="1" si="210"/>
        <v>10.1</v>
      </c>
      <c r="D1029" s="322" t="str">
        <f t="shared" ca="1" si="211"/>
        <v>c</v>
      </c>
      <c r="E1029" s="322" t="s">
        <v>40</v>
      </c>
      <c r="F1029" s="322" t="str">
        <f t="shared" ca="1" si="212"/>
        <v>https://museemaritime.larochelle.fr/preparer-la-visite/acces-tarifs-et-horaires</v>
      </c>
      <c r="G1029" s="322" t="str">
        <f t="shared" ca="1" si="213"/>
        <v>A</v>
      </c>
      <c r="H1029" s="322">
        <f t="shared" ca="1" si="214"/>
        <v>0</v>
      </c>
      <c r="I1029" s="322" t="str">
        <f t="shared" ca="1" si="215"/>
        <v>x</v>
      </c>
      <c r="J1029" s="322" t="str">
        <f t="shared" ca="1" si="216"/>
        <v/>
      </c>
      <c r="K1029" s="322" t="str">
        <f t="shared" ca="1" si="217"/>
        <v/>
      </c>
      <c r="L1029" s="322" t="str">
        <f t="shared" ca="1" si="218"/>
        <v/>
      </c>
      <c r="N1029" s="322">
        <f t="shared" ca="1" si="219"/>
        <v>0</v>
      </c>
      <c r="O1029" t="str">
        <f t="shared" ca="1" si="220"/>
        <v/>
      </c>
      <c r="P1029" t="str">
        <f t="shared" ca="1" si="221"/>
        <v/>
      </c>
      <c r="Q1029" t="str">
        <f t="shared" ca="1" si="222"/>
        <v/>
      </c>
      <c r="R1029" t="str">
        <f t="shared" ca="1" si="223"/>
        <v/>
      </c>
    </row>
    <row r="1030" spans="1:18" hidden="1" x14ac:dyDescent="0.2">
      <c r="A1030" s="361"/>
      <c r="B1030" s="322">
        <v>68</v>
      </c>
      <c r="C1030" s="322" t="str">
        <f t="shared" ca="1" si="210"/>
        <v>10.1</v>
      </c>
      <c r="D1030" s="322" t="str">
        <f t="shared" ca="1" si="211"/>
        <v>c</v>
      </c>
      <c r="E1030" s="322" t="s">
        <v>41</v>
      </c>
      <c r="F1030" s="322" t="str">
        <f t="shared" ca="1" si="212"/>
        <v>https://museemaritime.larochelle.fr/preparer-la-visite/je-suis/enseignant-ou-animateur</v>
      </c>
      <c r="G1030" s="322" t="str">
        <f t="shared" ca="1" si="213"/>
        <v>A</v>
      </c>
      <c r="H1030" s="322">
        <f t="shared" ca="1" si="214"/>
        <v>0</v>
      </c>
      <c r="I1030" s="322" t="str">
        <f t="shared" ca="1" si="215"/>
        <v>x</v>
      </c>
      <c r="J1030" s="322" t="str">
        <f t="shared" ca="1" si="216"/>
        <v/>
      </c>
      <c r="K1030" s="322" t="str">
        <f t="shared" ca="1" si="217"/>
        <v/>
      </c>
      <c r="L1030" s="322" t="str">
        <f t="shared" ca="1" si="218"/>
        <v/>
      </c>
      <c r="N1030" s="322">
        <f t="shared" ca="1" si="219"/>
        <v>0</v>
      </c>
      <c r="O1030" t="str">
        <f t="shared" ca="1" si="220"/>
        <v/>
      </c>
      <c r="P1030" t="str">
        <f t="shared" ca="1" si="221"/>
        <v/>
      </c>
      <c r="Q1030" t="str">
        <f t="shared" ca="1" si="222"/>
        <v/>
      </c>
      <c r="R1030" t="str">
        <f t="shared" ca="1" si="223"/>
        <v/>
      </c>
    </row>
    <row r="1031" spans="1:18" hidden="1" x14ac:dyDescent="0.2">
      <c r="A1031" s="361"/>
      <c r="B1031" s="322">
        <v>68</v>
      </c>
      <c r="C1031" s="322" t="str">
        <f t="shared" ca="1" si="210"/>
        <v>10.1</v>
      </c>
      <c r="D1031" s="322" t="str">
        <f t="shared" ca="1" si="211"/>
        <v>c</v>
      </c>
      <c r="E1031" s="322" t="s">
        <v>42</v>
      </c>
      <c r="F1031" s="322" t="str">
        <f t="shared" ca="1" si="212"/>
        <v>https://museemaritime.larochelle.fr/au-dela-de-la-visite/autour-des-expositions</v>
      </c>
      <c r="G1031" s="322" t="str">
        <f t="shared" ca="1" si="213"/>
        <v>A</v>
      </c>
      <c r="H1031" s="322">
        <f t="shared" ca="1" si="214"/>
        <v>0</v>
      </c>
      <c r="I1031" s="322" t="str">
        <f t="shared" ca="1" si="215"/>
        <v>x</v>
      </c>
      <c r="J1031" s="322" t="str">
        <f t="shared" ca="1" si="216"/>
        <v/>
      </c>
      <c r="K1031" s="322" t="str">
        <f t="shared" ca="1" si="217"/>
        <v/>
      </c>
      <c r="L1031" s="322" t="str">
        <f t="shared" ca="1" si="218"/>
        <v/>
      </c>
      <c r="N1031" s="322">
        <f t="shared" ca="1" si="219"/>
        <v>0</v>
      </c>
      <c r="O1031" t="str">
        <f t="shared" ca="1" si="220"/>
        <v/>
      </c>
      <c r="P1031" t="str">
        <f t="shared" ca="1" si="221"/>
        <v/>
      </c>
      <c r="Q1031" t="str">
        <f t="shared" ca="1" si="222"/>
        <v/>
      </c>
      <c r="R1031" t="str">
        <f t="shared" ca="1" si="223"/>
        <v/>
      </c>
    </row>
    <row r="1032" spans="1:18" hidden="1" x14ac:dyDescent="0.2">
      <c r="A1032" s="361"/>
      <c r="B1032" s="322">
        <v>68</v>
      </c>
      <c r="C1032" s="322" t="str">
        <f t="shared" ref="C1032:C1095" ca="1" si="224">IFERROR(IF(INDIRECT($E1032 &amp; "!B" &amp; $B1032)="","",INDIRECT($E1032 &amp; "!B" &amp; $B1032)),"")</f>
        <v>10.1</v>
      </c>
      <c r="D1032" s="322" t="str">
        <f t="shared" ref="D1032:D1095" ca="1" si="225">IFERROR(IF(INDIRECT($E1032 &amp; "!G" &amp; $B1032)="","",INDIRECT($E1032 &amp; "!G" &amp; $B1032)),"")</f>
        <v>c</v>
      </c>
      <c r="E1032" s="322" t="s">
        <v>43</v>
      </c>
      <c r="F1032" s="322" t="str">
        <f t="shared" ref="F1032:F1095" ca="1" si="226">IFERROR(HYPERLINK(INDIRECT($E1032 &amp; "!C3")), "")</f>
        <v>https://museemaritime.larochelle.fr/au-dela-de-la-visite/lieux-culturels-et-monuments</v>
      </c>
      <c r="G1032" s="322" t="str">
        <f t="shared" ref="G1032:G1095" ca="1" si="227">IFERROR(IF(INDIRECT($E1032 &amp; "!C" &amp; $B1032)="","",INDIRECT($E1032 &amp; "!C" &amp; $B1032)),"")</f>
        <v>A</v>
      </c>
      <c r="H1032" s="322">
        <f t="shared" ref="H1032:H1095" ca="1" si="228">IFERROR(IF(INDIRECT($E1032 &amp; "!D" &amp; $B1032)="","",INDIRECT($E1032 &amp; "!D" &amp; $B1032)),"")</f>
        <v>0</v>
      </c>
      <c r="I1032" s="322" t="str">
        <f t="shared" ref="I1032:I1095" ca="1" si="229">IFERROR(IF(INDIRECT($E1032 &amp; "!E" &amp; $B1032)="","",INDIRECT($E1032 &amp; "!E" &amp; $B1032)),"")</f>
        <v>x</v>
      </c>
      <c r="J1032" s="322" t="str">
        <f t="shared" ref="J1032:J1095" ca="1" si="230">IFERROR(IF(INDIRECT($E1032 &amp; "!I" &amp; $B1032)="","",INDIRECT($E1032 &amp; "!I" &amp; $B1032)),"")</f>
        <v/>
      </c>
      <c r="K1032" s="322" t="str">
        <f t="shared" ref="K1032:K1095" ca="1" si="231">IFERROR(IF(INDIRECT($E1032 &amp; "!J" &amp; $B1032)="","",INDIRECT($E1032 &amp; "!J" &amp; $B1032)),"")</f>
        <v/>
      </c>
      <c r="L1032" s="322" t="str">
        <f t="shared" ref="L1032:L1095" ca="1" si="232">IFERROR(VLOOKUP($K1032,$Z$1:$AD$4,MATCH($J1032,$AA$5:$AD$5,0)+1,FALSE),"")</f>
        <v/>
      </c>
      <c r="N1032" s="322">
        <f t="shared" ref="N1032:N1095" ca="1" si="233">COUNTIFS($C$7:$C$1915,$C1032,$D$7:$D$1915,"nc")</f>
        <v>0</v>
      </c>
      <c r="O1032" t="str">
        <f t="shared" ref="O1032:O1095" ca="1" si="234">IFERROR(IF(INDIRECT($E1032 &amp; "!K" &amp; $B1032)="","",INDIRECT($E1032 &amp; "!K" &amp; $B1032)),"")</f>
        <v/>
      </c>
      <c r="P1032" t="str">
        <f t="shared" ref="P1032:P1095" ca="1" si="235">IFERROR(IF(INDIRECT($E1032 &amp; "!L" &amp; $B1032)="","",INDIRECT($E1032 &amp; "!L" &amp; $B1032)),"")</f>
        <v/>
      </c>
      <c r="Q1032" t="str">
        <f t="shared" ref="Q1032:Q1095" ca="1" si="236">IFERROR(IF(INDIRECT($E1032 &amp; "!M" &amp; $B1032)="","",INDIRECT($E1032 &amp; "!M" &amp; $B1032)),"")</f>
        <v/>
      </c>
      <c r="R1032" t="str">
        <f t="shared" ref="R1032:R1095" ca="1" si="237">IFERROR(IF(INDIRECT($E1032 &amp; "!N" &amp; $B1032)="","",INDIRECT($E1032 &amp; "!N" &amp; $B1032)),"")</f>
        <v/>
      </c>
    </row>
    <row r="1033" spans="1:18" hidden="1" x14ac:dyDescent="0.2">
      <c r="A1033" s="361"/>
      <c r="B1033" s="322">
        <v>68</v>
      </c>
      <c r="C1033" s="322" t="str">
        <f t="shared" ca="1" si="224"/>
        <v>10.1</v>
      </c>
      <c r="D1033" s="322" t="str">
        <f t="shared" ca="1" si="225"/>
        <v>c</v>
      </c>
      <c r="E1033" s="322" t="s">
        <v>44</v>
      </c>
      <c r="F1033" s="322" t="str">
        <f t="shared" ca="1" si="226"/>
        <v>https://museemaritime.larochelle.fr/au-dela-de-la-visite/a-decouvrir-a-proximite/yatchs-classiques</v>
      </c>
      <c r="G1033" s="322" t="str">
        <f t="shared" ca="1" si="227"/>
        <v>A</v>
      </c>
      <c r="H1033" s="322">
        <f t="shared" ca="1" si="228"/>
        <v>0</v>
      </c>
      <c r="I1033" s="322" t="str">
        <f t="shared" ca="1" si="229"/>
        <v>x</v>
      </c>
      <c r="J1033" s="322" t="str">
        <f t="shared" ca="1" si="230"/>
        <v/>
      </c>
      <c r="K1033" s="322" t="str">
        <f t="shared" ca="1" si="231"/>
        <v/>
      </c>
      <c r="L1033" s="322" t="str">
        <f t="shared" ca="1" si="232"/>
        <v/>
      </c>
      <c r="N1033" s="322">
        <f t="shared" ca="1" si="233"/>
        <v>0</v>
      </c>
      <c r="O1033" t="str">
        <f t="shared" ca="1" si="234"/>
        <v/>
      </c>
      <c r="P1033" t="str">
        <f t="shared" ca="1" si="235"/>
        <v/>
      </c>
      <c r="Q1033" t="str">
        <f t="shared" ca="1" si="236"/>
        <v/>
      </c>
      <c r="R1033" t="str">
        <f t="shared" ca="1" si="237"/>
        <v/>
      </c>
    </row>
    <row r="1034" spans="1:18" x14ac:dyDescent="0.2">
      <c r="A1034" s="361"/>
      <c r="B1034" s="322">
        <v>69</v>
      </c>
      <c r="C1034" s="322" t="str">
        <f t="shared" ca="1" si="224"/>
        <v>10.2</v>
      </c>
      <c r="D1034" s="322" t="str">
        <f t="shared" ca="1" si="225"/>
        <v>nc</v>
      </c>
      <c r="E1034" s="322" t="s">
        <v>27</v>
      </c>
      <c r="F1034" s="322" t="str">
        <f t="shared" ca="1" si="226"/>
        <v>https://museemaritime.larochelle.fr/</v>
      </c>
      <c r="G1034" s="322" t="str">
        <f t="shared" ca="1" si="227"/>
        <v>A</v>
      </c>
      <c r="H1034" s="322">
        <f t="shared" ca="1" si="228"/>
        <v>0</v>
      </c>
      <c r="I1034" s="322" t="str">
        <f t="shared" ca="1" si="229"/>
        <v>x</v>
      </c>
      <c r="J1034" s="322" t="str">
        <f t="shared" ca="1" si="230"/>
        <v>Moyenne</v>
      </c>
      <c r="K1034" s="322" t="str">
        <f t="shared" ca="1" si="231"/>
        <v>Sur toutes les pages du site</v>
      </c>
      <c r="L1034" s="322">
        <f t="shared" ca="1" si="232"/>
        <v>2</v>
      </c>
      <c r="N1034" s="322">
        <f t="shared" ca="1" si="233"/>
        <v>2</v>
      </c>
      <c r="O1034" t="str">
        <f t="shared" ca="1" si="234"/>
        <v>Les 4 logos svg des musées dans le footer disparaissent lorsque le css est désactivié</v>
      </c>
      <c r="P1034" t="str">
        <f t="shared" ca="1" si="235"/>
        <v>Les propriétés height et width des svg ne sont définies que par des classes css appliquées sur les li des images et les svg eux-même : modifier ce fonctionnement</v>
      </c>
      <c r="Q1034" t="str">
        <f t="shared" ca="1" si="236"/>
        <v/>
      </c>
      <c r="R1034" t="str">
        <f t="shared" ca="1" si="237"/>
        <v>C:\Users\Yves-Pol Cabon\Pictures\Screenshots\Capture d'écran 2026-03-20 090804.png</v>
      </c>
    </row>
    <row r="1035" spans="1:18" hidden="1" x14ac:dyDescent="0.2">
      <c r="A1035" s="361"/>
      <c r="B1035" s="322">
        <v>69</v>
      </c>
      <c r="C1035" s="322" t="str">
        <f t="shared" ca="1" si="224"/>
        <v>10.2</v>
      </c>
      <c r="D1035" s="322" t="str">
        <f t="shared" ca="1" si="225"/>
        <v>na</v>
      </c>
      <c r="E1035" s="322" t="s">
        <v>28</v>
      </c>
      <c r="F1035" s="322" t="str">
        <f t="shared" ca="1" si="226"/>
        <v>https://museemaritime.larochelle.fr/contact</v>
      </c>
      <c r="G1035" s="322" t="str">
        <f t="shared" ca="1" si="227"/>
        <v>A</v>
      </c>
      <c r="H1035" s="322">
        <f t="shared" ca="1" si="228"/>
        <v>0</v>
      </c>
      <c r="I1035" s="322" t="str">
        <f t="shared" ca="1" si="229"/>
        <v>x</v>
      </c>
      <c r="J1035" s="322" t="str">
        <f t="shared" ca="1" si="230"/>
        <v/>
      </c>
      <c r="K1035" s="322" t="str">
        <f t="shared" ca="1" si="231"/>
        <v/>
      </c>
      <c r="L1035" s="322" t="str">
        <f t="shared" ca="1" si="232"/>
        <v/>
      </c>
      <c r="N1035" s="322">
        <f t="shared" ca="1" si="233"/>
        <v>2</v>
      </c>
      <c r="O1035" t="str">
        <f t="shared" ca="1" si="234"/>
        <v/>
      </c>
      <c r="P1035" t="str">
        <f t="shared" ca="1" si="235"/>
        <v/>
      </c>
      <c r="Q1035" t="str">
        <f t="shared" ca="1" si="236"/>
        <v>ref P01</v>
      </c>
      <c r="R1035" t="str">
        <f t="shared" ca="1" si="237"/>
        <v/>
      </c>
    </row>
    <row r="1036" spans="1:18" x14ac:dyDescent="0.2">
      <c r="A1036" s="361"/>
      <c r="B1036" s="322">
        <v>69</v>
      </c>
      <c r="C1036" s="322" t="str">
        <f t="shared" ca="1" si="224"/>
        <v>10.2</v>
      </c>
      <c r="D1036" s="322" t="str">
        <f t="shared" ca="1" si="225"/>
        <v>nc</v>
      </c>
      <c r="E1036" s="322" t="s">
        <v>29</v>
      </c>
      <c r="F1036" s="322" t="str">
        <f t="shared" ca="1" si="226"/>
        <v>https://museemaritime.larochelle.fr/mentions-legales</v>
      </c>
      <c r="G1036" s="322" t="str">
        <f t="shared" ca="1" si="227"/>
        <v>A</v>
      </c>
      <c r="H1036" s="322">
        <f t="shared" ca="1" si="228"/>
        <v>0</v>
      </c>
      <c r="I1036" s="322" t="str">
        <f t="shared" ca="1" si="229"/>
        <v>x</v>
      </c>
      <c r="J1036" s="322" t="str">
        <f t="shared" ca="1" si="230"/>
        <v>Mineure</v>
      </c>
      <c r="K1036" s="322" t="str">
        <f t="shared" ca="1" si="231"/>
        <v>Sur plusieurs pages de l'échantillon</v>
      </c>
      <c r="L1036" s="322">
        <f t="shared" ca="1" si="232"/>
        <v>3</v>
      </c>
      <c r="N1036" s="322">
        <f t="shared" ca="1" si="233"/>
        <v>2</v>
      </c>
      <c r="O1036" t="str">
        <f t="shared" ca="1" si="234"/>
        <v>L'icone de logo externe disparait lorsque le css est désactivé</v>
      </c>
      <c r="P1036" t="str">
        <f t="shared" ca="1" si="235"/>
        <v>Ajouter des title ou des aria-label à tous les liens externes, ou bien remplacer l'icone en css par une icone en html avec un intitulé accessible de type "nouvelle fenêtre"</v>
      </c>
      <c r="Q1036" t="str">
        <f t="shared" ca="1" si="236"/>
        <v>ref P01</v>
      </c>
      <c r="R1036" t="str">
        <f t="shared" ca="1" si="237"/>
        <v>C:\Users\Yves-Pol Cabon\Pictures\Screenshots\Capture d'écran 2026-04-01 150502.png</v>
      </c>
    </row>
    <row r="1037" spans="1:18" hidden="1" x14ac:dyDescent="0.2">
      <c r="A1037" s="361"/>
      <c r="B1037" s="322">
        <v>69</v>
      </c>
      <c r="C1037" s="322" t="str">
        <f t="shared" ca="1" si="224"/>
        <v>10.2</v>
      </c>
      <c r="D1037" s="322" t="str">
        <f t="shared" ca="1" si="225"/>
        <v>na</v>
      </c>
      <c r="E1037" s="322" t="s">
        <v>30</v>
      </c>
      <c r="F1037" s="322" t="str">
        <f t="shared" ca="1" si="226"/>
        <v>https://museemaritime.larochelle.fr/plan-du-site</v>
      </c>
      <c r="G1037" s="322" t="str">
        <f t="shared" ca="1" si="227"/>
        <v>A</v>
      </c>
      <c r="H1037" s="322">
        <f t="shared" ca="1" si="228"/>
        <v>0</v>
      </c>
      <c r="I1037" s="322" t="str">
        <f t="shared" ca="1" si="229"/>
        <v>x</v>
      </c>
      <c r="J1037" s="322" t="str">
        <f t="shared" ca="1" si="230"/>
        <v/>
      </c>
      <c r="K1037" s="322" t="str">
        <f t="shared" ca="1" si="231"/>
        <v/>
      </c>
      <c r="L1037" s="322" t="str">
        <f t="shared" ca="1" si="232"/>
        <v/>
      </c>
      <c r="N1037" s="322">
        <f t="shared" ca="1" si="233"/>
        <v>2</v>
      </c>
      <c r="O1037" t="str">
        <f t="shared" ca="1" si="234"/>
        <v/>
      </c>
      <c r="P1037" t="str">
        <f t="shared" ca="1" si="235"/>
        <v/>
      </c>
      <c r="Q1037" t="str">
        <f t="shared" ca="1" si="236"/>
        <v>ref P01
ref P03 (liens externes)</v>
      </c>
      <c r="R1037" t="str">
        <f t="shared" ca="1" si="237"/>
        <v/>
      </c>
    </row>
    <row r="1038" spans="1:18" hidden="1" x14ac:dyDescent="0.2">
      <c r="A1038" s="361"/>
      <c r="B1038" s="322">
        <v>69</v>
      </c>
      <c r="C1038" s="322" t="str">
        <f t="shared" ca="1" si="224"/>
        <v>10.2</v>
      </c>
      <c r="D1038" s="322" t="str">
        <f t="shared" ca="1" si="225"/>
        <v>na</v>
      </c>
      <c r="E1038" s="322" t="s">
        <v>31</v>
      </c>
      <c r="F1038" s="322" t="str">
        <f t="shared" ca="1" si="226"/>
        <v>https://museemaritime.larochelle.fr/un-avant-gout/en-ce-moment</v>
      </c>
      <c r="G1038" s="322" t="str">
        <f t="shared" ca="1" si="227"/>
        <v>A</v>
      </c>
      <c r="H1038" s="322">
        <f t="shared" ca="1" si="228"/>
        <v>0</v>
      </c>
      <c r="I1038" s="322" t="str">
        <f t="shared" ca="1" si="229"/>
        <v>x</v>
      </c>
      <c r="J1038" s="322" t="str">
        <f t="shared" ca="1" si="230"/>
        <v/>
      </c>
      <c r="K1038" s="322" t="str">
        <f t="shared" ca="1" si="231"/>
        <v/>
      </c>
      <c r="L1038" s="322" t="str">
        <f t="shared" ca="1" si="232"/>
        <v/>
      </c>
      <c r="N1038" s="322">
        <f t="shared" ca="1" si="233"/>
        <v>2</v>
      </c>
      <c r="O1038" t="str">
        <f t="shared" ca="1" si="234"/>
        <v/>
      </c>
      <c r="P1038" t="str">
        <f t="shared" ca="1" si="235"/>
        <v/>
      </c>
      <c r="Q1038" t="str">
        <f t="shared" ca="1" si="236"/>
        <v>ref P01</v>
      </c>
      <c r="R1038" t="str">
        <f t="shared" ca="1" si="237"/>
        <v/>
      </c>
    </row>
    <row r="1039" spans="1:18" hidden="1" x14ac:dyDescent="0.2">
      <c r="A1039" s="361"/>
      <c r="B1039" s="322">
        <v>69</v>
      </c>
      <c r="C1039" s="322" t="str">
        <f t="shared" ca="1" si="224"/>
        <v>10.2</v>
      </c>
      <c r="D1039" s="322" t="str">
        <f t="shared" ca="1" si="225"/>
        <v>c</v>
      </c>
      <c r="E1039" s="322" t="s">
        <v>32</v>
      </c>
      <c r="F1039" s="322" t="str">
        <f t="shared" ca="1" si="226"/>
        <v>https://museemaritime.larochelle.fr/un-avant-gout/en-ce-moment</v>
      </c>
      <c r="G1039" s="322" t="str">
        <f t="shared" ca="1" si="227"/>
        <v>A</v>
      </c>
      <c r="H1039" s="322">
        <f t="shared" ca="1" si="228"/>
        <v>0</v>
      </c>
      <c r="I1039" s="322" t="str">
        <f t="shared" ca="1" si="229"/>
        <v>x</v>
      </c>
      <c r="J1039" s="322" t="str">
        <f t="shared" ca="1" si="230"/>
        <v/>
      </c>
      <c r="K1039" s="322" t="str">
        <f t="shared" ca="1" si="231"/>
        <v/>
      </c>
      <c r="L1039" s="322" t="str">
        <f t="shared" ca="1" si="232"/>
        <v/>
      </c>
      <c r="N1039" s="322">
        <f t="shared" ca="1" si="233"/>
        <v>2</v>
      </c>
      <c r="O1039" t="str">
        <f t="shared" ca="1" si="234"/>
        <v/>
      </c>
      <c r="P1039" t="str">
        <f t="shared" ca="1" si="235"/>
        <v/>
      </c>
      <c r="Q1039" t="str">
        <f t="shared" ca="1" si="236"/>
        <v/>
      </c>
      <c r="R1039" t="str">
        <f t="shared" ca="1" si="237"/>
        <v/>
      </c>
    </row>
    <row r="1040" spans="1:18" hidden="1" x14ac:dyDescent="0.2">
      <c r="A1040" s="361"/>
      <c r="B1040" s="322">
        <v>69</v>
      </c>
      <c r="C1040" s="322" t="str">
        <f t="shared" ca="1" si="224"/>
        <v>10.2</v>
      </c>
      <c r="D1040" s="322" t="str">
        <f t="shared" ca="1" si="225"/>
        <v>na</v>
      </c>
      <c r="E1040" s="322" t="s">
        <v>33</v>
      </c>
      <c r="F1040" s="322" t="str">
        <f t="shared" ca="1" si="226"/>
        <v>https://museemaritime.larochelle.fr/un-avant-gout/en-ce-moment/evenement/generationsthalassa-5662</v>
      </c>
      <c r="G1040" s="322" t="str">
        <f t="shared" ca="1" si="227"/>
        <v>A</v>
      </c>
      <c r="H1040" s="322">
        <f t="shared" ca="1" si="228"/>
        <v>0</v>
      </c>
      <c r="I1040" s="322" t="str">
        <f t="shared" ca="1" si="229"/>
        <v>x</v>
      </c>
      <c r="J1040" s="322" t="str">
        <f t="shared" ca="1" si="230"/>
        <v/>
      </c>
      <c r="K1040" s="322" t="str">
        <f t="shared" ca="1" si="231"/>
        <v/>
      </c>
      <c r="L1040" s="322" t="str">
        <f t="shared" ca="1" si="232"/>
        <v/>
      </c>
      <c r="N1040" s="322">
        <f t="shared" ca="1" si="233"/>
        <v>2</v>
      </c>
      <c r="O1040" t="str">
        <f t="shared" ca="1" si="234"/>
        <v/>
      </c>
      <c r="P1040" t="str">
        <f t="shared" ca="1" si="235"/>
        <v/>
      </c>
      <c r="Q1040" t="str">
        <f t="shared" ca="1" si="236"/>
        <v>ref P01</v>
      </c>
      <c r="R1040" t="str">
        <f t="shared" ca="1" si="237"/>
        <v/>
      </c>
    </row>
    <row r="1041" spans="1:18" hidden="1" x14ac:dyDescent="0.2">
      <c r="A1041" s="361"/>
      <c r="B1041" s="322">
        <v>69</v>
      </c>
      <c r="C1041" s="322" t="str">
        <f t="shared" ca="1" si="224"/>
        <v>10.2</v>
      </c>
      <c r="D1041" s="322" t="str">
        <f t="shared" ca="1" si="225"/>
        <v>na</v>
      </c>
      <c r="E1041" s="322" t="s">
        <v>34</v>
      </c>
      <c r="F1041" s="322" t="str">
        <f t="shared" ca="1" si="226"/>
        <v>https://museemaritime.larochelle.fr/recherche?q=bateau&amp;tx_indexedsearch%5Bsubmit_button%5D=OK </v>
      </c>
      <c r="G1041" s="322" t="str">
        <f t="shared" ca="1" si="227"/>
        <v>A</v>
      </c>
      <c r="H1041" s="322">
        <f t="shared" ca="1" si="228"/>
        <v>0</v>
      </c>
      <c r="I1041" s="322" t="str">
        <f t="shared" ca="1" si="229"/>
        <v>x</v>
      </c>
      <c r="J1041" s="322" t="str">
        <f t="shared" ca="1" si="230"/>
        <v/>
      </c>
      <c r="K1041" s="322" t="str">
        <f t="shared" ca="1" si="231"/>
        <v/>
      </c>
      <c r="L1041" s="322" t="str">
        <f t="shared" ca="1" si="232"/>
        <v/>
      </c>
      <c r="N1041" s="322">
        <f t="shared" ca="1" si="233"/>
        <v>2</v>
      </c>
      <c r="O1041" t="str">
        <f t="shared" ca="1" si="234"/>
        <v/>
      </c>
      <c r="P1041" t="str">
        <f t="shared" ca="1" si="235"/>
        <v/>
      </c>
      <c r="Q1041" t="str">
        <f t="shared" ca="1" si="236"/>
        <v>ref P01</v>
      </c>
      <c r="R1041" t="str">
        <f t="shared" ca="1" si="237"/>
        <v/>
      </c>
    </row>
    <row r="1042" spans="1:18" hidden="1" x14ac:dyDescent="0.2">
      <c r="A1042" s="361"/>
      <c r="B1042" s="322">
        <v>69</v>
      </c>
      <c r="C1042" s="322" t="str">
        <f t="shared" ca="1" si="224"/>
        <v>10.2</v>
      </c>
      <c r="D1042" s="322" t="str">
        <f t="shared" ca="1" si="225"/>
        <v>na</v>
      </c>
      <c r="E1042" s="322" t="s">
        <v>35</v>
      </c>
      <c r="F1042" s="322" t="str">
        <f t="shared" ca="1" si="226"/>
        <v>https://museemaritime.larochelle.fr/un-avant-gout/presentation-du-musee</v>
      </c>
      <c r="G1042" s="322" t="str">
        <f t="shared" ca="1" si="227"/>
        <v>A</v>
      </c>
      <c r="H1042" s="322">
        <f t="shared" ca="1" si="228"/>
        <v>0</v>
      </c>
      <c r="I1042" s="322" t="str">
        <f t="shared" ca="1" si="229"/>
        <v>x</v>
      </c>
      <c r="J1042" s="322" t="str">
        <f t="shared" ca="1" si="230"/>
        <v/>
      </c>
      <c r="K1042" s="322" t="str">
        <f t="shared" ca="1" si="231"/>
        <v/>
      </c>
      <c r="L1042" s="322" t="str">
        <f t="shared" ca="1" si="232"/>
        <v/>
      </c>
      <c r="N1042" s="322">
        <f t="shared" ca="1" si="233"/>
        <v>2</v>
      </c>
      <c r="O1042" t="str">
        <f t="shared" ca="1" si="234"/>
        <v/>
      </c>
      <c r="P1042" t="str">
        <f t="shared" ca="1" si="235"/>
        <v/>
      </c>
      <c r="Q1042" t="str">
        <f t="shared" ca="1" si="236"/>
        <v>ref P01</v>
      </c>
      <c r="R1042" t="str">
        <f t="shared" ca="1" si="237"/>
        <v/>
      </c>
    </row>
    <row r="1043" spans="1:18" hidden="1" x14ac:dyDescent="0.2">
      <c r="A1043" s="361"/>
      <c r="B1043" s="322">
        <v>69</v>
      </c>
      <c r="C1043" s="322" t="str">
        <f t="shared" ca="1" si="224"/>
        <v>10.2</v>
      </c>
      <c r="D1043" s="322" t="str">
        <f t="shared" ca="1" si="225"/>
        <v>na</v>
      </c>
      <c r="E1043" s="322" t="s">
        <v>36</v>
      </c>
      <c r="F1043" s="322" t="str">
        <f t="shared" ca="1" si="226"/>
        <v>https://museemaritime.larochelle.fr/un-avant-gout/histoire-du-musee</v>
      </c>
      <c r="G1043" s="322" t="str">
        <f t="shared" ca="1" si="227"/>
        <v>A</v>
      </c>
      <c r="H1043" s="322">
        <f t="shared" ca="1" si="228"/>
        <v>0</v>
      </c>
      <c r="I1043" s="322" t="str">
        <f t="shared" ca="1" si="229"/>
        <v>x</v>
      </c>
      <c r="J1043" s="322" t="str">
        <f t="shared" ca="1" si="230"/>
        <v/>
      </c>
      <c r="K1043" s="322" t="str">
        <f t="shared" ca="1" si="231"/>
        <v/>
      </c>
      <c r="L1043" s="322" t="str">
        <f t="shared" ca="1" si="232"/>
        <v/>
      </c>
      <c r="N1043" s="322">
        <f t="shared" ca="1" si="233"/>
        <v>2</v>
      </c>
      <c r="O1043" t="str">
        <f t="shared" ca="1" si="234"/>
        <v/>
      </c>
      <c r="P1043" t="str">
        <f t="shared" ca="1" si="235"/>
        <v/>
      </c>
      <c r="Q1043" t="str">
        <f t="shared" ca="1" si="236"/>
        <v>ref P01
ref P03 (liens externes)</v>
      </c>
      <c r="R1043" t="str">
        <f t="shared" ca="1" si="237"/>
        <v/>
      </c>
    </row>
    <row r="1044" spans="1:18" hidden="1" x14ac:dyDescent="0.2">
      <c r="A1044" s="361"/>
      <c r="B1044" s="322">
        <v>69</v>
      </c>
      <c r="C1044" s="322" t="str">
        <f t="shared" ca="1" si="224"/>
        <v>10.2</v>
      </c>
      <c r="D1044" s="322" t="str">
        <f t="shared" ca="1" si="225"/>
        <v>na</v>
      </c>
      <c r="E1044" s="322" t="s">
        <v>37</v>
      </c>
      <c r="F1044" s="322" t="str">
        <f t="shared" ca="1" si="226"/>
        <v>https://museemaritime.larochelle.fr/un-avant-gout/les-collections/flotte-patrimoniale</v>
      </c>
      <c r="G1044" s="322" t="str">
        <f t="shared" ca="1" si="227"/>
        <v>A</v>
      </c>
      <c r="H1044" s="322">
        <f t="shared" ca="1" si="228"/>
        <v>0</v>
      </c>
      <c r="I1044" s="322" t="str">
        <f t="shared" ca="1" si="229"/>
        <v>x</v>
      </c>
      <c r="J1044" s="322" t="str">
        <f t="shared" ca="1" si="230"/>
        <v/>
      </c>
      <c r="K1044" s="322" t="str">
        <f t="shared" ca="1" si="231"/>
        <v/>
      </c>
      <c r="L1044" s="322" t="str">
        <f t="shared" ca="1" si="232"/>
        <v/>
      </c>
      <c r="N1044" s="322">
        <f t="shared" ca="1" si="233"/>
        <v>2</v>
      </c>
      <c r="O1044" t="str">
        <f t="shared" ca="1" si="234"/>
        <v/>
      </c>
      <c r="P1044" t="str">
        <f t="shared" ca="1" si="235"/>
        <v/>
      </c>
      <c r="Q1044" t="str">
        <f t="shared" ca="1" si="236"/>
        <v>ref P01</v>
      </c>
      <c r="R1044" t="str">
        <f t="shared" ca="1" si="237"/>
        <v/>
      </c>
    </row>
    <row r="1045" spans="1:18" hidden="1" x14ac:dyDescent="0.2">
      <c r="A1045" s="361"/>
      <c r="B1045" s="322">
        <v>69</v>
      </c>
      <c r="C1045" s="322" t="str">
        <f t="shared" ca="1" si="224"/>
        <v>10.2</v>
      </c>
      <c r="D1045" s="322" t="str">
        <f t="shared" ca="1" si="225"/>
        <v>na</v>
      </c>
      <c r="E1045" s="322" t="s">
        <v>38</v>
      </c>
      <c r="F1045" s="322" t="str">
        <f t="shared" ca="1" si="226"/>
        <v>https://museemaritime.larochelle.fr/un-avant-gout/les-collections/france-1</v>
      </c>
      <c r="G1045" s="322" t="str">
        <f t="shared" ca="1" si="227"/>
        <v>A</v>
      </c>
      <c r="H1045" s="322">
        <f t="shared" ca="1" si="228"/>
        <v>0</v>
      </c>
      <c r="I1045" s="322" t="str">
        <f t="shared" ca="1" si="229"/>
        <v>x</v>
      </c>
      <c r="J1045" s="322" t="str">
        <f t="shared" ca="1" si="230"/>
        <v/>
      </c>
      <c r="K1045" s="322" t="str">
        <f t="shared" ca="1" si="231"/>
        <v/>
      </c>
      <c r="L1045" s="322" t="str">
        <f t="shared" ca="1" si="232"/>
        <v/>
      </c>
      <c r="N1045" s="322">
        <f t="shared" ca="1" si="233"/>
        <v>2</v>
      </c>
      <c r="O1045" t="str">
        <f t="shared" ca="1" si="234"/>
        <v/>
      </c>
      <c r="P1045" t="str">
        <f t="shared" ca="1" si="235"/>
        <v/>
      </c>
      <c r="Q1045" t="str">
        <f t="shared" ca="1" si="236"/>
        <v>ref P01</v>
      </c>
      <c r="R1045" t="str">
        <f t="shared" ca="1" si="237"/>
        <v/>
      </c>
    </row>
    <row r="1046" spans="1:18" hidden="1" x14ac:dyDescent="0.2">
      <c r="A1046" s="361"/>
      <c r="B1046" s="322">
        <v>69</v>
      </c>
      <c r="C1046" s="322" t="str">
        <f t="shared" ca="1" si="224"/>
        <v>10.2</v>
      </c>
      <c r="D1046" s="322" t="str">
        <f t="shared" ca="1" si="225"/>
        <v>na</v>
      </c>
      <c r="E1046" s="322" t="s">
        <v>39</v>
      </c>
      <c r="F1046" s="322" t="str">
        <f t="shared" ca="1" si="226"/>
        <v>https://museemaritime.larochelle.fr/un-avant-gout/les-incontournables/joshua-1</v>
      </c>
      <c r="G1046" s="322" t="str">
        <f t="shared" ca="1" si="227"/>
        <v>A</v>
      </c>
      <c r="H1046" s="322">
        <f t="shared" ca="1" si="228"/>
        <v>0</v>
      </c>
      <c r="I1046" s="322" t="str">
        <f t="shared" ca="1" si="229"/>
        <v>x</v>
      </c>
      <c r="J1046" s="322" t="str">
        <f t="shared" ca="1" si="230"/>
        <v/>
      </c>
      <c r="K1046" s="322" t="str">
        <f t="shared" ca="1" si="231"/>
        <v/>
      </c>
      <c r="L1046" s="322" t="str">
        <f t="shared" ca="1" si="232"/>
        <v/>
      </c>
      <c r="N1046" s="322">
        <f t="shared" ca="1" si="233"/>
        <v>2</v>
      </c>
      <c r="O1046" t="str">
        <f t="shared" ca="1" si="234"/>
        <v/>
      </c>
      <c r="P1046" t="str">
        <f t="shared" ca="1" si="235"/>
        <v/>
      </c>
      <c r="Q1046" t="str">
        <f t="shared" ca="1" si="236"/>
        <v>ref P01</v>
      </c>
      <c r="R1046" t="str">
        <f t="shared" ca="1" si="237"/>
        <v/>
      </c>
    </row>
    <row r="1047" spans="1:18" hidden="1" x14ac:dyDescent="0.2">
      <c r="A1047" s="361"/>
      <c r="B1047" s="322">
        <v>69</v>
      </c>
      <c r="C1047" s="322" t="str">
        <f t="shared" ca="1" si="224"/>
        <v>10.2</v>
      </c>
      <c r="D1047" s="322" t="str">
        <f t="shared" ca="1" si="225"/>
        <v>na</v>
      </c>
      <c r="E1047" s="322" t="s">
        <v>40</v>
      </c>
      <c r="F1047" s="322" t="str">
        <f t="shared" ca="1" si="226"/>
        <v>https://museemaritime.larochelle.fr/preparer-la-visite/acces-tarifs-et-horaires</v>
      </c>
      <c r="G1047" s="322" t="str">
        <f t="shared" ca="1" si="227"/>
        <v>A</v>
      </c>
      <c r="H1047" s="322">
        <f t="shared" ca="1" si="228"/>
        <v>0</v>
      </c>
      <c r="I1047" s="322" t="str">
        <f t="shared" ca="1" si="229"/>
        <v>x</v>
      </c>
      <c r="J1047" s="322" t="str">
        <f t="shared" ca="1" si="230"/>
        <v/>
      </c>
      <c r="K1047" s="322" t="str">
        <f t="shared" ca="1" si="231"/>
        <v/>
      </c>
      <c r="L1047" s="322" t="str">
        <f t="shared" ca="1" si="232"/>
        <v/>
      </c>
      <c r="N1047" s="322">
        <f t="shared" ca="1" si="233"/>
        <v>2</v>
      </c>
      <c r="O1047" t="str">
        <f t="shared" ca="1" si="234"/>
        <v/>
      </c>
      <c r="P1047" t="str">
        <f t="shared" ca="1" si="235"/>
        <v/>
      </c>
      <c r="Q1047" t="str">
        <f t="shared" ca="1" si="236"/>
        <v>ref P01
ref P03 (liens externes)</v>
      </c>
      <c r="R1047" t="str">
        <f t="shared" ca="1" si="237"/>
        <v/>
      </c>
    </row>
    <row r="1048" spans="1:18" hidden="1" x14ac:dyDescent="0.2">
      <c r="A1048" s="361"/>
      <c r="B1048" s="322">
        <v>69</v>
      </c>
      <c r="C1048" s="322" t="str">
        <f t="shared" ca="1" si="224"/>
        <v>10.2</v>
      </c>
      <c r="D1048" s="322" t="str">
        <f t="shared" ca="1" si="225"/>
        <v>na</v>
      </c>
      <c r="E1048" s="322" t="s">
        <v>41</v>
      </c>
      <c r="F1048" s="322" t="str">
        <f t="shared" ca="1" si="226"/>
        <v>https://museemaritime.larochelle.fr/preparer-la-visite/je-suis/enseignant-ou-animateur</v>
      </c>
      <c r="G1048" s="322" t="str">
        <f t="shared" ca="1" si="227"/>
        <v>A</v>
      </c>
      <c r="H1048" s="322">
        <f t="shared" ca="1" si="228"/>
        <v>0</v>
      </c>
      <c r="I1048" s="322" t="str">
        <f t="shared" ca="1" si="229"/>
        <v>x</v>
      </c>
      <c r="J1048" s="322" t="str">
        <f t="shared" ca="1" si="230"/>
        <v/>
      </c>
      <c r="K1048" s="322" t="str">
        <f t="shared" ca="1" si="231"/>
        <v/>
      </c>
      <c r="L1048" s="322" t="str">
        <f t="shared" ca="1" si="232"/>
        <v/>
      </c>
      <c r="N1048" s="322">
        <f t="shared" ca="1" si="233"/>
        <v>2</v>
      </c>
      <c r="O1048" t="str">
        <f t="shared" ca="1" si="234"/>
        <v/>
      </c>
      <c r="P1048" t="str">
        <f t="shared" ca="1" si="235"/>
        <v/>
      </c>
      <c r="Q1048" t="str">
        <f t="shared" ca="1" si="236"/>
        <v>ref P01
ref P03 (liens externes)</v>
      </c>
      <c r="R1048" t="str">
        <f t="shared" ca="1" si="237"/>
        <v/>
      </c>
    </row>
    <row r="1049" spans="1:18" hidden="1" x14ac:dyDescent="0.2">
      <c r="A1049" s="361"/>
      <c r="B1049" s="322">
        <v>69</v>
      </c>
      <c r="C1049" s="322" t="str">
        <f t="shared" ca="1" si="224"/>
        <v>10.2</v>
      </c>
      <c r="D1049" s="322" t="str">
        <f t="shared" ca="1" si="225"/>
        <v>na</v>
      </c>
      <c r="E1049" s="322" t="s">
        <v>42</v>
      </c>
      <c r="F1049" s="322" t="str">
        <f t="shared" ca="1" si="226"/>
        <v>https://museemaritime.larochelle.fr/au-dela-de-la-visite/autour-des-expositions</v>
      </c>
      <c r="G1049" s="322" t="str">
        <f t="shared" ca="1" si="227"/>
        <v>A</v>
      </c>
      <c r="H1049" s="322">
        <f t="shared" ca="1" si="228"/>
        <v>0</v>
      </c>
      <c r="I1049" s="322" t="str">
        <f t="shared" ca="1" si="229"/>
        <v>x</v>
      </c>
      <c r="J1049" s="322" t="str">
        <f t="shared" ca="1" si="230"/>
        <v/>
      </c>
      <c r="K1049" s="322" t="str">
        <f t="shared" ca="1" si="231"/>
        <v/>
      </c>
      <c r="L1049" s="322" t="str">
        <f t="shared" ca="1" si="232"/>
        <v/>
      </c>
      <c r="N1049" s="322">
        <f t="shared" ca="1" si="233"/>
        <v>2</v>
      </c>
      <c r="O1049" t="str">
        <f t="shared" ca="1" si="234"/>
        <v/>
      </c>
      <c r="P1049" t="str">
        <f t="shared" ca="1" si="235"/>
        <v/>
      </c>
      <c r="Q1049" t="str">
        <f t="shared" ca="1" si="236"/>
        <v>ref P01</v>
      </c>
      <c r="R1049" t="str">
        <f t="shared" ca="1" si="237"/>
        <v/>
      </c>
    </row>
    <row r="1050" spans="1:18" hidden="1" x14ac:dyDescent="0.2">
      <c r="A1050" s="361"/>
      <c r="B1050" s="322">
        <v>69</v>
      </c>
      <c r="C1050" s="322" t="str">
        <f t="shared" ca="1" si="224"/>
        <v>10.2</v>
      </c>
      <c r="D1050" s="322" t="str">
        <f t="shared" ca="1" si="225"/>
        <v>na</v>
      </c>
      <c r="E1050" s="322" t="s">
        <v>43</v>
      </c>
      <c r="F1050" s="322" t="str">
        <f t="shared" ca="1" si="226"/>
        <v>https://museemaritime.larochelle.fr/au-dela-de-la-visite/lieux-culturels-et-monuments</v>
      </c>
      <c r="G1050" s="322" t="str">
        <f t="shared" ca="1" si="227"/>
        <v>A</v>
      </c>
      <c r="H1050" s="322">
        <f t="shared" ca="1" si="228"/>
        <v>0</v>
      </c>
      <c r="I1050" s="322" t="str">
        <f t="shared" ca="1" si="229"/>
        <v>x</v>
      </c>
      <c r="J1050" s="322" t="str">
        <f t="shared" ca="1" si="230"/>
        <v/>
      </c>
      <c r="K1050" s="322" t="str">
        <f t="shared" ca="1" si="231"/>
        <v/>
      </c>
      <c r="L1050" s="322" t="str">
        <f t="shared" ca="1" si="232"/>
        <v/>
      </c>
      <c r="N1050" s="322">
        <f t="shared" ca="1" si="233"/>
        <v>2</v>
      </c>
      <c r="O1050" t="str">
        <f t="shared" ca="1" si="234"/>
        <v/>
      </c>
      <c r="P1050" t="str">
        <f t="shared" ca="1" si="235"/>
        <v/>
      </c>
      <c r="Q1050" t="str">
        <f t="shared" ca="1" si="236"/>
        <v>ref P01
ref P03 (liens externes)</v>
      </c>
      <c r="R1050" t="str">
        <f t="shared" ca="1" si="237"/>
        <v/>
      </c>
    </row>
    <row r="1051" spans="1:18" hidden="1" x14ac:dyDescent="0.2">
      <c r="A1051" s="361"/>
      <c r="B1051" s="322">
        <v>69</v>
      </c>
      <c r="C1051" s="322" t="str">
        <f t="shared" ca="1" si="224"/>
        <v>10.2</v>
      </c>
      <c r="D1051" s="322" t="str">
        <f t="shared" ca="1" si="225"/>
        <v>na</v>
      </c>
      <c r="E1051" s="322" t="s">
        <v>44</v>
      </c>
      <c r="F1051" s="322" t="str">
        <f t="shared" ca="1" si="226"/>
        <v>https://museemaritime.larochelle.fr/au-dela-de-la-visite/a-decouvrir-a-proximite/yatchs-classiques</v>
      </c>
      <c r="G1051" s="322" t="str">
        <f t="shared" ca="1" si="227"/>
        <v>A</v>
      </c>
      <c r="H1051" s="322">
        <f t="shared" ca="1" si="228"/>
        <v>0</v>
      </c>
      <c r="I1051" s="322" t="str">
        <f t="shared" ca="1" si="229"/>
        <v>x</v>
      </c>
      <c r="J1051" s="322" t="str">
        <f t="shared" ca="1" si="230"/>
        <v/>
      </c>
      <c r="K1051" s="322" t="str">
        <f t="shared" ca="1" si="231"/>
        <v/>
      </c>
      <c r="L1051" s="322" t="str">
        <f t="shared" ca="1" si="232"/>
        <v/>
      </c>
      <c r="N1051" s="322">
        <f t="shared" ca="1" si="233"/>
        <v>2</v>
      </c>
      <c r="O1051" t="str">
        <f t="shared" ca="1" si="234"/>
        <v/>
      </c>
      <c r="P1051" t="str">
        <f t="shared" ca="1" si="235"/>
        <v/>
      </c>
      <c r="Q1051" t="str">
        <f t="shared" ca="1" si="236"/>
        <v>ref P01
ref P03 (liens externes)</v>
      </c>
      <c r="R1051" t="str">
        <f t="shared" ca="1" si="237"/>
        <v/>
      </c>
    </row>
    <row r="1052" spans="1:18" hidden="1" x14ac:dyDescent="0.2">
      <c r="A1052" s="361"/>
      <c r="B1052" s="322">
        <v>70</v>
      </c>
      <c r="C1052" s="322" t="str">
        <f t="shared" ca="1" si="224"/>
        <v>10.3</v>
      </c>
      <c r="D1052" s="322" t="str">
        <f t="shared" ca="1" si="225"/>
        <v>c</v>
      </c>
      <c r="E1052" s="322" t="s">
        <v>27</v>
      </c>
      <c r="F1052" s="322" t="str">
        <f t="shared" ca="1" si="226"/>
        <v>https://museemaritime.larochelle.fr/</v>
      </c>
      <c r="G1052" s="322" t="str">
        <f t="shared" ca="1" si="227"/>
        <v>A</v>
      </c>
      <c r="H1052" s="322" t="str">
        <f t="shared" ca="1" si="228"/>
        <v>x</v>
      </c>
      <c r="I1052" s="322" t="str">
        <f t="shared" ca="1" si="229"/>
        <v>x</v>
      </c>
      <c r="J1052" s="322" t="str">
        <f t="shared" ca="1" si="230"/>
        <v/>
      </c>
      <c r="K1052" s="322" t="str">
        <f t="shared" ca="1" si="231"/>
        <v/>
      </c>
      <c r="L1052" s="322" t="str">
        <f t="shared" ca="1" si="232"/>
        <v/>
      </c>
      <c r="N1052" s="322">
        <f t="shared" ca="1" si="233"/>
        <v>0</v>
      </c>
      <c r="O1052" t="str">
        <f t="shared" ca="1" si="234"/>
        <v/>
      </c>
      <c r="P1052" t="str">
        <f t="shared" ca="1" si="235"/>
        <v/>
      </c>
      <c r="Q1052" t="str">
        <f t="shared" ca="1" si="236"/>
        <v>La desactivation du css révèle de nombreux éléments html non utilisés (traduction, modale de cookie). Ces élements ne relevent pas de l'accessibilité mais il peut etre interessant d'interroger leur pertinence si ils ne sont pas accessible normalement</v>
      </c>
      <c r="R1052" t="str">
        <f t="shared" ca="1" si="237"/>
        <v/>
      </c>
    </row>
    <row r="1053" spans="1:18" hidden="1" x14ac:dyDescent="0.2">
      <c r="A1053" s="361"/>
      <c r="B1053" s="322">
        <v>70</v>
      </c>
      <c r="C1053" s="322" t="str">
        <f t="shared" ca="1" si="224"/>
        <v>10.3</v>
      </c>
      <c r="D1053" s="322" t="str">
        <f t="shared" ca="1" si="225"/>
        <v>c</v>
      </c>
      <c r="E1053" s="322" t="s">
        <v>28</v>
      </c>
      <c r="F1053" s="322" t="str">
        <f t="shared" ca="1" si="226"/>
        <v>https://museemaritime.larochelle.fr/contact</v>
      </c>
      <c r="G1053" s="322" t="str">
        <f t="shared" ca="1" si="227"/>
        <v>A</v>
      </c>
      <c r="H1053" s="322" t="str">
        <f t="shared" ca="1" si="228"/>
        <v>x</v>
      </c>
      <c r="I1053" s="322" t="str">
        <f t="shared" ca="1" si="229"/>
        <v>x</v>
      </c>
      <c r="J1053" s="322" t="str">
        <f t="shared" ca="1" si="230"/>
        <v/>
      </c>
      <c r="K1053" s="322" t="str">
        <f t="shared" ca="1" si="231"/>
        <v/>
      </c>
      <c r="L1053" s="322" t="str">
        <f t="shared" ca="1" si="232"/>
        <v/>
      </c>
      <c r="N1053" s="322">
        <f t="shared" ca="1" si="233"/>
        <v>0</v>
      </c>
      <c r="O1053" t="str">
        <f t="shared" ca="1" si="234"/>
        <v/>
      </c>
      <c r="P1053" t="str">
        <f t="shared" ca="1" si="235"/>
        <v/>
      </c>
      <c r="Q1053" t="str">
        <f t="shared" ca="1" si="236"/>
        <v/>
      </c>
      <c r="R1053" t="str">
        <f t="shared" ca="1" si="237"/>
        <v/>
      </c>
    </row>
    <row r="1054" spans="1:18" hidden="1" x14ac:dyDescent="0.2">
      <c r="A1054" s="361"/>
      <c r="B1054" s="322">
        <v>70</v>
      </c>
      <c r="C1054" s="322" t="str">
        <f t="shared" ca="1" si="224"/>
        <v>10.3</v>
      </c>
      <c r="D1054" s="322" t="str">
        <f t="shared" ca="1" si="225"/>
        <v>c</v>
      </c>
      <c r="E1054" s="322" t="s">
        <v>29</v>
      </c>
      <c r="F1054" s="322" t="str">
        <f t="shared" ca="1" si="226"/>
        <v>https://museemaritime.larochelle.fr/mentions-legales</v>
      </c>
      <c r="G1054" s="322" t="str">
        <f t="shared" ca="1" si="227"/>
        <v>A</v>
      </c>
      <c r="H1054" s="322" t="str">
        <f t="shared" ca="1" si="228"/>
        <v>x</v>
      </c>
      <c r="I1054" s="322" t="str">
        <f t="shared" ca="1" si="229"/>
        <v>x</v>
      </c>
      <c r="J1054" s="322" t="str">
        <f t="shared" ca="1" si="230"/>
        <v/>
      </c>
      <c r="K1054" s="322" t="str">
        <f t="shared" ca="1" si="231"/>
        <v/>
      </c>
      <c r="L1054" s="322" t="str">
        <f t="shared" ca="1" si="232"/>
        <v/>
      </c>
      <c r="N1054" s="322">
        <f t="shared" ca="1" si="233"/>
        <v>0</v>
      </c>
      <c r="O1054" t="str">
        <f t="shared" ca="1" si="234"/>
        <v/>
      </c>
      <c r="P1054" t="str">
        <f t="shared" ca="1" si="235"/>
        <v/>
      </c>
      <c r="Q1054" t="str">
        <f t="shared" ca="1" si="236"/>
        <v/>
      </c>
      <c r="R1054" t="str">
        <f t="shared" ca="1" si="237"/>
        <v/>
      </c>
    </row>
    <row r="1055" spans="1:18" hidden="1" x14ac:dyDescent="0.2">
      <c r="A1055" s="361"/>
      <c r="B1055" s="322">
        <v>70</v>
      </c>
      <c r="C1055" s="322" t="str">
        <f t="shared" ca="1" si="224"/>
        <v>10.3</v>
      </c>
      <c r="D1055" s="322" t="str">
        <f t="shared" ca="1" si="225"/>
        <v>c</v>
      </c>
      <c r="E1055" s="322" t="s">
        <v>30</v>
      </c>
      <c r="F1055" s="322" t="str">
        <f t="shared" ca="1" si="226"/>
        <v>https://museemaritime.larochelle.fr/plan-du-site</v>
      </c>
      <c r="G1055" s="322" t="str">
        <f t="shared" ca="1" si="227"/>
        <v>A</v>
      </c>
      <c r="H1055" s="322" t="str">
        <f t="shared" ca="1" si="228"/>
        <v>x</v>
      </c>
      <c r="I1055" s="322" t="str">
        <f t="shared" ca="1" si="229"/>
        <v>x</v>
      </c>
      <c r="J1055" s="322" t="str">
        <f t="shared" ca="1" si="230"/>
        <v/>
      </c>
      <c r="K1055" s="322" t="str">
        <f t="shared" ca="1" si="231"/>
        <v/>
      </c>
      <c r="L1055" s="322" t="str">
        <f t="shared" ca="1" si="232"/>
        <v/>
      </c>
      <c r="N1055" s="322">
        <f t="shared" ca="1" si="233"/>
        <v>0</v>
      </c>
      <c r="O1055" t="str">
        <f t="shared" ca="1" si="234"/>
        <v/>
      </c>
      <c r="P1055" t="str">
        <f t="shared" ca="1" si="235"/>
        <v/>
      </c>
      <c r="Q1055" t="str">
        <f t="shared" ca="1" si="236"/>
        <v/>
      </c>
      <c r="R1055" t="str">
        <f t="shared" ca="1" si="237"/>
        <v/>
      </c>
    </row>
    <row r="1056" spans="1:18" hidden="1" x14ac:dyDescent="0.2">
      <c r="A1056" s="361"/>
      <c r="B1056" s="322">
        <v>70</v>
      </c>
      <c r="C1056" s="322" t="str">
        <f t="shared" ca="1" si="224"/>
        <v>10.3</v>
      </c>
      <c r="D1056" s="322" t="str">
        <f t="shared" ca="1" si="225"/>
        <v>c</v>
      </c>
      <c r="E1056" s="322" t="s">
        <v>31</v>
      </c>
      <c r="F1056" s="322" t="str">
        <f t="shared" ca="1" si="226"/>
        <v>https://museemaritime.larochelle.fr/un-avant-gout/en-ce-moment</v>
      </c>
      <c r="G1056" s="322" t="str">
        <f t="shared" ca="1" si="227"/>
        <v>A</v>
      </c>
      <c r="H1056" s="322" t="str">
        <f t="shared" ca="1" si="228"/>
        <v>x</v>
      </c>
      <c r="I1056" s="322" t="str">
        <f t="shared" ca="1" si="229"/>
        <v>x</v>
      </c>
      <c r="J1056" s="322" t="str">
        <f t="shared" ca="1" si="230"/>
        <v/>
      </c>
      <c r="K1056" s="322" t="str">
        <f t="shared" ca="1" si="231"/>
        <v/>
      </c>
      <c r="L1056" s="322" t="str">
        <f t="shared" ca="1" si="232"/>
        <v/>
      </c>
      <c r="N1056" s="322">
        <f t="shared" ca="1" si="233"/>
        <v>0</v>
      </c>
      <c r="O1056" t="str">
        <f t="shared" ca="1" si="234"/>
        <v/>
      </c>
      <c r="P1056" t="str">
        <f t="shared" ca="1" si="235"/>
        <v/>
      </c>
      <c r="Q1056" t="str">
        <f t="shared" ca="1" si="236"/>
        <v/>
      </c>
      <c r="R1056" t="str">
        <f t="shared" ca="1" si="237"/>
        <v/>
      </c>
    </row>
    <row r="1057" spans="1:18" hidden="1" x14ac:dyDescent="0.2">
      <c r="A1057" s="361"/>
      <c r="B1057" s="322">
        <v>70</v>
      </c>
      <c r="C1057" s="322" t="str">
        <f t="shared" ca="1" si="224"/>
        <v>10.3</v>
      </c>
      <c r="D1057" s="322" t="str">
        <f t="shared" ca="1" si="225"/>
        <v>c</v>
      </c>
      <c r="E1057" s="322" t="s">
        <v>32</v>
      </c>
      <c r="F1057" s="322" t="str">
        <f t="shared" ca="1" si="226"/>
        <v>https://museemaritime.larochelle.fr/un-avant-gout/en-ce-moment</v>
      </c>
      <c r="G1057" s="322" t="str">
        <f t="shared" ca="1" si="227"/>
        <v>A</v>
      </c>
      <c r="H1057" s="322" t="str">
        <f t="shared" ca="1" si="228"/>
        <v>x</v>
      </c>
      <c r="I1057" s="322" t="str">
        <f t="shared" ca="1" si="229"/>
        <v>x</v>
      </c>
      <c r="J1057" s="322" t="str">
        <f t="shared" ca="1" si="230"/>
        <v/>
      </c>
      <c r="K1057" s="322" t="str">
        <f t="shared" ca="1" si="231"/>
        <v/>
      </c>
      <c r="L1057" s="322" t="str">
        <f t="shared" ca="1" si="232"/>
        <v/>
      </c>
      <c r="N1057" s="322">
        <f t="shared" ca="1" si="233"/>
        <v>0</v>
      </c>
      <c r="O1057" t="str">
        <f t="shared" ca="1" si="234"/>
        <v/>
      </c>
      <c r="P1057" t="str">
        <f t="shared" ca="1" si="235"/>
        <v/>
      </c>
      <c r="Q1057" t="str">
        <f t="shared" ca="1" si="236"/>
        <v/>
      </c>
      <c r="R1057" t="str">
        <f t="shared" ca="1" si="237"/>
        <v/>
      </c>
    </row>
    <row r="1058" spans="1:18" hidden="1" x14ac:dyDescent="0.2">
      <c r="A1058" s="361"/>
      <c r="B1058" s="322">
        <v>70</v>
      </c>
      <c r="C1058" s="322" t="str">
        <f t="shared" ca="1" si="224"/>
        <v>10.3</v>
      </c>
      <c r="D1058" s="322" t="str">
        <f t="shared" ca="1" si="225"/>
        <v>c</v>
      </c>
      <c r="E1058" s="322" t="s">
        <v>33</v>
      </c>
      <c r="F1058" s="322" t="str">
        <f t="shared" ca="1" si="226"/>
        <v>https://museemaritime.larochelle.fr/un-avant-gout/en-ce-moment/evenement/generationsthalassa-5662</v>
      </c>
      <c r="G1058" s="322" t="str">
        <f t="shared" ca="1" si="227"/>
        <v>A</v>
      </c>
      <c r="H1058" s="322" t="str">
        <f t="shared" ca="1" si="228"/>
        <v>x</v>
      </c>
      <c r="I1058" s="322" t="str">
        <f t="shared" ca="1" si="229"/>
        <v>x</v>
      </c>
      <c r="J1058" s="322" t="str">
        <f t="shared" ca="1" si="230"/>
        <v/>
      </c>
      <c r="K1058" s="322" t="str">
        <f t="shared" ca="1" si="231"/>
        <v/>
      </c>
      <c r="L1058" s="322" t="str">
        <f t="shared" ca="1" si="232"/>
        <v/>
      </c>
      <c r="N1058" s="322">
        <f t="shared" ca="1" si="233"/>
        <v>0</v>
      </c>
      <c r="O1058" t="str">
        <f t="shared" ca="1" si="234"/>
        <v/>
      </c>
      <c r="P1058" t="str">
        <f t="shared" ca="1" si="235"/>
        <v/>
      </c>
      <c r="Q1058" t="str">
        <f t="shared" ca="1" si="236"/>
        <v/>
      </c>
      <c r="R1058" t="str">
        <f t="shared" ca="1" si="237"/>
        <v/>
      </c>
    </row>
    <row r="1059" spans="1:18" hidden="1" x14ac:dyDescent="0.2">
      <c r="A1059" s="361"/>
      <c r="B1059" s="322">
        <v>70</v>
      </c>
      <c r="C1059" s="322" t="str">
        <f t="shared" ca="1" si="224"/>
        <v>10.3</v>
      </c>
      <c r="D1059" s="322" t="str">
        <f t="shared" ca="1" si="225"/>
        <v>c</v>
      </c>
      <c r="E1059" s="322" t="s">
        <v>34</v>
      </c>
      <c r="F1059" s="322" t="str">
        <f t="shared" ca="1" si="226"/>
        <v>https://museemaritime.larochelle.fr/recherche?q=bateau&amp;tx_indexedsearch%5Bsubmit_button%5D=OK </v>
      </c>
      <c r="G1059" s="322" t="str">
        <f t="shared" ca="1" si="227"/>
        <v>A</v>
      </c>
      <c r="H1059" s="322" t="str">
        <f t="shared" ca="1" si="228"/>
        <v>x</v>
      </c>
      <c r="I1059" s="322" t="str">
        <f t="shared" ca="1" si="229"/>
        <v>x</v>
      </c>
      <c r="J1059" s="322" t="str">
        <f t="shared" ca="1" si="230"/>
        <v/>
      </c>
      <c r="K1059" s="322" t="str">
        <f t="shared" ca="1" si="231"/>
        <v/>
      </c>
      <c r="L1059" s="322" t="str">
        <f t="shared" ca="1" si="232"/>
        <v/>
      </c>
      <c r="N1059" s="322">
        <f t="shared" ca="1" si="233"/>
        <v>0</v>
      </c>
      <c r="O1059" t="str">
        <f t="shared" ca="1" si="234"/>
        <v/>
      </c>
      <c r="P1059" t="str">
        <f t="shared" ca="1" si="235"/>
        <v/>
      </c>
      <c r="Q1059" t="str">
        <f t="shared" ca="1" si="236"/>
        <v/>
      </c>
      <c r="R1059" t="str">
        <f t="shared" ca="1" si="237"/>
        <v/>
      </c>
    </row>
    <row r="1060" spans="1:18" hidden="1" x14ac:dyDescent="0.2">
      <c r="A1060" s="361"/>
      <c r="B1060" s="322">
        <v>70</v>
      </c>
      <c r="C1060" s="322" t="str">
        <f t="shared" ca="1" si="224"/>
        <v>10.3</v>
      </c>
      <c r="D1060" s="322" t="str">
        <f t="shared" ca="1" si="225"/>
        <v>c</v>
      </c>
      <c r="E1060" s="322" t="s">
        <v>35</v>
      </c>
      <c r="F1060" s="322" t="str">
        <f t="shared" ca="1" si="226"/>
        <v>https://museemaritime.larochelle.fr/un-avant-gout/presentation-du-musee</v>
      </c>
      <c r="G1060" s="322" t="str">
        <f t="shared" ca="1" si="227"/>
        <v>A</v>
      </c>
      <c r="H1060" s="322" t="str">
        <f t="shared" ca="1" si="228"/>
        <v>x</v>
      </c>
      <c r="I1060" s="322" t="str">
        <f t="shared" ca="1" si="229"/>
        <v>x</v>
      </c>
      <c r="J1060" s="322" t="str">
        <f t="shared" ca="1" si="230"/>
        <v/>
      </c>
      <c r="K1060" s="322" t="str">
        <f t="shared" ca="1" si="231"/>
        <v/>
      </c>
      <c r="L1060" s="322" t="str">
        <f t="shared" ca="1" si="232"/>
        <v/>
      </c>
      <c r="N1060" s="322">
        <f t="shared" ca="1" si="233"/>
        <v>0</v>
      </c>
      <c r="O1060" t="str">
        <f t="shared" ca="1" si="234"/>
        <v/>
      </c>
      <c r="P1060" t="str">
        <f t="shared" ca="1" si="235"/>
        <v/>
      </c>
      <c r="Q1060" t="str">
        <f t="shared" ca="1" si="236"/>
        <v/>
      </c>
      <c r="R1060" t="str">
        <f t="shared" ca="1" si="237"/>
        <v/>
      </c>
    </row>
    <row r="1061" spans="1:18" hidden="1" x14ac:dyDescent="0.2">
      <c r="A1061" s="361"/>
      <c r="B1061" s="322">
        <v>70</v>
      </c>
      <c r="C1061" s="322" t="str">
        <f t="shared" ca="1" si="224"/>
        <v>10.3</v>
      </c>
      <c r="D1061" s="322" t="str">
        <f t="shared" ca="1" si="225"/>
        <v>c</v>
      </c>
      <c r="E1061" s="322" t="s">
        <v>36</v>
      </c>
      <c r="F1061" s="322" t="str">
        <f t="shared" ca="1" si="226"/>
        <v>https://museemaritime.larochelle.fr/un-avant-gout/histoire-du-musee</v>
      </c>
      <c r="G1061" s="322" t="str">
        <f t="shared" ca="1" si="227"/>
        <v>A</v>
      </c>
      <c r="H1061" s="322" t="str">
        <f t="shared" ca="1" si="228"/>
        <v>x</v>
      </c>
      <c r="I1061" s="322" t="str">
        <f t="shared" ca="1" si="229"/>
        <v>x</v>
      </c>
      <c r="J1061" s="322" t="str">
        <f t="shared" ca="1" si="230"/>
        <v/>
      </c>
      <c r="K1061" s="322" t="str">
        <f t="shared" ca="1" si="231"/>
        <v/>
      </c>
      <c r="L1061" s="322" t="str">
        <f t="shared" ca="1" si="232"/>
        <v/>
      </c>
      <c r="N1061" s="322">
        <f t="shared" ca="1" si="233"/>
        <v>0</v>
      </c>
      <c r="O1061" t="str">
        <f t="shared" ca="1" si="234"/>
        <v/>
      </c>
      <c r="P1061" t="str">
        <f t="shared" ca="1" si="235"/>
        <v/>
      </c>
      <c r="Q1061" t="str">
        <f t="shared" ca="1" si="236"/>
        <v/>
      </c>
      <c r="R1061" t="str">
        <f t="shared" ca="1" si="237"/>
        <v/>
      </c>
    </row>
    <row r="1062" spans="1:18" hidden="1" x14ac:dyDescent="0.2">
      <c r="A1062" s="361"/>
      <c r="B1062" s="322">
        <v>70</v>
      </c>
      <c r="C1062" s="322" t="str">
        <f t="shared" ca="1" si="224"/>
        <v>10.3</v>
      </c>
      <c r="D1062" s="322" t="str">
        <f t="shared" ca="1" si="225"/>
        <v>c</v>
      </c>
      <c r="E1062" s="322" t="s">
        <v>37</v>
      </c>
      <c r="F1062" s="322" t="str">
        <f t="shared" ca="1" si="226"/>
        <v>https://museemaritime.larochelle.fr/un-avant-gout/les-collections/flotte-patrimoniale</v>
      </c>
      <c r="G1062" s="322" t="str">
        <f t="shared" ca="1" si="227"/>
        <v>A</v>
      </c>
      <c r="H1062" s="322" t="str">
        <f t="shared" ca="1" si="228"/>
        <v>x</v>
      </c>
      <c r="I1062" s="322" t="str">
        <f t="shared" ca="1" si="229"/>
        <v>x</v>
      </c>
      <c r="J1062" s="322" t="str">
        <f t="shared" ca="1" si="230"/>
        <v/>
      </c>
      <c r="K1062" s="322" t="str">
        <f t="shared" ca="1" si="231"/>
        <v/>
      </c>
      <c r="L1062" s="322" t="str">
        <f t="shared" ca="1" si="232"/>
        <v/>
      </c>
      <c r="N1062" s="322">
        <f t="shared" ca="1" si="233"/>
        <v>0</v>
      </c>
      <c r="O1062" t="str">
        <f t="shared" ca="1" si="234"/>
        <v/>
      </c>
      <c r="P1062" t="str">
        <f t="shared" ca="1" si="235"/>
        <v/>
      </c>
      <c r="Q1062" t="str">
        <f t="shared" ca="1" si="236"/>
        <v/>
      </c>
      <c r="R1062" t="str">
        <f t="shared" ca="1" si="237"/>
        <v/>
      </c>
    </row>
    <row r="1063" spans="1:18" hidden="1" x14ac:dyDescent="0.2">
      <c r="A1063" s="361"/>
      <c r="B1063" s="322">
        <v>70</v>
      </c>
      <c r="C1063" s="322" t="str">
        <f t="shared" ca="1" si="224"/>
        <v>10.3</v>
      </c>
      <c r="D1063" s="322" t="str">
        <f t="shared" ca="1" si="225"/>
        <v>c</v>
      </c>
      <c r="E1063" s="322" t="s">
        <v>38</v>
      </c>
      <c r="F1063" s="322" t="str">
        <f t="shared" ca="1" si="226"/>
        <v>https://museemaritime.larochelle.fr/un-avant-gout/les-collections/france-1</v>
      </c>
      <c r="G1063" s="322" t="str">
        <f t="shared" ca="1" si="227"/>
        <v>A</v>
      </c>
      <c r="H1063" s="322" t="str">
        <f t="shared" ca="1" si="228"/>
        <v>x</v>
      </c>
      <c r="I1063" s="322" t="str">
        <f t="shared" ca="1" si="229"/>
        <v>x</v>
      </c>
      <c r="J1063" s="322" t="str">
        <f t="shared" ca="1" si="230"/>
        <v/>
      </c>
      <c r="K1063" s="322" t="str">
        <f t="shared" ca="1" si="231"/>
        <v/>
      </c>
      <c r="L1063" s="322" t="str">
        <f t="shared" ca="1" si="232"/>
        <v/>
      </c>
      <c r="N1063" s="322">
        <f t="shared" ca="1" si="233"/>
        <v>0</v>
      </c>
      <c r="O1063" t="str">
        <f t="shared" ca="1" si="234"/>
        <v/>
      </c>
      <c r="P1063" t="str">
        <f t="shared" ca="1" si="235"/>
        <v/>
      </c>
      <c r="Q1063" t="str">
        <f t="shared" ca="1" si="236"/>
        <v/>
      </c>
      <c r="R1063" t="str">
        <f t="shared" ca="1" si="237"/>
        <v/>
      </c>
    </row>
    <row r="1064" spans="1:18" hidden="1" x14ac:dyDescent="0.2">
      <c r="A1064" s="361"/>
      <c r="B1064" s="322">
        <v>70</v>
      </c>
      <c r="C1064" s="322" t="str">
        <f t="shared" ca="1" si="224"/>
        <v>10.3</v>
      </c>
      <c r="D1064" s="322" t="str">
        <f t="shared" ca="1" si="225"/>
        <v>c</v>
      </c>
      <c r="E1064" s="322" t="s">
        <v>39</v>
      </c>
      <c r="F1064" s="322" t="str">
        <f t="shared" ca="1" si="226"/>
        <v>https://museemaritime.larochelle.fr/un-avant-gout/les-incontournables/joshua-1</v>
      </c>
      <c r="G1064" s="322" t="str">
        <f t="shared" ca="1" si="227"/>
        <v>A</v>
      </c>
      <c r="H1064" s="322" t="str">
        <f t="shared" ca="1" si="228"/>
        <v>x</v>
      </c>
      <c r="I1064" s="322" t="str">
        <f t="shared" ca="1" si="229"/>
        <v>x</v>
      </c>
      <c r="J1064" s="322" t="str">
        <f t="shared" ca="1" si="230"/>
        <v/>
      </c>
      <c r="K1064" s="322" t="str">
        <f t="shared" ca="1" si="231"/>
        <v/>
      </c>
      <c r="L1064" s="322" t="str">
        <f t="shared" ca="1" si="232"/>
        <v/>
      </c>
      <c r="N1064" s="322">
        <f t="shared" ca="1" si="233"/>
        <v>0</v>
      </c>
      <c r="O1064" t="str">
        <f t="shared" ca="1" si="234"/>
        <v/>
      </c>
      <c r="P1064" t="str">
        <f t="shared" ca="1" si="235"/>
        <v/>
      </c>
      <c r="Q1064" t="str">
        <f t="shared" ca="1" si="236"/>
        <v/>
      </c>
      <c r="R1064" t="str">
        <f t="shared" ca="1" si="237"/>
        <v/>
      </c>
    </row>
    <row r="1065" spans="1:18" hidden="1" x14ac:dyDescent="0.2">
      <c r="A1065" s="361"/>
      <c r="B1065" s="322">
        <v>70</v>
      </c>
      <c r="C1065" s="322" t="str">
        <f t="shared" ca="1" si="224"/>
        <v>10.3</v>
      </c>
      <c r="D1065" s="322" t="str">
        <f t="shared" ca="1" si="225"/>
        <v>c</v>
      </c>
      <c r="E1065" s="322" t="s">
        <v>40</v>
      </c>
      <c r="F1065" s="322" t="str">
        <f t="shared" ca="1" si="226"/>
        <v>https://museemaritime.larochelle.fr/preparer-la-visite/acces-tarifs-et-horaires</v>
      </c>
      <c r="G1065" s="322" t="str">
        <f t="shared" ca="1" si="227"/>
        <v>A</v>
      </c>
      <c r="H1065" s="322" t="str">
        <f t="shared" ca="1" si="228"/>
        <v>x</v>
      </c>
      <c r="I1065" s="322" t="str">
        <f t="shared" ca="1" si="229"/>
        <v>x</v>
      </c>
      <c r="J1065" s="322" t="str">
        <f t="shared" ca="1" si="230"/>
        <v/>
      </c>
      <c r="K1065" s="322" t="str">
        <f t="shared" ca="1" si="231"/>
        <v/>
      </c>
      <c r="L1065" s="322" t="str">
        <f t="shared" ca="1" si="232"/>
        <v/>
      </c>
      <c r="N1065" s="322">
        <f t="shared" ca="1" si="233"/>
        <v>0</v>
      </c>
      <c r="O1065" t="str">
        <f t="shared" ca="1" si="234"/>
        <v/>
      </c>
      <c r="P1065" t="str">
        <f t="shared" ca="1" si="235"/>
        <v/>
      </c>
      <c r="Q1065" t="str">
        <f t="shared" ca="1" si="236"/>
        <v/>
      </c>
      <c r="R1065" t="str">
        <f t="shared" ca="1" si="237"/>
        <v/>
      </c>
    </row>
    <row r="1066" spans="1:18" hidden="1" x14ac:dyDescent="0.2">
      <c r="A1066" s="361"/>
      <c r="B1066" s="322">
        <v>70</v>
      </c>
      <c r="C1066" s="322" t="str">
        <f t="shared" ca="1" si="224"/>
        <v>10.3</v>
      </c>
      <c r="D1066" s="322" t="str">
        <f t="shared" ca="1" si="225"/>
        <v>c</v>
      </c>
      <c r="E1066" s="322" t="s">
        <v>41</v>
      </c>
      <c r="F1066" s="322" t="str">
        <f t="shared" ca="1" si="226"/>
        <v>https://museemaritime.larochelle.fr/preparer-la-visite/je-suis/enseignant-ou-animateur</v>
      </c>
      <c r="G1066" s="322" t="str">
        <f t="shared" ca="1" si="227"/>
        <v>A</v>
      </c>
      <c r="H1066" s="322" t="str">
        <f t="shared" ca="1" si="228"/>
        <v>x</v>
      </c>
      <c r="I1066" s="322" t="str">
        <f t="shared" ca="1" si="229"/>
        <v>x</v>
      </c>
      <c r="J1066" s="322" t="str">
        <f t="shared" ca="1" si="230"/>
        <v/>
      </c>
      <c r="K1066" s="322" t="str">
        <f t="shared" ca="1" si="231"/>
        <v/>
      </c>
      <c r="L1066" s="322" t="str">
        <f t="shared" ca="1" si="232"/>
        <v/>
      </c>
      <c r="N1066" s="322">
        <f t="shared" ca="1" si="233"/>
        <v>0</v>
      </c>
      <c r="O1066" t="str">
        <f t="shared" ca="1" si="234"/>
        <v/>
      </c>
      <c r="P1066" t="str">
        <f t="shared" ca="1" si="235"/>
        <v/>
      </c>
      <c r="Q1066" t="str">
        <f t="shared" ca="1" si="236"/>
        <v/>
      </c>
      <c r="R1066" t="str">
        <f t="shared" ca="1" si="237"/>
        <v/>
      </c>
    </row>
    <row r="1067" spans="1:18" hidden="1" x14ac:dyDescent="0.2">
      <c r="A1067" s="361"/>
      <c r="B1067" s="322">
        <v>70</v>
      </c>
      <c r="C1067" s="322" t="str">
        <f t="shared" ca="1" si="224"/>
        <v>10.3</v>
      </c>
      <c r="D1067" s="322" t="str">
        <f t="shared" ca="1" si="225"/>
        <v>c</v>
      </c>
      <c r="E1067" s="322" t="s">
        <v>42</v>
      </c>
      <c r="F1067" s="322" t="str">
        <f t="shared" ca="1" si="226"/>
        <v>https://museemaritime.larochelle.fr/au-dela-de-la-visite/autour-des-expositions</v>
      </c>
      <c r="G1067" s="322" t="str">
        <f t="shared" ca="1" si="227"/>
        <v>A</v>
      </c>
      <c r="H1067" s="322" t="str">
        <f t="shared" ca="1" si="228"/>
        <v>x</v>
      </c>
      <c r="I1067" s="322" t="str">
        <f t="shared" ca="1" si="229"/>
        <v>x</v>
      </c>
      <c r="J1067" s="322" t="str">
        <f t="shared" ca="1" si="230"/>
        <v/>
      </c>
      <c r="K1067" s="322" t="str">
        <f t="shared" ca="1" si="231"/>
        <v/>
      </c>
      <c r="L1067" s="322" t="str">
        <f t="shared" ca="1" si="232"/>
        <v/>
      </c>
      <c r="N1067" s="322">
        <f t="shared" ca="1" si="233"/>
        <v>0</v>
      </c>
      <c r="O1067" t="str">
        <f t="shared" ca="1" si="234"/>
        <v/>
      </c>
      <c r="P1067" t="str">
        <f t="shared" ca="1" si="235"/>
        <v/>
      </c>
      <c r="Q1067" t="str">
        <f t="shared" ca="1" si="236"/>
        <v/>
      </c>
      <c r="R1067" t="str">
        <f t="shared" ca="1" si="237"/>
        <v/>
      </c>
    </row>
    <row r="1068" spans="1:18" hidden="1" x14ac:dyDescent="0.2">
      <c r="A1068" s="361"/>
      <c r="B1068" s="322">
        <v>70</v>
      </c>
      <c r="C1068" s="322" t="str">
        <f t="shared" ca="1" si="224"/>
        <v>10.3</v>
      </c>
      <c r="D1068" s="322" t="str">
        <f t="shared" ca="1" si="225"/>
        <v>c</v>
      </c>
      <c r="E1068" s="322" t="s">
        <v>43</v>
      </c>
      <c r="F1068" s="322" t="str">
        <f t="shared" ca="1" si="226"/>
        <v>https://museemaritime.larochelle.fr/au-dela-de-la-visite/lieux-culturels-et-monuments</v>
      </c>
      <c r="G1068" s="322" t="str">
        <f t="shared" ca="1" si="227"/>
        <v>A</v>
      </c>
      <c r="H1068" s="322" t="str">
        <f t="shared" ca="1" si="228"/>
        <v>x</v>
      </c>
      <c r="I1068" s="322" t="str">
        <f t="shared" ca="1" si="229"/>
        <v>x</v>
      </c>
      <c r="J1068" s="322" t="str">
        <f t="shared" ca="1" si="230"/>
        <v/>
      </c>
      <c r="K1068" s="322" t="str">
        <f t="shared" ca="1" si="231"/>
        <v/>
      </c>
      <c r="L1068" s="322" t="str">
        <f t="shared" ca="1" si="232"/>
        <v/>
      </c>
      <c r="N1068" s="322">
        <f t="shared" ca="1" si="233"/>
        <v>0</v>
      </c>
      <c r="O1068" t="str">
        <f t="shared" ca="1" si="234"/>
        <v/>
      </c>
      <c r="P1068" t="str">
        <f t="shared" ca="1" si="235"/>
        <v/>
      </c>
      <c r="Q1068" t="str">
        <f t="shared" ca="1" si="236"/>
        <v/>
      </c>
      <c r="R1068" t="str">
        <f t="shared" ca="1" si="237"/>
        <v/>
      </c>
    </row>
    <row r="1069" spans="1:18" hidden="1" x14ac:dyDescent="0.2">
      <c r="A1069" s="361"/>
      <c r="B1069" s="322">
        <v>70</v>
      </c>
      <c r="C1069" s="322" t="str">
        <f t="shared" ca="1" si="224"/>
        <v>10.3</v>
      </c>
      <c r="D1069" s="322" t="str">
        <f t="shared" ca="1" si="225"/>
        <v>c</v>
      </c>
      <c r="E1069" s="322" t="s">
        <v>44</v>
      </c>
      <c r="F1069" s="322" t="str">
        <f t="shared" ca="1" si="226"/>
        <v>https://museemaritime.larochelle.fr/au-dela-de-la-visite/a-decouvrir-a-proximite/yatchs-classiques</v>
      </c>
      <c r="G1069" s="322" t="str">
        <f t="shared" ca="1" si="227"/>
        <v>A</v>
      </c>
      <c r="H1069" s="322" t="str">
        <f t="shared" ca="1" si="228"/>
        <v>x</v>
      </c>
      <c r="I1069" s="322" t="str">
        <f t="shared" ca="1" si="229"/>
        <v>x</v>
      </c>
      <c r="J1069" s="322" t="str">
        <f t="shared" ca="1" si="230"/>
        <v/>
      </c>
      <c r="K1069" s="322" t="str">
        <f t="shared" ca="1" si="231"/>
        <v/>
      </c>
      <c r="L1069" s="322" t="str">
        <f t="shared" ca="1" si="232"/>
        <v/>
      </c>
      <c r="N1069" s="322">
        <f t="shared" ca="1" si="233"/>
        <v>0</v>
      </c>
      <c r="O1069" t="str">
        <f t="shared" ca="1" si="234"/>
        <v/>
      </c>
      <c r="P1069" t="str">
        <f t="shared" ca="1" si="235"/>
        <v/>
      </c>
      <c r="Q1069" t="str">
        <f t="shared" ca="1" si="236"/>
        <v/>
      </c>
      <c r="R1069" t="str">
        <f t="shared" ca="1" si="237"/>
        <v/>
      </c>
    </row>
    <row r="1070" spans="1:18" hidden="1" x14ac:dyDescent="0.2">
      <c r="A1070" s="361"/>
      <c r="B1070" s="322">
        <v>71</v>
      </c>
      <c r="C1070" s="322" t="str">
        <f t="shared" ca="1" si="224"/>
        <v>10.4</v>
      </c>
      <c r="D1070" s="322" t="str">
        <f t="shared" ca="1" si="225"/>
        <v>c</v>
      </c>
      <c r="E1070" s="322" t="s">
        <v>27</v>
      </c>
      <c r="F1070" s="322" t="str">
        <f t="shared" ca="1" si="226"/>
        <v>https://museemaritime.larochelle.fr/</v>
      </c>
      <c r="G1070" s="322" t="str">
        <f t="shared" ca="1" si="227"/>
        <v>AA</v>
      </c>
      <c r="H1070" s="322">
        <f t="shared" ca="1" si="228"/>
        <v>0</v>
      </c>
      <c r="I1070" s="322" t="str">
        <f t="shared" ca="1" si="229"/>
        <v>x</v>
      </c>
      <c r="J1070" s="322" t="str">
        <f t="shared" ca="1" si="230"/>
        <v/>
      </c>
      <c r="K1070" s="322" t="str">
        <f t="shared" ca="1" si="231"/>
        <v/>
      </c>
      <c r="L1070" s="322" t="str">
        <f t="shared" ca="1" si="232"/>
        <v/>
      </c>
      <c r="N1070" s="322">
        <f t="shared" ca="1" si="233"/>
        <v>0</v>
      </c>
      <c r="O1070" t="str">
        <f t="shared" ca="1" si="234"/>
        <v/>
      </c>
      <c r="P1070" t="str">
        <f t="shared" ca="1" si="235"/>
        <v/>
      </c>
      <c r="Q1070" t="str">
        <f t="shared" ca="1" si="236"/>
        <v/>
      </c>
      <c r="R1070" t="str">
        <f t="shared" ca="1" si="237"/>
        <v/>
      </c>
    </row>
    <row r="1071" spans="1:18" hidden="1" x14ac:dyDescent="0.2">
      <c r="A1071" s="361"/>
      <c r="B1071" s="322">
        <v>71</v>
      </c>
      <c r="C1071" s="322" t="str">
        <f t="shared" ca="1" si="224"/>
        <v>10.4</v>
      </c>
      <c r="D1071" s="322" t="str">
        <f t="shared" ca="1" si="225"/>
        <v>c</v>
      </c>
      <c r="E1071" s="322" t="s">
        <v>28</v>
      </c>
      <c r="F1071" s="322" t="str">
        <f t="shared" ca="1" si="226"/>
        <v>https://museemaritime.larochelle.fr/contact</v>
      </c>
      <c r="G1071" s="322" t="str">
        <f t="shared" ca="1" si="227"/>
        <v>AA</v>
      </c>
      <c r="H1071" s="322">
        <f t="shared" ca="1" si="228"/>
        <v>0</v>
      </c>
      <c r="I1071" s="322" t="str">
        <f t="shared" ca="1" si="229"/>
        <v>x</v>
      </c>
      <c r="J1071" s="322" t="str">
        <f t="shared" ca="1" si="230"/>
        <v/>
      </c>
      <c r="K1071" s="322" t="str">
        <f t="shared" ca="1" si="231"/>
        <v/>
      </c>
      <c r="L1071" s="322" t="str">
        <f t="shared" ca="1" si="232"/>
        <v/>
      </c>
      <c r="N1071" s="322">
        <f t="shared" ca="1" si="233"/>
        <v>0</v>
      </c>
      <c r="O1071" t="str">
        <f t="shared" ca="1" si="234"/>
        <v/>
      </c>
      <c r="P1071" t="str">
        <f t="shared" ca="1" si="235"/>
        <v/>
      </c>
      <c r="Q1071" t="str">
        <f t="shared" ca="1" si="236"/>
        <v/>
      </c>
      <c r="R1071" t="str">
        <f t="shared" ca="1" si="237"/>
        <v/>
      </c>
    </row>
    <row r="1072" spans="1:18" hidden="1" x14ac:dyDescent="0.2">
      <c r="A1072" s="361"/>
      <c r="B1072" s="322">
        <v>71</v>
      </c>
      <c r="C1072" s="322" t="str">
        <f t="shared" ca="1" si="224"/>
        <v>10.4</v>
      </c>
      <c r="D1072" s="322" t="str">
        <f t="shared" ca="1" si="225"/>
        <v>c</v>
      </c>
      <c r="E1072" s="322" t="s">
        <v>29</v>
      </c>
      <c r="F1072" s="322" t="str">
        <f t="shared" ca="1" si="226"/>
        <v>https://museemaritime.larochelle.fr/mentions-legales</v>
      </c>
      <c r="G1072" s="322" t="str">
        <f t="shared" ca="1" si="227"/>
        <v>AA</v>
      </c>
      <c r="H1072" s="322">
        <f t="shared" ca="1" si="228"/>
        <v>0</v>
      </c>
      <c r="I1072" s="322" t="str">
        <f t="shared" ca="1" si="229"/>
        <v>x</v>
      </c>
      <c r="J1072" s="322" t="str">
        <f t="shared" ca="1" si="230"/>
        <v/>
      </c>
      <c r="K1072" s="322" t="str">
        <f t="shared" ca="1" si="231"/>
        <v/>
      </c>
      <c r="L1072" s="322" t="str">
        <f t="shared" ca="1" si="232"/>
        <v/>
      </c>
      <c r="N1072" s="322">
        <f t="shared" ca="1" si="233"/>
        <v>0</v>
      </c>
      <c r="O1072" t="str">
        <f t="shared" ca="1" si="234"/>
        <v/>
      </c>
      <c r="P1072" t="str">
        <f t="shared" ca="1" si="235"/>
        <v/>
      </c>
      <c r="Q1072" t="str">
        <f t="shared" ca="1" si="236"/>
        <v/>
      </c>
      <c r="R1072" t="str">
        <f t="shared" ca="1" si="237"/>
        <v/>
      </c>
    </row>
    <row r="1073" spans="1:18" hidden="1" x14ac:dyDescent="0.2">
      <c r="A1073" s="361"/>
      <c r="B1073" s="322">
        <v>71</v>
      </c>
      <c r="C1073" s="322" t="str">
        <f t="shared" ca="1" si="224"/>
        <v>10.4</v>
      </c>
      <c r="D1073" s="322" t="str">
        <f t="shared" ca="1" si="225"/>
        <v>c</v>
      </c>
      <c r="E1073" s="322" t="s">
        <v>30</v>
      </c>
      <c r="F1073" s="322" t="str">
        <f t="shared" ca="1" si="226"/>
        <v>https://museemaritime.larochelle.fr/plan-du-site</v>
      </c>
      <c r="G1073" s="322" t="str">
        <f t="shared" ca="1" si="227"/>
        <v>AA</v>
      </c>
      <c r="H1073" s="322">
        <f t="shared" ca="1" si="228"/>
        <v>0</v>
      </c>
      <c r="I1073" s="322" t="str">
        <f t="shared" ca="1" si="229"/>
        <v>x</v>
      </c>
      <c r="J1073" s="322" t="str">
        <f t="shared" ca="1" si="230"/>
        <v/>
      </c>
      <c r="K1073" s="322" t="str">
        <f t="shared" ca="1" si="231"/>
        <v/>
      </c>
      <c r="L1073" s="322" t="str">
        <f t="shared" ca="1" si="232"/>
        <v/>
      </c>
      <c r="N1073" s="322">
        <f t="shared" ca="1" si="233"/>
        <v>0</v>
      </c>
      <c r="O1073" t="str">
        <f t="shared" ca="1" si="234"/>
        <v/>
      </c>
      <c r="P1073" t="str">
        <f t="shared" ca="1" si="235"/>
        <v/>
      </c>
      <c r="Q1073" t="str">
        <f t="shared" ca="1" si="236"/>
        <v/>
      </c>
      <c r="R1073" t="str">
        <f t="shared" ca="1" si="237"/>
        <v/>
      </c>
    </row>
    <row r="1074" spans="1:18" hidden="1" x14ac:dyDescent="0.2">
      <c r="A1074" s="361"/>
      <c r="B1074" s="322">
        <v>71</v>
      </c>
      <c r="C1074" s="322" t="str">
        <f t="shared" ca="1" si="224"/>
        <v>10.4</v>
      </c>
      <c r="D1074" s="322" t="str">
        <f t="shared" ca="1" si="225"/>
        <v>c</v>
      </c>
      <c r="E1074" s="322" t="s">
        <v>31</v>
      </c>
      <c r="F1074" s="322" t="str">
        <f t="shared" ca="1" si="226"/>
        <v>https://museemaritime.larochelle.fr/un-avant-gout/en-ce-moment</v>
      </c>
      <c r="G1074" s="322" t="str">
        <f t="shared" ca="1" si="227"/>
        <v>AA</v>
      </c>
      <c r="H1074" s="322">
        <f t="shared" ca="1" si="228"/>
        <v>0</v>
      </c>
      <c r="I1074" s="322" t="str">
        <f t="shared" ca="1" si="229"/>
        <v>x</v>
      </c>
      <c r="J1074" s="322" t="str">
        <f t="shared" ca="1" si="230"/>
        <v/>
      </c>
      <c r="K1074" s="322" t="str">
        <f t="shared" ca="1" si="231"/>
        <v/>
      </c>
      <c r="L1074" s="322" t="str">
        <f t="shared" ca="1" si="232"/>
        <v/>
      </c>
      <c r="N1074" s="322">
        <f t="shared" ca="1" si="233"/>
        <v>0</v>
      </c>
      <c r="O1074" t="str">
        <f t="shared" ca="1" si="234"/>
        <v/>
      </c>
      <c r="P1074" t="str">
        <f t="shared" ca="1" si="235"/>
        <v/>
      </c>
      <c r="Q1074" t="str">
        <f t="shared" ca="1" si="236"/>
        <v/>
      </c>
      <c r="R1074" t="str">
        <f t="shared" ca="1" si="237"/>
        <v/>
      </c>
    </row>
    <row r="1075" spans="1:18" hidden="1" x14ac:dyDescent="0.2">
      <c r="A1075" s="361"/>
      <c r="B1075" s="322">
        <v>71</v>
      </c>
      <c r="C1075" s="322" t="str">
        <f t="shared" ca="1" si="224"/>
        <v>10.4</v>
      </c>
      <c r="D1075" s="322" t="str">
        <f t="shared" ca="1" si="225"/>
        <v>c</v>
      </c>
      <c r="E1075" s="322" t="s">
        <v>32</v>
      </c>
      <c r="F1075" s="322" t="str">
        <f t="shared" ca="1" si="226"/>
        <v>https://museemaritime.larochelle.fr/un-avant-gout/en-ce-moment</v>
      </c>
      <c r="G1075" s="322" t="str">
        <f t="shared" ca="1" si="227"/>
        <v>AA</v>
      </c>
      <c r="H1075" s="322">
        <f t="shared" ca="1" si="228"/>
        <v>0</v>
      </c>
      <c r="I1075" s="322" t="str">
        <f t="shared" ca="1" si="229"/>
        <v>x</v>
      </c>
      <c r="J1075" s="322" t="str">
        <f t="shared" ca="1" si="230"/>
        <v/>
      </c>
      <c r="K1075" s="322" t="str">
        <f t="shared" ca="1" si="231"/>
        <v/>
      </c>
      <c r="L1075" s="322" t="str">
        <f t="shared" ca="1" si="232"/>
        <v/>
      </c>
      <c r="N1075" s="322">
        <f t="shared" ca="1" si="233"/>
        <v>0</v>
      </c>
      <c r="O1075" t="str">
        <f t="shared" ca="1" si="234"/>
        <v/>
      </c>
      <c r="P1075" t="str">
        <f t="shared" ca="1" si="235"/>
        <v/>
      </c>
      <c r="Q1075" t="str">
        <f t="shared" ca="1" si="236"/>
        <v/>
      </c>
      <c r="R1075" t="str">
        <f t="shared" ca="1" si="237"/>
        <v/>
      </c>
    </row>
    <row r="1076" spans="1:18" hidden="1" x14ac:dyDescent="0.2">
      <c r="A1076" s="361"/>
      <c r="B1076" s="322">
        <v>71</v>
      </c>
      <c r="C1076" s="322" t="str">
        <f t="shared" ca="1" si="224"/>
        <v>10.4</v>
      </c>
      <c r="D1076" s="322" t="str">
        <f t="shared" ca="1" si="225"/>
        <v>c</v>
      </c>
      <c r="E1076" s="322" t="s">
        <v>33</v>
      </c>
      <c r="F1076" s="322" t="str">
        <f t="shared" ca="1" si="226"/>
        <v>https://museemaritime.larochelle.fr/un-avant-gout/en-ce-moment/evenement/generationsthalassa-5662</v>
      </c>
      <c r="G1076" s="322" t="str">
        <f t="shared" ca="1" si="227"/>
        <v>AA</v>
      </c>
      <c r="H1076" s="322">
        <f t="shared" ca="1" si="228"/>
        <v>0</v>
      </c>
      <c r="I1076" s="322" t="str">
        <f t="shared" ca="1" si="229"/>
        <v>x</v>
      </c>
      <c r="J1076" s="322" t="str">
        <f t="shared" ca="1" si="230"/>
        <v/>
      </c>
      <c r="K1076" s="322" t="str">
        <f t="shared" ca="1" si="231"/>
        <v/>
      </c>
      <c r="L1076" s="322" t="str">
        <f t="shared" ca="1" si="232"/>
        <v/>
      </c>
      <c r="N1076" s="322">
        <f t="shared" ca="1" si="233"/>
        <v>0</v>
      </c>
      <c r="O1076" t="str">
        <f t="shared" ca="1" si="234"/>
        <v/>
      </c>
      <c r="P1076" t="str">
        <f t="shared" ca="1" si="235"/>
        <v/>
      </c>
      <c r="Q1076" t="str">
        <f t="shared" ca="1" si="236"/>
        <v/>
      </c>
      <c r="R1076" t="str">
        <f t="shared" ca="1" si="237"/>
        <v/>
      </c>
    </row>
    <row r="1077" spans="1:18" hidden="1" x14ac:dyDescent="0.2">
      <c r="A1077" s="361"/>
      <c r="B1077" s="322">
        <v>71</v>
      </c>
      <c r="C1077" s="322" t="str">
        <f t="shared" ca="1" si="224"/>
        <v>10.4</v>
      </c>
      <c r="D1077" s="322" t="str">
        <f t="shared" ca="1" si="225"/>
        <v>na</v>
      </c>
      <c r="E1077" s="322" t="s">
        <v>34</v>
      </c>
      <c r="F1077" s="322" t="str">
        <f t="shared" ca="1" si="226"/>
        <v>https://museemaritime.larochelle.fr/recherche?q=bateau&amp;tx_indexedsearch%5Bsubmit_button%5D=OK </v>
      </c>
      <c r="G1077" s="322" t="str">
        <f t="shared" ca="1" si="227"/>
        <v>AA</v>
      </c>
      <c r="H1077" s="322">
        <f t="shared" ca="1" si="228"/>
        <v>0</v>
      </c>
      <c r="I1077" s="322" t="str">
        <f t="shared" ca="1" si="229"/>
        <v>x</v>
      </c>
      <c r="J1077" s="322" t="str">
        <f t="shared" ca="1" si="230"/>
        <v/>
      </c>
      <c r="K1077" s="322" t="str">
        <f t="shared" ca="1" si="231"/>
        <v/>
      </c>
      <c r="L1077" s="322" t="str">
        <f t="shared" ca="1" si="232"/>
        <v/>
      </c>
      <c r="N1077" s="322">
        <f t="shared" ca="1" si="233"/>
        <v>0</v>
      </c>
      <c r="O1077" t="str">
        <f t="shared" ca="1" si="234"/>
        <v/>
      </c>
      <c r="P1077" t="str">
        <f t="shared" ca="1" si="235"/>
        <v/>
      </c>
      <c r="Q1077" t="str">
        <f t="shared" ca="1" si="236"/>
        <v/>
      </c>
      <c r="R1077" t="str">
        <f t="shared" ca="1" si="237"/>
        <v/>
      </c>
    </row>
    <row r="1078" spans="1:18" hidden="1" x14ac:dyDescent="0.2">
      <c r="A1078" s="361"/>
      <c r="B1078" s="322">
        <v>71</v>
      </c>
      <c r="C1078" s="322" t="str">
        <f t="shared" ca="1" si="224"/>
        <v>10.4</v>
      </c>
      <c r="D1078" s="322" t="str">
        <f t="shared" ca="1" si="225"/>
        <v>c</v>
      </c>
      <c r="E1078" s="322" t="s">
        <v>35</v>
      </c>
      <c r="F1078" s="322" t="str">
        <f t="shared" ca="1" si="226"/>
        <v>https://museemaritime.larochelle.fr/un-avant-gout/presentation-du-musee</v>
      </c>
      <c r="G1078" s="322" t="str">
        <f t="shared" ca="1" si="227"/>
        <v>AA</v>
      </c>
      <c r="H1078" s="322">
        <f t="shared" ca="1" si="228"/>
        <v>0</v>
      </c>
      <c r="I1078" s="322" t="str">
        <f t="shared" ca="1" si="229"/>
        <v>x</v>
      </c>
      <c r="J1078" s="322" t="str">
        <f t="shared" ca="1" si="230"/>
        <v/>
      </c>
      <c r="K1078" s="322" t="str">
        <f t="shared" ca="1" si="231"/>
        <v/>
      </c>
      <c r="L1078" s="322" t="str">
        <f t="shared" ca="1" si="232"/>
        <v/>
      </c>
      <c r="N1078" s="322">
        <f t="shared" ca="1" si="233"/>
        <v>0</v>
      </c>
      <c r="O1078" t="str">
        <f t="shared" ca="1" si="234"/>
        <v/>
      </c>
      <c r="P1078" t="str">
        <f t="shared" ca="1" si="235"/>
        <v/>
      </c>
      <c r="Q1078" t="str">
        <f t="shared" ca="1" si="236"/>
        <v/>
      </c>
      <c r="R1078" t="str">
        <f t="shared" ca="1" si="237"/>
        <v/>
      </c>
    </row>
    <row r="1079" spans="1:18" hidden="1" x14ac:dyDescent="0.2">
      <c r="A1079" s="361"/>
      <c r="B1079" s="322">
        <v>71</v>
      </c>
      <c r="C1079" s="322" t="str">
        <f t="shared" ca="1" si="224"/>
        <v>10.4</v>
      </c>
      <c r="D1079" s="322" t="str">
        <f t="shared" ca="1" si="225"/>
        <v>c</v>
      </c>
      <c r="E1079" s="322" t="s">
        <v>36</v>
      </c>
      <c r="F1079" s="322" t="str">
        <f t="shared" ca="1" si="226"/>
        <v>https://museemaritime.larochelle.fr/un-avant-gout/histoire-du-musee</v>
      </c>
      <c r="G1079" s="322" t="str">
        <f t="shared" ca="1" si="227"/>
        <v>AA</v>
      </c>
      <c r="H1079" s="322">
        <f t="shared" ca="1" si="228"/>
        <v>0</v>
      </c>
      <c r="I1079" s="322" t="str">
        <f t="shared" ca="1" si="229"/>
        <v>x</v>
      </c>
      <c r="J1079" s="322" t="str">
        <f t="shared" ca="1" si="230"/>
        <v/>
      </c>
      <c r="K1079" s="322" t="str">
        <f t="shared" ca="1" si="231"/>
        <v/>
      </c>
      <c r="L1079" s="322" t="str">
        <f t="shared" ca="1" si="232"/>
        <v/>
      </c>
      <c r="N1079" s="322">
        <f t="shared" ca="1" si="233"/>
        <v>0</v>
      </c>
      <c r="O1079" t="str">
        <f t="shared" ca="1" si="234"/>
        <v/>
      </c>
      <c r="P1079" t="str">
        <f t="shared" ca="1" si="235"/>
        <v/>
      </c>
      <c r="Q1079" t="str">
        <f t="shared" ca="1" si="236"/>
        <v/>
      </c>
      <c r="R1079" t="str">
        <f t="shared" ca="1" si="237"/>
        <v/>
      </c>
    </row>
    <row r="1080" spans="1:18" hidden="1" x14ac:dyDescent="0.2">
      <c r="A1080" s="361"/>
      <c r="B1080" s="322">
        <v>71</v>
      </c>
      <c r="C1080" s="322" t="str">
        <f t="shared" ca="1" si="224"/>
        <v>10.4</v>
      </c>
      <c r="D1080" s="322" t="str">
        <f t="shared" ca="1" si="225"/>
        <v>c</v>
      </c>
      <c r="E1080" s="322" t="s">
        <v>37</v>
      </c>
      <c r="F1080" s="322" t="str">
        <f t="shared" ca="1" si="226"/>
        <v>https://museemaritime.larochelle.fr/un-avant-gout/les-collections/flotte-patrimoniale</v>
      </c>
      <c r="G1080" s="322" t="str">
        <f t="shared" ca="1" si="227"/>
        <v>AA</v>
      </c>
      <c r="H1080" s="322">
        <f t="shared" ca="1" si="228"/>
        <v>0</v>
      </c>
      <c r="I1080" s="322" t="str">
        <f t="shared" ca="1" si="229"/>
        <v>x</v>
      </c>
      <c r="J1080" s="322" t="str">
        <f t="shared" ca="1" si="230"/>
        <v/>
      </c>
      <c r="K1080" s="322" t="str">
        <f t="shared" ca="1" si="231"/>
        <v/>
      </c>
      <c r="L1080" s="322" t="str">
        <f t="shared" ca="1" si="232"/>
        <v/>
      </c>
      <c r="N1080" s="322">
        <f t="shared" ca="1" si="233"/>
        <v>0</v>
      </c>
      <c r="O1080" t="str">
        <f t="shared" ca="1" si="234"/>
        <v/>
      </c>
      <c r="P1080" t="str">
        <f t="shared" ca="1" si="235"/>
        <v/>
      </c>
      <c r="Q1080" t="str">
        <f t="shared" ca="1" si="236"/>
        <v/>
      </c>
      <c r="R1080" t="str">
        <f t="shared" ca="1" si="237"/>
        <v/>
      </c>
    </row>
    <row r="1081" spans="1:18" hidden="1" x14ac:dyDescent="0.2">
      <c r="A1081" s="361"/>
      <c r="B1081" s="322">
        <v>71</v>
      </c>
      <c r="C1081" s="322" t="str">
        <f t="shared" ca="1" si="224"/>
        <v>10.4</v>
      </c>
      <c r="D1081" s="322" t="str">
        <f t="shared" ca="1" si="225"/>
        <v>c</v>
      </c>
      <c r="E1081" s="322" t="s">
        <v>38</v>
      </c>
      <c r="F1081" s="322" t="str">
        <f t="shared" ca="1" si="226"/>
        <v>https://museemaritime.larochelle.fr/un-avant-gout/les-collections/france-1</v>
      </c>
      <c r="G1081" s="322" t="str">
        <f t="shared" ca="1" si="227"/>
        <v>AA</v>
      </c>
      <c r="H1081" s="322">
        <f t="shared" ca="1" si="228"/>
        <v>0</v>
      </c>
      <c r="I1081" s="322" t="str">
        <f t="shared" ca="1" si="229"/>
        <v>x</v>
      </c>
      <c r="J1081" s="322" t="str">
        <f t="shared" ca="1" si="230"/>
        <v/>
      </c>
      <c r="K1081" s="322" t="str">
        <f t="shared" ca="1" si="231"/>
        <v/>
      </c>
      <c r="L1081" s="322" t="str">
        <f t="shared" ca="1" si="232"/>
        <v/>
      </c>
      <c r="N1081" s="322">
        <f t="shared" ca="1" si="233"/>
        <v>0</v>
      </c>
      <c r="O1081" t="str">
        <f t="shared" ca="1" si="234"/>
        <v/>
      </c>
      <c r="P1081" t="str">
        <f t="shared" ca="1" si="235"/>
        <v/>
      </c>
      <c r="Q1081" t="str">
        <f t="shared" ca="1" si="236"/>
        <v/>
      </c>
      <c r="R1081" t="str">
        <f t="shared" ca="1" si="237"/>
        <v/>
      </c>
    </row>
    <row r="1082" spans="1:18" hidden="1" x14ac:dyDescent="0.2">
      <c r="A1082" s="361"/>
      <c r="B1082" s="322">
        <v>71</v>
      </c>
      <c r="C1082" s="322" t="str">
        <f t="shared" ca="1" si="224"/>
        <v>10.4</v>
      </c>
      <c r="D1082" s="322" t="str">
        <f t="shared" ca="1" si="225"/>
        <v>c</v>
      </c>
      <c r="E1082" s="322" t="s">
        <v>39</v>
      </c>
      <c r="F1082" s="322" t="str">
        <f t="shared" ca="1" si="226"/>
        <v>https://museemaritime.larochelle.fr/un-avant-gout/les-incontournables/joshua-1</v>
      </c>
      <c r="G1082" s="322" t="str">
        <f t="shared" ca="1" si="227"/>
        <v>AA</v>
      </c>
      <c r="H1082" s="322">
        <f t="shared" ca="1" si="228"/>
        <v>0</v>
      </c>
      <c r="I1082" s="322" t="str">
        <f t="shared" ca="1" si="229"/>
        <v>x</v>
      </c>
      <c r="J1082" s="322" t="str">
        <f t="shared" ca="1" si="230"/>
        <v/>
      </c>
      <c r="K1082" s="322" t="str">
        <f t="shared" ca="1" si="231"/>
        <v/>
      </c>
      <c r="L1082" s="322" t="str">
        <f t="shared" ca="1" si="232"/>
        <v/>
      </c>
      <c r="N1082" s="322">
        <f t="shared" ca="1" si="233"/>
        <v>0</v>
      </c>
      <c r="O1082" t="str">
        <f t="shared" ca="1" si="234"/>
        <v/>
      </c>
      <c r="P1082" t="str">
        <f t="shared" ca="1" si="235"/>
        <v/>
      </c>
      <c r="Q1082" t="str">
        <f t="shared" ca="1" si="236"/>
        <v/>
      </c>
      <c r="R1082" t="str">
        <f t="shared" ca="1" si="237"/>
        <v/>
      </c>
    </row>
    <row r="1083" spans="1:18" hidden="1" x14ac:dyDescent="0.2">
      <c r="A1083" s="361"/>
      <c r="B1083" s="322">
        <v>71</v>
      </c>
      <c r="C1083" s="322" t="str">
        <f t="shared" ca="1" si="224"/>
        <v>10.4</v>
      </c>
      <c r="D1083" s="322" t="str">
        <f t="shared" ca="1" si="225"/>
        <v>c</v>
      </c>
      <c r="E1083" s="322" t="s">
        <v>40</v>
      </c>
      <c r="F1083" s="322" t="str">
        <f t="shared" ca="1" si="226"/>
        <v>https://museemaritime.larochelle.fr/preparer-la-visite/acces-tarifs-et-horaires</v>
      </c>
      <c r="G1083" s="322" t="str">
        <f t="shared" ca="1" si="227"/>
        <v>AA</v>
      </c>
      <c r="H1083" s="322">
        <f t="shared" ca="1" si="228"/>
        <v>0</v>
      </c>
      <c r="I1083" s="322" t="str">
        <f t="shared" ca="1" si="229"/>
        <v>x</v>
      </c>
      <c r="J1083" s="322" t="str">
        <f t="shared" ca="1" si="230"/>
        <v/>
      </c>
      <c r="K1083" s="322" t="str">
        <f t="shared" ca="1" si="231"/>
        <v/>
      </c>
      <c r="L1083" s="322" t="str">
        <f t="shared" ca="1" si="232"/>
        <v/>
      </c>
      <c r="N1083" s="322">
        <f t="shared" ca="1" si="233"/>
        <v>0</v>
      </c>
      <c r="O1083" t="str">
        <f t="shared" ca="1" si="234"/>
        <v/>
      </c>
      <c r="P1083" t="str">
        <f t="shared" ca="1" si="235"/>
        <v/>
      </c>
      <c r="Q1083" t="str">
        <f t="shared" ca="1" si="236"/>
        <v/>
      </c>
      <c r="R1083" t="str">
        <f t="shared" ca="1" si="237"/>
        <v/>
      </c>
    </row>
    <row r="1084" spans="1:18" hidden="1" x14ac:dyDescent="0.2">
      <c r="A1084" s="361"/>
      <c r="B1084" s="322">
        <v>71</v>
      </c>
      <c r="C1084" s="322" t="str">
        <f t="shared" ca="1" si="224"/>
        <v>10.4</v>
      </c>
      <c r="D1084" s="322" t="str">
        <f t="shared" ca="1" si="225"/>
        <v>c</v>
      </c>
      <c r="E1084" s="322" t="s">
        <v>41</v>
      </c>
      <c r="F1084" s="322" t="str">
        <f t="shared" ca="1" si="226"/>
        <v>https://museemaritime.larochelle.fr/preparer-la-visite/je-suis/enseignant-ou-animateur</v>
      </c>
      <c r="G1084" s="322" t="str">
        <f t="shared" ca="1" si="227"/>
        <v>AA</v>
      </c>
      <c r="H1084" s="322">
        <f t="shared" ca="1" si="228"/>
        <v>0</v>
      </c>
      <c r="I1084" s="322" t="str">
        <f t="shared" ca="1" si="229"/>
        <v>x</v>
      </c>
      <c r="J1084" s="322" t="str">
        <f t="shared" ca="1" si="230"/>
        <v/>
      </c>
      <c r="K1084" s="322" t="str">
        <f t="shared" ca="1" si="231"/>
        <v/>
      </c>
      <c r="L1084" s="322" t="str">
        <f t="shared" ca="1" si="232"/>
        <v/>
      </c>
      <c r="N1084" s="322">
        <f t="shared" ca="1" si="233"/>
        <v>0</v>
      </c>
      <c r="O1084" t="str">
        <f t="shared" ca="1" si="234"/>
        <v/>
      </c>
      <c r="P1084" t="str">
        <f t="shared" ca="1" si="235"/>
        <v/>
      </c>
      <c r="Q1084" t="str">
        <f t="shared" ca="1" si="236"/>
        <v/>
      </c>
      <c r="R1084" t="str">
        <f t="shared" ca="1" si="237"/>
        <v/>
      </c>
    </row>
    <row r="1085" spans="1:18" hidden="1" x14ac:dyDescent="0.2">
      <c r="A1085" s="361"/>
      <c r="B1085" s="322">
        <v>71</v>
      </c>
      <c r="C1085" s="322" t="str">
        <f t="shared" ca="1" si="224"/>
        <v>10.4</v>
      </c>
      <c r="D1085" s="322" t="str">
        <f t="shared" ca="1" si="225"/>
        <v>c</v>
      </c>
      <c r="E1085" s="322" t="s">
        <v>42</v>
      </c>
      <c r="F1085" s="322" t="str">
        <f t="shared" ca="1" si="226"/>
        <v>https://museemaritime.larochelle.fr/au-dela-de-la-visite/autour-des-expositions</v>
      </c>
      <c r="G1085" s="322" t="str">
        <f t="shared" ca="1" si="227"/>
        <v>AA</v>
      </c>
      <c r="H1085" s="322">
        <f t="shared" ca="1" si="228"/>
        <v>0</v>
      </c>
      <c r="I1085" s="322" t="str">
        <f t="shared" ca="1" si="229"/>
        <v>x</v>
      </c>
      <c r="J1085" s="322" t="str">
        <f t="shared" ca="1" si="230"/>
        <v/>
      </c>
      <c r="K1085" s="322" t="str">
        <f t="shared" ca="1" si="231"/>
        <v/>
      </c>
      <c r="L1085" s="322" t="str">
        <f t="shared" ca="1" si="232"/>
        <v/>
      </c>
      <c r="N1085" s="322">
        <f t="shared" ca="1" si="233"/>
        <v>0</v>
      </c>
      <c r="O1085" t="str">
        <f t="shared" ca="1" si="234"/>
        <v/>
      </c>
      <c r="P1085" t="str">
        <f t="shared" ca="1" si="235"/>
        <v/>
      </c>
      <c r="Q1085" t="str">
        <f t="shared" ca="1" si="236"/>
        <v/>
      </c>
      <c r="R1085" t="str">
        <f t="shared" ca="1" si="237"/>
        <v/>
      </c>
    </row>
    <row r="1086" spans="1:18" hidden="1" x14ac:dyDescent="0.2">
      <c r="A1086" s="361"/>
      <c r="B1086" s="322">
        <v>71</v>
      </c>
      <c r="C1086" s="322" t="str">
        <f t="shared" ca="1" si="224"/>
        <v>10.4</v>
      </c>
      <c r="D1086" s="322" t="str">
        <f t="shared" ca="1" si="225"/>
        <v>c</v>
      </c>
      <c r="E1086" s="322" t="s">
        <v>43</v>
      </c>
      <c r="F1086" s="322" t="str">
        <f t="shared" ca="1" si="226"/>
        <v>https://museemaritime.larochelle.fr/au-dela-de-la-visite/lieux-culturels-et-monuments</v>
      </c>
      <c r="G1086" s="322" t="str">
        <f t="shared" ca="1" si="227"/>
        <v>AA</v>
      </c>
      <c r="H1086" s="322">
        <f t="shared" ca="1" si="228"/>
        <v>0</v>
      </c>
      <c r="I1086" s="322" t="str">
        <f t="shared" ca="1" si="229"/>
        <v>x</v>
      </c>
      <c r="J1086" s="322" t="str">
        <f t="shared" ca="1" si="230"/>
        <v/>
      </c>
      <c r="K1086" s="322" t="str">
        <f t="shared" ca="1" si="231"/>
        <v/>
      </c>
      <c r="L1086" s="322" t="str">
        <f t="shared" ca="1" si="232"/>
        <v/>
      </c>
      <c r="N1086" s="322">
        <f t="shared" ca="1" si="233"/>
        <v>0</v>
      </c>
      <c r="O1086" t="str">
        <f t="shared" ca="1" si="234"/>
        <v/>
      </c>
      <c r="P1086" t="str">
        <f t="shared" ca="1" si="235"/>
        <v/>
      </c>
      <c r="Q1086" t="str">
        <f t="shared" ca="1" si="236"/>
        <v/>
      </c>
      <c r="R1086" t="str">
        <f t="shared" ca="1" si="237"/>
        <v/>
      </c>
    </row>
    <row r="1087" spans="1:18" hidden="1" x14ac:dyDescent="0.2">
      <c r="A1087" s="361"/>
      <c r="B1087" s="322">
        <v>71</v>
      </c>
      <c r="C1087" s="322" t="str">
        <f t="shared" ca="1" si="224"/>
        <v>10.4</v>
      </c>
      <c r="D1087" s="322" t="str">
        <f t="shared" ca="1" si="225"/>
        <v>c</v>
      </c>
      <c r="E1087" s="322" t="s">
        <v>44</v>
      </c>
      <c r="F1087" s="322" t="str">
        <f t="shared" ca="1" si="226"/>
        <v>https://museemaritime.larochelle.fr/au-dela-de-la-visite/a-decouvrir-a-proximite/yatchs-classiques</v>
      </c>
      <c r="G1087" s="322" t="str">
        <f t="shared" ca="1" si="227"/>
        <v>AA</v>
      </c>
      <c r="H1087" s="322">
        <f t="shared" ca="1" si="228"/>
        <v>0</v>
      </c>
      <c r="I1087" s="322" t="str">
        <f t="shared" ca="1" si="229"/>
        <v>x</v>
      </c>
      <c r="J1087" s="322" t="str">
        <f t="shared" ca="1" si="230"/>
        <v/>
      </c>
      <c r="K1087" s="322" t="str">
        <f t="shared" ca="1" si="231"/>
        <v/>
      </c>
      <c r="L1087" s="322" t="str">
        <f t="shared" ca="1" si="232"/>
        <v/>
      </c>
      <c r="N1087" s="322">
        <f t="shared" ca="1" si="233"/>
        <v>0</v>
      </c>
      <c r="O1087" t="str">
        <f t="shared" ca="1" si="234"/>
        <v/>
      </c>
      <c r="P1087" t="str">
        <f t="shared" ca="1" si="235"/>
        <v/>
      </c>
      <c r="Q1087" t="str">
        <f t="shared" ca="1" si="236"/>
        <v/>
      </c>
      <c r="R1087" t="str">
        <f t="shared" ca="1" si="237"/>
        <v/>
      </c>
    </row>
    <row r="1088" spans="1:18" hidden="1" x14ac:dyDescent="0.2">
      <c r="A1088" s="361"/>
      <c r="B1088" s="322">
        <v>72</v>
      </c>
      <c r="C1088" s="322" t="str">
        <f t="shared" ca="1" si="224"/>
        <v>10.5</v>
      </c>
      <c r="D1088" s="322" t="str">
        <f t="shared" ca="1" si="225"/>
        <v>c</v>
      </c>
      <c r="E1088" s="322" t="s">
        <v>27</v>
      </c>
      <c r="F1088" s="322" t="str">
        <f t="shared" ca="1" si="226"/>
        <v>https://museemaritime.larochelle.fr/</v>
      </c>
      <c r="G1088" s="322" t="str">
        <f t="shared" ca="1" si="227"/>
        <v>AA</v>
      </c>
      <c r="H1088" s="322">
        <f t="shared" ca="1" si="228"/>
        <v>0</v>
      </c>
      <c r="I1088" s="322" t="str">
        <f t="shared" ca="1" si="229"/>
        <v>x</v>
      </c>
      <c r="J1088" s="322" t="str">
        <f t="shared" ca="1" si="230"/>
        <v/>
      </c>
      <c r="K1088" s="322" t="str">
        <f t="shared" ca="1" si="231"/>
        <v/>
      </c>
      <c r="L1088" s="322" t="str">
        <f t="shared" ca="1" si="232"/>
        <v/>
      </c>
      <c r="N1088" s="322">
        <f t="shared" ca="1" si="233"/>
        <v>0</v>
      </c>
      <c r="O1088" t="str">
        <f t="shared" ca="1" si="234"/>
        <v/>
      </c>
      <c r="P1088" t="str">
        <f t="shared" ca="1" si="235"/>
        <v/>
      </c>
      <c r="Q1088" t="str">
        <f t="shared" ca="1" si="236"/>
        <v/>
      </c>
      <c r="R1088" t="str">
        <f t="shared" ca="1" si="237"/>
        <v/>
      </c>
    </row>
    <row r="1089" spans="1:18" hidden="1" x14ac:dyDescent="0.2">
      <c r="A1089" s="361"/>
      <c r="B1089" s="322">
        <v>72</v>
      </c>
      <c r="C1089" s="322" t="str">
        <f t="shared" ca="1" si="224"/>
        <v>10.5</v>
      </c>
      <c r="D1089" s="322" t="str">
        <f t="shared" ca="1" si="225"/>
        <v>c</v>
      </c>
      <c r="E1089" s="322" t="s">
        <v>28</v>
      </c>
      <c r="F1089" s="322" t="str">
        <f t="shared" ca="1" si="226"/>
        <v>https://museemaritime.larochelle.fr/contact</v>
      </c>
      <c r="G1089" s="322" t="str">
        <f t="shared" ca="1" si="227"/>
        <v>AA</v>
      </c>
      <c r="H1089" s="322">
        <f t="shared" ca="1" si="228"/>
        <v>0</v>
      </c>
      <c r="I1089" s="322" t="str">
        <f t="shared" ca="1" si="229"/>
        <v>x</v>
      </c>
      <c r="J1089" s="322" t="str">
        <f t="shared" ca="1" si="230"/>
        <v/>
      </c>
      <c r="K1089" s="322" t="str">
        <f t="shared" ca="1" si="231"/>
        <v/>
      </c>
      <c r="L1089" s="322" t="str">
        <f t="shared" ca="1" si="232"/>
        <v/>
      </c>
      <c r="N1089" s="322">
        <f t="shared" ca="1" si="233"/>
        <v>0</v>
      </c>
      <c r="O1089" t="str">
        <f t="shared" ca="1" si="234"/>
        <v/>
      </c>
      <c r="P1089" t="str">
        <f t="shared" ca="1" si="235"/>
        <v/>
      </c>
      <c r="Q1089" t="str">
        <f t="shared" ca="1" si="236"/>
        <v/>
      </c>
      <c r="R1089" t="str">
        <f t="shared" ca="1" si="237"/>
        <v/>
      </c>
    </row>
    <row r="1090" spans="1:18" hidden="1" x14ac:dyDescent="0.2">
      <c r="A1090" s="361"/>
      <c r="B1090" s="322">
        <v>72</v>
      </c>
      <c r="C1090" s="322" t="str">
        <f t="shared" ca="1" si="224"/>
        <v>10.5</v>
      </c>
      <c r="D1090" s="322" t="str">
        <f t="shared" ca="1" si="225"/>
        <v>c</v>
      </c>
      <c r="E1090" s="322" t="s">
        <v>29</v>
      </c>
      <c r="F1090" s="322" t="str">
        <f t="shared" ca="1" si="226"/>
        <v>https://museemaritime.larochelle.fr/mentions-legales</v>
      </c>
      <c r="G1090" s="322" t="str">
        <f t="shared" ca="1" si="227"/>
        <v>AA</v>
      </c>
      <c r="H1090" s="322">
        <f t="shared" ca="1" si="228"/>
        <v>0</v>
      </c>
      <c r="I1090" s="322" t="str">
        <f t="shared" ca="1" si="229"/>
        <v>x</v>
      </c>
      <c r="J1090" s="322" t="str">
        <f t="shared" ca="1" si="230"/>
        <v/>
      </c>
      <c r="K1090" s="322" t="str">
        <f t="shared" ca="1" si="231"/>
        <v/>
      </c>
      <c r="L1090" s="322" t="str">
        <f t="shared" ca="1" si="232"/>
        <v/>
      </c>
      <c r="N1090" s="322">
        <f t="shared" ca="1" si="233"/>
        <v>0</v>
      </c>
      <c r="O1090" t="str">
        <f t="shared" ca="1" si="234"/>
        <v/>
      </c>
      <c r="P1090" t="str">
        <f t="shared" ca="1" si="235"/>
        <v/>
      </c>
      <c r="Q1090" t="str">
        <f t="shared" ca="1" si="236"/>
        <v/>
      </c>
      <c r="R1090" t="str">
        <f t="shared" ca="1" si="237"/>
        <v/>
      </c>
    </row>
    <row r="1091" spans="1:18" hidden="1" x14ac:dyDescent="0.2">
      <c r="A1091" s="361"/>
      <c r="B1091" s="322">
        <v>72</v>
      </c>
      <c r="C1091" s="322" t="str">
        <f t="shared" ca="1" si="224"/>
        <v>10.5</v>
      </c>
      <c r="D1091" s="322" t="str">
        <f t="shared" ca="1" si="225"/>
        <v>na</v>
      </c>
      <c r="E1091" s="322" t="s">
        <v>30</v>
      </c>
      <c r="F1091" s="322" t="str">
        <f t="shared" ca="1" si="226"/>
        <v>https://museemaritime.larochelle.fr/plan-du-site</v>
      </c>
      <c r="G1091" s="322" t="str">
        <f t="shared" ca="1" si="227"/>
        <v>AA</v>
      </c>
      <c r="H1091" s="322">
        <f t="shared" ca="1" si="228"/>
        <v>0</v>
      </c>
      <c r="I1091" s="322" t="str">
        <f t="shared" ca="1" si="229"/>
        <v>x</v>
      </c>
      <c r="J1091" s="322" t="str">
        <f t="shared" ca="1" si="230"/>
        <v/>
      </c>
      <c r="K1091" s="322" t="str">
        <f t="shared" ca="1" si="231"/>
        <v/>
      </c>
      <c r="L1091" s="322" t="str">
        <f t="shared" ca="1" si="232"/>
        <v/>
      </c>
      <c r="N1091" s="322">
        <f t="shared" ca="1" si="233"/>
        <v>0</v>
      </c>
      <c r="O1091" t="str">
        <f t="shared" ca="1" si="234"/>
        <v/>
      </c>
      <c r="P1091" t="str">
        <f t="shared" ca="1" si="235"/>
        <v/>
      </c>
      <c r="Q1091" t="str">
        <f t="shared" ca="1" si="236"/>
        <v/>
      </c>
      <c r="R1091" t="str">
        <f t="shared" ca="1" si="237"/>
        <v/>
      </c>
    </row>
    <row r="1092" spans="1:18" hidden="1" x14ac:dyDescent="0.2">
      <c r="A1092" s="361"/>
      <c r="B1092" s="322">
        <v>72</v>
      </c>
      <c r="C1092" s="322" t="str">
        <f t="shared" ca="1" si="224"/>
        <v>10.5</v>
      </c>
      <c r="D1092" s="322" t="str">
        <f t="shared" ca="1" si="225"/>
        <v>c</v>
      </c>
      <c r="E1092" s="322" t="s">
        <v>31</v>
      </c>
      <c r="F1092" s="322" t="str">
        <f t="shared" ca="1" si="226"/>
        <v>https://museemaritime.larochelle.fr/un-avant-gout/en-ce-moment</v>
      </c>
      <c r="G1092" s="322" t="str">
        <f t="shared" ca="1" si="227"/>
        <v>AA</v>
      </c>
      <c r="H1092" s="322">
        <f t="shared" ca="1" si="228"/>
        <v>0</v>
      </c>
      <c r="I1092" s="322" t="str">
        <f t="shared" ca="1" si="229"/>
        <v>x</v>
      </c>
      <c r="J1092" s="322" t="str">
        <f t="shared" ca="1" si="230"/>
        <v/>
      </c>
      <c r="K1092" s="322" t="str">
        <f t="shared" ca="1" si="231"/>
        <v/>
      </c>
      <c r="L1092" s="322" t="str">
        <f t="shared" ca="1" si="232"/>
        <v/>
      </c>
      <c r="N1092" s="322">
        <f t="shared" ca="1" si="233"/>
        <v>0</v>
      </c>
      <c r="O1092" t="str">
        <f t="shared" ca="1" si="234"/>
        <v/>
      </c>
      <c r="P1092" t="str">
        <f t="shared" ca="1" si="235"/>
        <v/>
      </c>
      <c r="Q1092" t="str">
        <f t="shared" ca="1" si="236"/>
        <v/>
      </c>
      <c r="R1092" t="str">
        <f t="shared" ca="1" si="237"/>
        <v/>
      </c>
    </row>
    <row r="1093" spans="1:18" hidden="1" x14ac:dyDescent="0.2">
      <c r="A1093" s="361"/>
      <c r="B1093" s="322">
        <v>72</v>
      </c>
      <c r="C1093" s="322" t="str">
        <f t="shared" ca="1" si="224"/>
        <v>10.5</v>
      </c>
      <c r="D1093" s="322" t="str">
        <f t="shared" ca="1" si="225"/>
        <v>c</v>
      </c>
      <c r="E1093" s="322" t="s">
        <v>32</v>
      </c>
      <c r="F1093" s="322" t="str">
        <f t="shared" ca="1" si="226"/>
        <v>https://museemaritime.larochelle.fr/un-avant-gout/en-ce-moment</v>
      </c>
      <c r="G1093" s="322" t="str">
        <f t="shared" ca="1" si="227"/>
        <v>AA</v>
      </c>
      <c r="H1093" s="322">
        <f t="shared" ca="1" si="228"/>
        <v>0</v>
      </c>
      <c r="I1093" s="322" t="str">
        <f t="shared" ca="1" si="229"/>
        <v>x</v>
      </c>
      <c r="J1093" s="322" t="str">
        <f t="shared" ca="1" si="230"/>
        <v/>
      </c>
      <c r="K1093" s="322" t="str">
        <f t="shared" ca="1" si="231"/>
        <v/>
      </c>
      <c r="L1093" s="322" t="str">
        <f t="shared" ca="1" si="232"/>
        <v/>
      </c>
      <c r="N1093" s="322">
        <f t="shared" ca="1" si="233"/>
        <v>0</v>
      </c>
      <c r="O1093" t="str">
        <f t="shared" ca="1" si="234"/>
        <v/>
      </c>
      <c r="P1093" t="str">
        <f t="shared" ca="1" si="235"/>
        <v/>
      </c>
      <c r="Q1093" t="str">
        <f t="shared" ca="1" si="236"/>
        <v/>
      </c>
      <c r="R1093" t="str">
        <f t="shared" ca="1" si="237"/>
        <v/>
      </c>
    </row>
    <row r="1094" spans="1:18" hidden="1" x14ac:dyDescent="0.2">
      <c r="A1094" s="361"/>
      <c r="B1094" s="322">
        <v>72</v>
      </c>
      <c r="C1094" s="322" t="str">
        <f t="shared" ca="1" si="224"/>
        <v>10.5</v>
      </c>
      <c r="D1094" s="322" t="str">
        <f t="shared" ca="1" si="225"/>
        <v>c</v>
      </c>
      <c r="E1094" s="322" t="s">
        <v>33</v>
      </c>
      <c r="F1094" s="322" t="str">
        <f t="shared" ca="1" si="226"/>
        <v>https://museemaritime.larochelle.fr/un-avant-gout/en-ce-moment/evenement/generationsthalassa-5662</v>
      </c>
      <c r="G1094" s="322" t="str">
        <f t="shared" ca="1" si="227"/>
        <v>AA</v>
      </c>
      <c r="H1094" s="322">
        <f t="shared" ca="1" si="228"/>
        <v>0</v>
      </c>
      <c r="I1094" s="322" t="str">
        <f t="shared" ca="1" si="229"/>
        <v>x</v>
      </c>
      <c r="J1094" s="322" t="str">
        <f t="shared" ca="1" si="230"/>
        <v/>
      </c>
      <c r="K1094" s="322" t="str">
        <f t="shared" ca="1" si="231"/>
        <v/>
      </c>
      <c r="L1094" s="322" t="str">
        <f t="shared" ca="1" si="232"/>
        <v/>
      </c>
      <c r="N1094" s="322">
        <f t="shared" ca="1" si="233"/>
        <v>0</v>
      </c>
      <c r="O1094" t="str">
        <f t="shared" ca="1" si="234"/>
        <v/>
      </c>
      <c r="P1094" t="str">
        <f t="shared" ca="1" si="235"/>
        <v/>
      </c>
      <c r="Q1094" t="str">
        <f t="shared" ca="1" si="236"/>
        <v/>
      </c>
      <c r="R1094" t="str">
        <f t="shared" ca="1" si="237"/>
        <v/>
      </c>
    </row>
    <row r="1095" spans="1:18" hidden="1" x14ac:dyDescent="0.2">
      <c r="A1095" s="361"/>
      <c r="B1095" s="322">
        <v>72</v>
      </c>
      <c r="C1095" s="322" t="str">
        <f t="shared" ca="1" si="224"/>
        <v>10.5</v>
      </c>
      <c r="D1095" s="322" t="str">
        <f t="shared" ca="1" si="225"/>
        <v>c</v>
      </c>
      <c r="E1095" s="322" t="s">
        <v>34</v>
      </c>
      <c r="F1095" s="322" t="str">
        <f t="shared" ca="1" si="226"/>
        <v>https://museemaritime.larochelle.fr/recherche?q=bateau&amp;tx_indexedsearch%5Bsubmit_button%5D=OK </v>
      </c>
      <c r="G1095" s="322" t="str">
        <f t="shared" ca="1" si="227"/>
        <v>AA</v>
      </c>
      <c r="H1095" s="322">
        <f t="shared" ca="1" si="228"/>
        <v>0</v>
      </c>
      <c r="I1095" s="322" t="str">
        <f t="shared" ca="1" si="229"/>
        <v>x</v>
      </c>
      <c r="J1095" s="322" t="str">
        <f t="shared" ca="1" si="230"/>
        <v/>
      </c>
      <c r="K1095" s="322" t="str">
        <f t="shared" ca="1" si="231"/>
        <v/>
      </c>
      <c r="L1095" s="322" t="str">
        <f t="shared" ca="1" si="232"/>
        <v/>
      </c>
      <c r="N1095" s="322">
        <f t="shared" ca="1" si="233"/>
        <v>0</v>
      </c>
      <c r="O1095" t="str">
        <f t="shared" ca="1" si="234"/>
        <v/>
      </c>
      <c r="P1095" t="str">
        <f t="shared" ca="1" si="235"/>
        <v/>
      </c>
      <c r="Q1095" t="str">
        <f t="shared" ca="1" si="236"/>
        <v/>
      </c>
      <c r="R1095" t="str">
        <f t="shared" ca="1" si="237"/>
        <v/>
      </c>
    </row>
    <row r="1096" spans="1:18" hidden="1" x14ac:dyDescent="0.2">
      <c r="A1096" s="361"/>
      <c r="B1096" s="322">
        <v>72</v>
      </c>
      <c r="C1096" s="322" t="str">
        <f t="shared" ref="C1096:C1159" ca="1" si="238">IFERROR(IF(INDIRECT($E1096 &amp; "!B" &amp; $B1096)="","",INDIRECT($E1096 &amp; "!B" &amp; $B1096)),"")</f>
        <v>10.5</v>
      </c>
      <c r="D1096" s="322" t="str">
        <f t="shared" ref="D1096:D1159" ca="1" si="239">IFERROR(IF(INDIRECT($E1096 &amp; "!G" &amp; $B1096)="","",INDIRECT($E1096 &amp; "!G" &amp; $B1096)),"")</f>
        <v>c</v>
      </c>
      <c r="E1096" s="322" t="s">
        <v>35</v>
      </c>
      <c r="F1096" s="322" t="str">
        <f t="shared" ref="F1096:F1159" ca="1" si="240">IFERROR(HYPERLINK(INDIRECT($E1096 &amp; "!C3")), "")</f>
        <v>https://museemaritime.larochelle.fr/un-avant-gout/presentation-du-musee</v>
      </c>
      <c r="G1096" s="322" t="str">
        <f t="shared" ref="G1096:G1159" ca="1" si="241">IFERROR(IF(INDIRECT($E1096 &amp; "!C" &amp; $B1096)="","",INDIRECT($E1096 &amp; "!C" &amp; $B1096)),"")</f>
        <v>AA</v>
      </c>
      <c r="H1096" s="322">
        <f t="shared" ref="H1096:H1159" ca="1" si="242">IFERROR(IF(INDIRECT($E1096 &amp; "!D" &amp; $B1096)="","",INDIRECT($E1096 &amp; "!D" &amp; $B1096)),"")</f>
        <v>0</v>
      </c>
      <c r="I1096" s="322" t="str">
        <f t="shared" ref="I1096:I1159" ca="1" si="243">IFERROR(IF(INDIRECT($E1096 &amp; "!E" &amp; $B1096)="","",INDIRECT($E1096 &amp; "!E" &amp; $B1096)),"")</f>
        <v>x</v>
      </c>
      <c r="J1096" s="322" t="str">
        <f t="shared" ref="J1096:J1159" ca="1" si="244">IFERROR(IF(INDIRECT($E1096 &amp; "!I" &amp; $B1096)="","",INDIRECT($E1096 &amp; "!I" &amp; $B1096)),"")</f>
        <v/>
      </c>
      <c r="K1096" s="322" t="str">
        <f t="shared" ref="K1096:K1159" ca="1" si="245">IFERROR(IF(INDIRECT($E1096 &amp; "!J" &amp; $B1096)="","",INDIRECT($E1096 &amp; "!J" &amp; $B1096)),"")</f>
        <v/>
      </c>
      <c r="L1096" s="322" t="str">
        <f t="shared" ref="L1096:L1159" ca="1" si="246">IFERROR(VLOOKUP($K1096,$Z$1:$AD$4,MATCH($J1096,$AA$5:$AD$5,0)+1,FALSE),"")</f>
        <v/>
      </c>
      <c r="N1096" s="322">
        <f t="shared" ref="N1096:N1159" ca="1" si="247">COUNTIFS($C$7:$C$1915,$C1096,$D$7:$D$1915,"nc")</f>
        <v>0</v>
      </c>
      <c r="O1096" t="str">
        <f t="shared" ref="O1096:O1159" ca="1" si="248">IFERROR(IF(INDIRECT($E1096 &amp; "!K" &amp; $B1096)="","",INDIRECT($E1096 &amp; "!K" &amp; $B1096)),"")</f>
        <v/>
      </c>
      <c r="P1096" t="str">
        <f t="shared" ref="P1096:P1159" ca="1" si="249">IFERROR(IF(INDIRECT($E1096 &amp; "!L" &amp; $B1096)="","",INDIRECT($E1096 &amp; "!L" &amp; $B1096)),"")</f>
        <v/>
      </c>
      <c r="Q1096" t="str">
        <f t="shared" ref="Q1096:Q1159" ca="1" si="250">IFERROR(IF(INDIRECT($E1096 &amp; "!M" &amp; $B1096)="","",INDIRECT($E1096 &amp; "!M" &amp; $B1096)),"")</f>
        <v/>
      </c>
      <c r="R1096" t="str">
        <f t="shared" ref="R1096:R1159" ca="1" si="251">IFERROR(IF(INDIRECT($E1096 &amp; "!N" &amp; $B1096)="","",INDIRECT($E1096 &amp; "!N" &amp; $B1096)),"")</f>
        <v/>
      </c>
    </row>
    <row r="1097" spans="1:18" hidden="1" x14ac:dyDescent="0.2">
      <c r="A1097" s="361"/>
      <c r="B1097" s="322">
        <v>72</v>
      </c>
      <c r="C1097" s="322" t="str">
        <f t="shared" ca="1" si="238"/>
        <v>10.5</v>
      </c>
      <c r="D1097" s="322" t="str">
        <f t="shared" ca="1" si="239"/>
        <v>c</v>
      </c>
      <c r="E1097" s="322" t="s">
        <v>36</v>
      </c>
      <c r="F1097" s="322" t="str">
        <f t="shared" ca="1" si="240"/>
        <v>https://museemaritime.larochelle.fr/un-avant-gout/histoire-du-musee</v>
      </c>
      <c r="G1097" s="322" t="str">
        <f t="shared" ca="1" si="241"/>
        <v>AA</v>
      </c>
      <c r="H1097" s="322">
        <f t="shared" ca="1" si="242"/>
        <v>0</v>
      </c>
      <c r="I1097" s="322" t="str">
        <f t="shared" ca="1" si="243"/>
        <v>x</v>
      </c>
      <c r="J1097" s="322" t="str">
        <f t="shared" ca="1" si="244"/>
        <v/>
      </c>
      <c r="K1097" s="322" t="str">
        <f t="shared" ca="1" si="245"/>
        <v/>
      </c>
      <c r="L1097" s="322" t="str">
        <f t="shared" ca="1" si="246"/>
        <v/>
      </c>
      <c r="N1097" s="322">
        <f t="shared" ca="1" si="247"/>
        <v>0</v>
      </c>
      <c r="O1097" t="str">
        <f t="shared" ca="1" si="248"/>
        <v/>
      </c>
      <c r="P1097" t="str">
        <f t="shared" ca="1" si="249"/>
        <v/>
      </c>
      <c r="Q1097" t="str">
        <f t="shared" ca="1" si="250"/>
        <v/>
      </c>
      <c r="R1097" t="str">
        <f t="shared" ca="1" si="251"/>
        <v/>
      </c>
    </row>
    <row r="1098" spans="1:18" hidden="1" x14ac:dyDescent="0.2">
      <c r="A1098" s="361"/>
      <c r="B1098" s="322">
        <v>72</v>
      </c>
      <c r="C1098" s="322" t="str">
        <f t="shared" ca="1" si="238"/>
        <v>10.5</v>
      </c>
      <c r="D1098" s="322" t="str">
        <f t="shared" ca="1" si="239"/>
        <v>c</v>
      </c>
      <c r="E1098" s="322" t="s">
        <v>37</v>
      </c>
      <c r="F1098" s="322" t="str">
        <f t="shared" ca="1" si="240"/>
        <v>https://museemaritime.larochelle.fr/un-avant-gout/les-collections/flotte-patrimoniale</v>
      </c>
      <c r="G1098" s="322" t="str">
        <f t="shared" ca="1" si="241"/>
        <v>AA</v>
      </c>
      <c r="H1098" s="322">
        <f t="shared" ca="1" si="242"/>
        <v>0</v>
      </c>
      <c r="I1098" s="322" t="str">
        <f t="shared" ca="1" si="243"/>
        <v>x</v>
      </c>
      <c r="J1098" s="322" t="str">
        <f t="shared" ca="1" si="244"/>
        <v/>
      </c>
      <c r="K1098" s="322" t="str">
        <f t="shared" ca="1" si="245"/>
        <v/>
      </c>
      <c r="L1098" s="322" t="str">
        <f t="shared" ca="1" si="246"/>
        <v/>
      </c>
      <c r="N1098" s="322">
        <f t="shared" ca="1" si="247"/>
        <v>0</v>
      </c>
      <c r="O1098" t="str">
        <f t="shared" ca="1" si="248"/>
        <v/>
      </c>
      <c r="P1098" t="str">
        <f t="shared" ca="1" si="249"/>
        <v/>
      </c>
      <c r="Q1098" t="str">
        <f t="shared" ca="1" si="250"/>
        <v/>
      </c>
      <c r="R1098" t="str">
        <f t="shared" ca="1" si="251"/>
        <v/>
      </c>
    </row>
    <row r="1099" spans="1:18" hidden="1" x14ac:dyDescent="0.2">
      <c r="A1099" s="361"/>
      <c r="B1099" s="322">
        <v>72</v>
      </c>
      <c r="C1099" s="322" t="str">
        <f t="shared" ca="1" si="238"/>
        <v>10.5</v>
      </c>
      <c r="D1099" s="322" t="str">
        <f t="shared" ca="1" si="239"/>
        <v>c</v>
      </c>
      <c r="E1099" s="322" t="s">
        <v>38</v>
      </c>
      <c r="F1099" s="322" t="str">
        <f t="shared" ca="1" si="240"/>
        <v>https://museemaritime.larochelle.fr/un-avant-gout/les-collections/france-1</v>
      </c>
      <c r="G1099" s="322" t="str">
        <f t="shared" ca="1" si="241"/>
        <v>AA</v>
      </c>
      <c r="H1099" s="322">
        <f t="shared" ca="1" si="242"/>
        <v>0</v>
      </c>
      <c r="I1099" s="322" t="str">
        <f t="shared" ca="1" si="243"/>
        <v>x</v>
      </c>
      <c r="J1099" s="322" t="str">
        <f t="shared" ca="1" si="244"/>
        <v/>
      </c>
      <c r="K1099" s="322" t="str">
        <f t="shared" ca="1" si="245"/>
        <v/>
      </c>
      <c r="L1099" s="322" t="str">
        <f t="shared" ca="1" si="246"/>
        <v/>
      </c>
      <c r="N1099" s="322">
        <f t="shared" ca="1" si="247"/>
        <v>0</v>
      </c>
      <c r="O1099" t="str">
        <f t="shared" ca="1" si="248"/>
        <v/>
      </c>
      <c r="P1099" t="str">
        <f t="shared" ca="1" si="249"/>
        <v/>
      </c>
      <c r="Q1099" t="str">
        <f t="shared" ca="1" si="250"/>
        <v/>
      </c>
      <c r="R1099" t="str">
        <f t="shared" ca="1" si="251"/>
        <v/>
      </c>
    </row>
    <row r="1100" spans="1:18" hidden="1" x14ac:dyDescent="0.2">
      <c r="A1100" s="361"/>
      <c r="B1100" s="322">
        <v>72</v>
      </c>
      <c r="C1100" s="322" t="str">
        <f t="shared" ca="1" si="238"/>
        <v>10.5</v>
      </c>
      <c r="D1100" s="322" t="str">
        <f t="shared" ca="1" si="239"/>
        <v>c</v>
      </c>
      <c r="E1100" s="322" t="s">
        <v>39</v>
      </c>
      <c r="F1100" s="322" t="str">
        <f t="shared" ca="1" si="240"/>
        <v>https://museemaritime.larochelle.fr/un-avant-gout/les-incontournables/joshua-1</v>
      </c>
      <c r="G1100" s="322" t="str">
        <f t="shared" ca="1" si="241"/>
        <v>AA</v>
      </c>
      <c r="H1100" s="322">
        <f t="shared" ca="1" si="242"/>
        <v>0</v>
      </c>
      <c r="I1100" s="322" t="str">
        <f t="shared" ca="1" si="243"/>
        <v>x</v>
      </c>
      <c r="J1100" s="322" t="str">
        <f t="shared" ca="1" si="244"/>
        <v/>
      </c>
      <c r="K1100" s="322" t="str">
        <f t="shared" ca="1" si="245"/>
        <v/>
      </c>
      <c r="L1100" s="322" t="str">
        <f t="shared" ca="1" si="246"/>
        <v/>
      </c>
      <c r="N1100" s="322">
        <f t="shared" ca="1" si="247"/>
        <v>0</v>
      </c>
      <c r="O1100" t="str">
        <f t="shared" ca="1" si="248"/>
        <v/>
      </c>
      <c r="P1100" t="str">
        <f t="shared" ca="1" si="249"/>
        <v/>
      </c>
      <c r="Q1100" t="str">
        <f t="shared" ca="1" si="250"/>
        <v/>
      </c>
      <c r="R1100" t="str">
        <f t="shared" ca="1" si="251"/>
        <v/>
      </c>
    </row>
    <row r="1101" spans="1:18" hidden="1" x14ac:dyDescent="0.2">
      <c r="A1101" s="361"/>
      <c r="B1101" s="322">
        <v>72</v>
      </c>
      <c r="C1101" s="322" t="str">
        <f t="shared" ca="1" si="238"/>
        <v>10.5</v>
      </c>
      <c r="D1101" s="322" t="str">
        <f t="shared" ca="1" si="239"/>
        <v>c</v>
      </c>
      <c r="E1101" s="322" t="s">
        <v>40</v>
      </c>
      <c r="F1101" s="322" t="str">
        <f t="shared" ca="1" si="240"/>
        <v>https://museemaritime.larochelle.fr/preparer-la-visite/acces-tarifs-et-horaires</v>
      </c>
      <c r="G1101" s="322" t="str">
        <f t="shared" ca="1" si="241"/>
        <v>AA</v>
      </c>
      <c r="H1101" s="322">
        <f t="shared" ca="1" si="242"/>
        <v>0</v>
      </c>
      <c r="I1101" s="322" t="str">
        <f t="shared" ca="1" si="243"/>
        <v>x</v>
      </c>
      <c r="J1101" s="322" t="str">
        <f t="shared" ca="1" si="244"/>
        <v/>
      </c>
      <c r="K1101" s="322" t="str">
        <f t="shared" ca="1" si="245"/>
        <v/>
      </c>
      <c r="L1101" s="322" t="str">
        <f t="shared" ca="1" si="246"/>
        <v/>
      </c>
      <c r="N1101" s="322">
        <f t="shared" ca="1" si="247"/>
        <v>0</v>
      </c>
      <c r="O1101" t="str">
        <f t="shared" ca="1" si="248"/>
        <v/>
      </c>
      <c r="P1101" t="str">
        <f t="shared" ca="1" si="249"/>
        <v/>
      </c>
      <c r="Q1101" t="str">
        <f t="shared" ca="1" si="250"/>
        <v/>
      </c>
      <c r="R1101" t="str">
        <f t="shared" ca="1" si="251"/>
        <v/>
      </c>
    </row>
    <row r="1102" spans="1:18" hidden="1" x14ac:dyDescent="0.2">
      <c r="A1102" s="361"/>
      <c r="B1102" s="322">
        <v>72</v>
      </c>
      <c r="C1102" s="322" t="str">
        <f t="shared" ca="1" si="238"/>
        <v>10.5</v>
      </c>
      <c r="D1102" s="322" t="str">
        <f t="shared" ca="1" si="239"/>
        <v>c</v>
      </c>
      <c r="E1102" s="322" t="s">
        <v>41</v>
      </c>
      <c r="F1102" s="322" t="str">
        <f t="shared" ca="1" si="240"/>
        <v>https://museemaritime.larochelle.fr/preparer-la-visite/je-suis/enseignant-ou-animateur</v>
      </c>
      <c r="G1102" s="322" t="str">
        <f t="shared" ca="1" si="241"/>
        <v>AA</v>
      </c>
      <c r="H1102" s="322">
        <f t="shared" ca="1" si="242"/>
        <v>0</v>
      </c>
      <c r="I1102" s="322" t="str">
        <f t="shared" ca="1" si="243"/>
        <v>x</v>
      </c>
      <c r="J1102" s="322" t="str">
        <f t="shared" ca="1" si="244"/>
        <v/>
      </c>
      <c r="K1102" s="322" t="str">
        <f t="shared" ca="1" si="245"/>
        <v/>
      </c>
      <c r="L1102" s="322" t="str">
        <f t="shared" ca="1" si="246"/>
        <v/>
      </c>
      <c r="N1102" s="322">
        <f t="shared" ca="1" si="247"/>
        <v>0</v>
      </c>
      <c r="O1102" t="str">
        <f t="shared" ca="1" si="248"/>
        <v/>
      </c>
      <c r="P1102" t="str">
        <f t="shared" ca="1" si="249"/>
        <v/>
      </c>
      <c r="Q1102" t="str">
        <f t="shared" ca="1" si="250"/>
        <v/>
      </c>
      <c r="R1102" t="str">
        <f t="shared" ca="1" si="251"/>
        <v/>
      </c>
    </row>
    <row r="1103" spans="1:18" hidden="1" x14ac:dyDescent="0.2">
      <c r="A1103" s="361"/>
      <c r="B1103" s="322">
        <v>72</v>
      </c>
      <c r="C1103" s="322" t="str">
        <f t="shared" ca="1" si="238"/>
        <v>10.5</v>
      </c>
      <c r="D1103" s="322" t="str">
        <f t="shared" ca="1" si="239"/>
        <v>c</v>
      </c>
      <c r="E1103" s="322" t="s">
        <v>42</v>
      </c>
      <c r="F1103" s="322" t="str">
        <f t="shared" ca="1" si="240"/>
        <v>https://museemaritime.larochelle.fr/au-dela-de-la-visite/autour-des-expositions</v>
      </c>
      <c r="G1103" s="322" t="str">
        <f t="shared" ca="1" si="241"/>
        <v>AA</v>
      </c>
      <c r="H1103" s="322">
        <f t="shared" ca="1" si="242"/>
        <v>0</v>
      </c>
      <c r="I1103" s="322" t="str">
        <f t="shared" ca="1" si="243"/>
        <v>x</v>
      </c>
      <c r="J1103" s="322" t="str">
        <f t="shared" ca="1" si="244"/>
        <v/>
      </c>
      <c r="K1103" s="322" t="str">
        <f t="shared" ca="1" si="245"/>
        <v/>
      </c>
      <c r="L1103" s="322" t="str">
        <f t="shared" ca="1" si="246"/>
        <v/>
      </c>
      <c r="N1103" s="322">
        <f t="shared" ca="1" si="247"/>
        <v>0</v>
      </c>
      <c r="O1103" t="str">
        <f t="shared" ca="1" si="248"/>
        <v/>
      </c>
      <c r="P1103" t="str">
        <f t="shared" ca="1" si="249"/>
        <v/>
      </c>
      <c r="Q1103" t="str">
        <f t="shared" ca="1" si="250"/>
        <v/>
      </c>
      <c r="R1103" t="str">
        <f t="shared" ca="1" si="251"/>
        <v/>
      </c>
    </row>
    <row r="1104" spans="1:18" hidden="1" x14ac:dyDescent="0.2">
      <c r="A1104" s="361"/>
      <c r="B1104" s="322">
        <v>72</v>
      </c>
      <c r="C1104" s="322" t="str">
        <f t="shared" ca="1" si="238"/>
        <v>10.5</v>
      </c>
      <c r="D1104" s="322" t="str">
        <f t="shared" ca="1" si="239"/>
        <v>c</v>
      </c>
      <c r="E1104" s="322" t="s">
        <v>43</v>
      </c>
      <c r="F1104" s="322" t="str">
        <f t="shared" ca="1" si="240"/>
        <v>https://museemaritime.larochelle.fr/au-dela-de-la-visite/lieux-culturels-et-monuments</v>
      </c>
      <c r="G1104" s="322" t="str">
        <f t="shared" ca="1" si="241"/>
        <v>AA</v>
      </c>
      <c r="H1104" s="322">
        <f t="shared" ca="1" si="242"/>
        <v>0</v>
      </c>
      <c r="I1104" s="322" t="str">
        <f t="shared" ca="1" si="243"/>
        <v>x</v>
      </c>
      <c r="J1104" s="322" t="str">
        <f t="shared" ca="1" si="244"/>
        <v/>
      </c>
      <c r="K1104" s="322" t="str">
        <f t="shared" ca="1" si="245"/>
        <v/>
      </c>
      <c r="L1104" s="322" t="str">
        <f t="shared" ca="1" si="246"/>
        <v/>
      </c>
      <c r="N1104" s="322">
        <f t="shared" ca="1" si="247"/>
        <v>0</v>
      </c>
      <c r="O1104" t="str">
        <f t="shared" ca="1" si="248"/>
        <v/>
      </c>
      <c r="P1104" t="str">
        <f t="shared" ca="1" si="249"/>
        <v/>
      </c>
      <c r="Q1104" t="str">
        <f t="shared" ca="1" si="250"/>
        <v/>
      </c>
      <c r="R1104" t="str">
        <f t="shared" ca="1" si="251"/>
        <v/>
      </c>
    </row>
    <row r="1105" spans="1:18" hidden="1" x14ac:dyDescent="0.2">
      <c r="A1105" s="361"/>
      <c r="B1105" s="322">
        <v>72</v>
      </c>
      <c r="C1105" s="322" t="str">
        <f t="shared" ca="1" si="238"/>
        <v>10.5</v>
      </c>
      <c r="D1105" s="322" t="str">
        <f t="shared" ca="1" si="239"/>
        <v>c</v>
      </c>
      <c r="E1105" s="322" t="s">
        <v>44</v>
      </c>
      <c r="F1105" s="322" t="str">
        <f t="shared" ca="1" si="240"/>
        <v>https://museemaritime.larochelle.fr/au-dela-de-la-visite/a-decouvrir-a-proximite/yatchs-classiques</v>
      </c>
      <c r="G1105" s="322" t="str">
        <f t="shared" ca="1" si="241"/>
        <v>AA</v>
      </c>
      <c r="H1105" s="322">
        <f t="shared" ca="1" si="242"/>
        <v>0</v>
      </c>
      <c r="I1105" s="322" t="str">
        <f t="shared" ca="1" si="243"/>
        <v>x</v>
      </c>
      <c r="J1105" s="322" t="str">
        <f t="shared" ca="1" si="244"/>
        <v/>
      </c>
      <c r="K1105" s="322" t="str">
        <f t="shared" ca="1" si="245"/>
        <v/>
      </c>
      <c r="L1105" s="322" t="str">
        <f t="shared" ca="1" si="246"/>
        <v/>
      </c>
      <c r="N1105" s="322">
        <f t="shared" ca="1" si="247"/>
        <v>0</v>
      </c>
      <c r="O1105" t="str">
        <f t="shared" ca="1" si="248"/>
        <v/>
      </c>
      <c r="P1105" t="str">
        <f t="shared" ca="1" si="249"/>
        <v/>
      </c>
      <c r="Q1105" t="str">
        <f t="shared" ca="1" si="250"/>
        <v/>
      </c>
      <c r="R1105" t="str">
        <f t="shared" ca="1" si="251"/>
        <v/>
      </c>
    </row>
    <row r="1106" spans="1:18" hidden="1" x14ac:dyDescent="0.2">
      <c r="A1106" s="361"/>
      <c r="B1106" s="322">
        <v>73</v>
      </c>
      <c r="C1106" s="322" t="str">
        <f t="shared" ca="1" si="238"/>
        <v>10.6</v>
      </c>
      <c r="D1106" s="322" t="str">
        <f t="shared" ca="1" si="239"/>
        <v>na</v>
      </c>
      <c r="E1106" s="322" t="s">
        <v>27</v>
      </c>
      <c r="F1106" s="322" t="str">
        <f t="shared" ca="1" si="240"/>
        <v>https://museemaritime.larochelle.fr/</v>
      </c>
      <c r="G1106" s="322" t="str">
        <f t="shared" ca="1" si="241"/>
        <v>A</v>
      </c>
      <c r="H1106" s="322" t="str">
        <f t="shared" ca="1" si="242"/>
        <v>x</v>
      </c>
      <c r="I1106" s="322">
        <f t="shared" ca="1" si="243"/>
        <v>0</v>
      </c>
      <c r="J1106" s="322" t="str">
        <f t="shared" ca="1" si="244"/>
        <v/>
      </c>
      <c r="K1106" s="322" t="str">
        <f t="shared" ca="1" si="245"/>
        <v/>
      </c>
      <c r="L1106" s="322" t="str">
        <f t="shared" ca="1" si="246"/>
        <v/>
      </c>
      <c r="N1106" s="322">
        <f t="shared" ca="1" si="247"/>
        <v>0</v>
      </c>
      <c r="O1106" t="str">
        <f t="shared" ca="1" si="248"/>
        <v/>
      </c>
      <c r="P1106" t="str">
        <f t="shared" ca="1" si="249"/>
        <v/>
      </c>
      <c r="Q1106" t="str">
        <f t="shared" ca="1" si="250"/>
        <v/>
      </c>
      <c r="R1106" t="str">
        <f t="shared" ca="1" si="251"/>
        <v/>
      </c>
    </row>
    <row r="1107" spans="1:18" hidden="1" x14ac:dyDescent="0.2">
      <c r="A1107" s="361"/>
      <c r="B1107" s="322">
        <v>73</v>
      </c>
      <c r="C1107" s="322" t="str">
        <f t="shared" ca="1" si="238"/>
        <v>10.6</v>
      </c>
      <c r="D1107" s="322" t="str">
        <f t="shared" ca="1" si="239"/>
        <v>na</v>
      </c>
      <c r="E1107" s="322" t="s">
        <v>28</v>
      </c>
      <c r="F1107" s="322" t="str">
        <f t="shared" ca="1" si="240"/>
        <v>https://museemaritime.larochelle.fr/contact</v>
      </c>
      <c r="G1107" s="322" t="str">
        <f t="shared" ca="1" si="241"/>
        <v>A</v>
      </c>
      <c r="H1107" s="322" t="str">
        <f t="shared" ca="1" si="242"/>
        <v>x</v>
      </c>
      <c r="I1107" s="322">
        <f t="shared" ca="1" si="243"/>
        <v>0</v>
      </c>
      <c r="J1107" s="322" t="str">
        <f t="shared" ca="1" si="244"/>
        <v/>
      </c>
      <c r="K1107" s="322" t="str">
        <f t="shared" ca="1" si="245"/>
        <v/>
      </c>
      <c r="L1107" s="322" t="str">
        <f t="shared" ca="1" si="246"/>
        <v/>
      </c>
      <c r="N1107" s="322">
        <f t="shared" ca="1" si="247"/>
        <v>0</v>
      </c>
      <c r="O1107" t="str">
        <f t="shared" ca="1" si="248"/>
        <v/>
      </c>
      <c r="P1107" t="str">
        <f t="shared" ca="1" si="249"/>
        <v/>
      </c>
      <c r="Q1107" t="str">
        <f t="shared" ca="1" si="250"/>
        <v/>
      </c>
      <c r="R1107" t="str">
        <f t="shared" ca="1" si="251"/>
        <v/>
      </c>
    </row>
    <row r="1108" spans="1:18" hidden="1" x14ac:dyDescent="0.2">
      <c r="A1108" s="361"/>
      <c r="B1108" s="322">
        <v>73</v>
      </c>
      <c r="C1108" s="322" t="str">
        <f t="shared" ca="1" si="238"/>
        <v>10.6</v>
      </c>
      <c r="D1108" s="322" t="str">
        <f t="shared" ca="1" si="239"/>
        <v>c</v>
      </c>
      <c r="E1108" s="322" t="s">
        <v>29</v>
      </c>
      <c r="F1108" s="322" t="str">
        <f t="shared" ca="1" si="240"/>
        <v>https://museemaritime.larochelle.fr/mentions-legales</v>
      </c>
      <c r="G1108" s="322" t="str">
        <f t="shared" ca="1" si="241"/>
        <v>A</v>
      </c>
      <c r="H1108" s="322" t="str">
        <f t="shared" ca="1" si="242"/>
        <v>x</v>
      </c>
      <c r="I1108" s="322">
        <f t="shared" ca="1" si="243"/>
        <v>0</v>
      </c>
      <c r="J1108" s="322" t="str">
        <f t="shared" ca="1" si="244"/>
        <v/>
      </c>
      <c r="K1108" s="322" t="str">
        <f t="shared" ca="1" si="245"/>
        <v/>
      </c>
      <c r="L1108" s="322" t="str">
        <f t="shared" ca="1" si="246"/>
        <v/>
      </c>
      <c r="N1108" s="322">
        <f t="shared" ca="1" si="247"/>
        <v>0</v>
      </c>
      <c r="O1108" t="str">
        <f t="shared" ca="1" si="248"/>
        <v/>
      </c>
      <c r="P1108" t="str">
        <f t="shared" ca="1" si="249"/>
        <v/>
      </c>
      <c r="Q1108" t="str">
        <f t="shared" ca="1" si="250"/>
        <v/>
      </c>
      <c r="R1108" t="str">
        <f t="shared" ca="1" si="251"/>
        <v/>
      </c>
    </row>
    <row r="1109" spans="1:18" hidden="1" x14ac:dyDescent="0.2">
      <c r="A1109" s="361"/>
      <c r="B1109" s="322">
        <v>73</v>
      </c>
      <c r="C1109" s="322" t="str">
        <f t="shared" ca="1" si="238"/>
        <v>10.6</v>
      </c>
      <c r="D1109" s="322" t="str">
        <f t="shared" ca="1" si="239"/>
        <v>na</v>
      </c>
      <c r="E1109" s="322" t="s">
        <v>30</v>
      </c>
      <c r="F1109" s="322" t="str">
        <f t="shared" ca="1" si="240"/>
        <v>https://museemaritime.larochelle.fr/plan-du-site</v>
      </c>
      <c r="G1109" s="322" t="str">
        <f t="shared" ca="1" si="241"/>
        <v>A</v>
      </c>
      <c r="H1109" s="322" t="str">
        <f t="shared" ca="1" si="242"/>
        <v>x</v>
      </c>
      <c r="I1109" s="322">
        <f t="shared" ca="1" si="243"/>
        <v>0</v>
      </c>
      <c r="J1109" s="322" t="str">
        <f t="shared" ca="1" si="244"/>
        <v/>
      </c>
      <c r="K1109" s="322" t="str">
        <f t="shared" ca="1" si="245"/>
        <v/>
      </c>
      <c r="L1109" s="322" t="str">
        <f t="shared" ca="1" si="246"/>
        <v/>
      </c>
      <c r="N1109" s="322">
        <f t="shared" ca="1" si="247"/>
        <v>0</v>
      </c>
      <c r="O1109" t="str">
        <f t="shared" ca="1" si="248"/>
        <v/>
      </c>
      <c r="P1109" t="str">
        <f t="shared" ca="1" si="249"/>
        <v/>
      </c>
      <c r="Q1109" t="str">
        <f t="shared" ca="1" si="250"/>
        <v/>
      </c>
      <c r="R1109" t="str">
        <f t="shared" ca="1" si="251"/>
        <v/>
      </c>
    </row>
    <row r="1110" spans="1:18" hidden="1" x14ac:dyDescent="0.2">
      <c r="A1110" s="361"/>
      <c r="B1110" s="322">
        <v>73</v>
      </c>
      <c r="C1110" s="322" t="str">
        <f t="shared" ca="1" si="238"/>
        <v>10.6</v>
      </c>
      <c r="D1110" s="322" t="str">
        <f t="shared" ca="1" si="239"/>
        <v>na</v>
      </c>
      <c r="E1110" s="322" t="s">
        <v>31</v>
      </c>
      <c r="F1110" s="322" t="str">
        <f t="shared" ca="1" si="240"/>
        <v>https://museemaritime.larochelle.fr/un-avant-gout/en-ce-moment</v>
      </c>
      <c r="G1110" s="322" t="str">
        <f t="shared" ca="1" si="241"/>
        <v>A</v>
      </c>
      <c r="H1110" s="322" t="str">
        <f t="shared" ca="1" si="242"/>
        <v>x</v>
      </c>
      <c r="I1110" s="322">
        <f t="shared" ca="1" si="243"/>
        <v>0</v>
      </c>
      <c r="J1110" s="322" t="str">
        <f t="shared" ca="1" si="244"/>
        <v/>
      </c>
      <c r="K1110" s="322" t="str">
        <f t="shared" ca="1" si="245"/>
        <v/>
      </c>
      <c r="L1110" s="322" t="str">
        <f t="shared" ca="1" si="246"/>
        <v/>
      </c>
      <c r="N1110" s="322">
        <f t="shared" ca="1" si="247"/>
        <v>0</v>
      </c>
      <c r="O1110" t="str">
        <f t="shared" ca="1" si="248"/>
        <v/>
      </c>
      <c r="P1110" t="str">
        <f t="shared" ca="1" si="249"/>
        <v/>
      </c>
      <c r="Q1110" t="str">
        <f t="shared" ca="1" si="250"/>
        <v/>
      </c>
      <c r="R1110" t="str">
        <f t="shared" ca="1" si="251"/>
        <v/>
      </c>
    </row>
    <row r="1111" spans="1:18" hidden="1" x14ac:dyDescent="0.2">
      <c r="A1111" s="361"/>
      <c r="B1111" s="322">
        <v>73</v>
      </c>
      <c r="C1111" s="322" t="str">
        <f t="shared" ca="1" si="238"/>
        <v>10.6</v>
      </c>
      <c r="D1111" s="322" t="str">
        <f t="shared" ca="1" si="239"/>
        <v>na</v>
      </c>
      <c r="E1111" s="322" t="s">
        <v>32</v>
      </c>
      <c r="F1111" s="322" t="str">
        <f t="shared" ca="1" si="240"/>
        <v>https://museemaritime.larochelle.fr/un-avant-gout/en-ce-moment</v>
      </c>
      <c r="G1111" s="322" t="str">
        <f t="shared" ca="1" si="241"/>
        <v>A</v>
      </c>
      <c r="H1111" s="322" t="str">
        <f t="shared" ca="1" si="242"/>
        <v>x</v>
      </c>
      <c r="I1111" s="322">
        <f t="shared" ca="1" si="243"/>
        <v>0</v>
      </c>
      <c r="J1111" s="322" t="str">
        <f t="shared" ca="1" si="244"/>
        <v/>
      </c>
      <c r="K1111" s="322" t="str">
        <f t="shared" ca="1" si="245"/>
        <v/>
      </c>
      <c r="L1111" s="322" t="str">
        <f t="shared" ca="1" si="246"/>
        <v/>
      </c>
      <c r="N1111" s="322">
        <f t="shared" ca="1" si="247"/>
        <v>0</v>
      </c>
      <c r="O1111" t="str">
        <f t="shared" ca="1" si="248"/>
        <v/>
      </c>
      <c r="P1111" t="str">
        <f t="shared" ca="1" si="249"/>
        <v/>
      </c>
      <c r="Q1111" t="str">
        <f t="shared" ca="1" si="250"/>
        <v/>
      </c>
      <c r="R1111" t="str">
        <f t="shared" ca="1" si="251"/>
        <v/>
      </c>
    </row>
    <row r="1112" spans="1:18" hidden="1" x14ac:dyDescent="0.2">
      <c r="A1112" s="361"/>
      <c r="B1112" s="322">
        <v>73</v>
      </c>
      <c r="C1112" s="322" t="str">
        <f t="shared" ca="1" si="238"/>
        <v>10.6</v>
      </c>
      <c r="D1112" s="322" t="str">
        <f t="shared" ca="1" si="239"/>
        <v>na</v>
      </c>
      <c r="E1112" s="322" t="s">
        <v>33</v>
      </c>
      <c r="F1112" s="322" t="str">
        <f t="shared" ca="1" si="240"/>
        <v>https://museemaritime.larochelle.fr/un-avant-gout/en-ce-moment/evenement/generationsthalassa-5662</v>
      </c>
      <c r="G1112" s="322" t="str">
        <f t="shared" ca="1" si="241"/>
        <v>A</v>
      </c>
      <c r="H1112" s="322" t="str">
        <f t="shared" ca="1" si="242"/>
        <v>x</v>
      </c>
      <c r="I1112" s="322">
        <f t="shared" ca="1" si="243"/>
        <v>0</v>
      </c>
      <c r="J1112" s="322" t="str">
        <f t="shared" ca="1" si="244"/>
        <v/>
      </c>
      <c r="K1112" s="322" t="str">
        <f t="shared" ca="1" si="245"/>
        <v/>
      </c>
      <c r="L1112" s="322" t="str">
        <f t="shared" ca="1" si="246"/>
        <v/>
      </c>
      <c r="N1112" s="322">
        <f t="shared" ca="1" si="247"/>
        <v>0</v>
      </c>
      <c r="O1112" t="str">
        <f t="shared" ca="1" si="248"/>
        <v/>
      </c>
      <c r="P1112" t="str">
        <f t="shared" ca="1" si="249"/>
        <v/>
      </c>
      <c r="Q1112" t="str">
        <f t="shared" ca="1" si="250"/>
        <v/>
      </c>
      <c r="R1112" t="str">
        <f t="shared" ca="1" si="251"/>
        <v/>
      </c>
    </row>
    <row r="1113" spans="1:18" hidden="1" x14ac:dyDescent="0.2">
      <c r="A1113" s="361"/>
      <c r="B1113" s="322">
        <v>73</v>
      </c>
      <c r="C1113" s="322" t="str">
        <f t="shared" ca="1" si="238"/>
        <v>10.6</v>
      </c>
      <c r="D1113" s="322" t="str">
        <f t="shared" ca="1" si="239"/>
        <v>na</v>
      </c>
      <c r="E1113" s="322" t="s">
        <v>34</v>
      </c>
      <c r="F1113" s="322" t="str">
        <f t="shared" ca="1" si="240"/>
        <v>https://museemaritime.larochelle.fr/recherche?q=bateau&amp;tx_indexedsearch%5Bsubmit_button%5D=OK </v>
      </c>
      <c r="G1113" s="322" t="str">
        <f t="shared" ca="1" si="241"/>
        <v>A</v>
      </c>
      <c r="H1113" s="322" t="str">
        <f t="shared" ca="1" si="242"/>
        <v>x</v>
      </c>
      <c r="I1113" s="322">
        <f t="shared" ca="1" si="243"/>
        <v>0</v>
      </c>
      <c r="J1113" s="322" t="str">
        <f t="shared" ca="1" si="244"/>
        <v/>
      </c>
      <c r="K1113" s="322" t="str">
        <f t="shared" ca="1" si="245"/>
        <v/>
      </c>
      <c r="L1113" s="322" t="str">
        <f t="shared" ca="1" si="246"/>
        <v/>
      </c>
      <c r="N1113" s="322">
        <f t="shared" ca="1" si="247"/>
        <v>0</v>
      </c>
      <c r="O1113" t="str">
        <f t="shared" ca="1" si="248"/>
        <v/>
      </c>
      <c r="P1113" t="str">
        <f t="shared" ca="1" si="249"/>
        <v/>
      </c>
      <c r="Q1113" t="str">
        <f t="shared" ca="1" si="250"/>
        <v/>
      </c>
      <c r="R1113" t="str">
        <f t="shared" ca="1" si="251"/>
        <v/>
      </c>
    </row>
    <row r="1114" spans="1:18" hidden="1" x14ac:dyDescent="0.2">
      <c r="A1114" s="361"/>
      <c r="B1114" s="322">
        <v>73</v>
      </c>
      <c r="C1114" s="322" t="str">
        <f t="shared" ca="1" si="238"/>
        <v>10.6</v>
      </c>
      <c r="D1114" s="322" t="str">
        <f t="shared" ca="1" si="239"/>
        <v>na</v>
      </c>
      <c r="E1114" s="322" t="s">
        <v>35</v>
      </c>
      <c r="F1114" s="322" t="str">
        <f t="shared" ca="1" si="240"/>
        <v>https://museemaritime.larochelle.fr/un-avant-gout/presentation-du-musee</v>
      </c>
      <c r="G1114" s="322" t="str">
        <f t="shared" ca="1" si="241"/>
        <v>A</v>
      </c>
      <c r="H1114" s="322" t="str">
        <f t="shared" ca="1" si="242"/>
        <v>x</v>
      </c>
      <c r="I1114" s="322">
        <f t="shared" ca="1" si="243"/>
        <v>0</v>
      </c>
      <c r="J1114" s="322" t="str">
        <f t="shared" ca="1" si="244"/>
        <v/>
      </c>
      <c r="K1114" s="322" t="str">
        <f t="shared" ca="1" si="245"/>
        <v/>
      </c>
      <c r="L1114" s="322" t="str">
        <f t="shared" ca="1" si="246"/>
        <v/>
      </c>
      <c r="N1114" s="322">
        <f t="shared" ca="1" si="247"/>
        <v>0</v>
      </c>
      <c r="O1114" t="str">
        <f t="shared" ca="1" si="248"/>
        <v/>
      </c>
      <c r="P1114" t="str">
        <f t="shared" ca="1" si="249"/>
        <v/>
      </c>
      <c r="Q1114" t="str">
        <f t="shared" ca="1" si="250"/>
        <v/>
      </c>
      <c r="R1114" t="str">
        <f t="shared" ca="1" si="251"/>
        <v/>
      </c>
    </row>
    <row r="1115" spans="1:18" hidden="1" x14ac:dyDescent="0.2">
      <c r="A1115" s="361"/>
      <c r="B1115" s="322">
        <v>73</v>
      </c>
      <c r="C1115" s="322" t="str">
        <f t="shared" ca="1" si="238"/>
        <v>10.6</v>
      </c>
      <c r="D1115" s="322" t="str">
        <f t="shared" ca="1" si="239"/>
        <v>na</v>
      </c>
      <c r="E1115" s="322" t="s">
        <v>36</v>
      </c>
      <c r="F1115" s="322" t="str">
        <f t="shared" ca="1" si="240"/>
        <v>https://museemaritime.larochelle.fr/un-avant-gout/histoire-du-musee</v>
      </c>
      <c r="G1115" s="322" t="str">
        <f t="shared" ca="1" si="241"/>
        <v>A</v>
      </c>
      <c r="H1115" s="322" t="str">
        <f t="shared" ca="1" si="242"/>
        <v>x</v>
      </c>
      <c r="I1115" s="322">
        <f t="shared" ca="1" si="243"/>
        <v>0</v>
      </c>
      <c r="J1115" s="322" t="str">
        <f t="shared" ca="1" si="244"/>
        <v/>
      </c>
      <c r="K1115" s="322" t="str">
        <f t="shared" ca="1" si="245"/>
        <v/>
      </c>
      <c r="L1115" s="322" t="str">
        <f t="shared" ca="1" si="246"/>
        <v/>
      </c>
      <c r="N1115" s="322">
        <f t="shared" ca="1" si="247"/>
        <v>0</v>
      </c>
      <c r="O1115" t="str">
        <f t="shared" ca="1" si="248"/>
        <v/>
      </c>
      <c r="P1115" t="str">
        <f t="shared" ca="1" si="249"/>
        <v/>
      </c>
      <c r="Q1115" t="str">
        <f t="shared" ca="1" si="250"/>
        <v/>
      </c>
      <c r="R1115" t="str">
        <f t="shared" ca="1" si="251"/>
        <v/>
      </c>
    </row>
    <row r="1116" spans="1:18" hidden="1" x14ac:dyDescent="0.2">
      <c r="A1116" s="361"/>
      <c r="B1116" s="322">
        <v>73</v>
      </c>
      <c r="C1116" s="322" t="str">
        <f t="shared" ca="1" si="238"/>
        <v>10.6</v>
      </c>
      <c r="D1116" s="322" t="str">
        <f t="shared" ca="1" si="239"/>
        <v>na</v>
      </c>
      <c r="E1116" s="322" t="s">
        <v>37</v>
      </c>
      <c r="F1116" s="322" t="str">
        <f t="shared" ca="1" si="240"/>
        <v>https://museemaritime.larochelle.fr/un-avant-gout/les-collections/flotte-patrimoniale</v>
      </c>
      <c r="G1116" s="322" t="str">
        <f t="shared" ca="1" si="241"/>
        <v>A</v>
      </c>
      <c r="H1116" s="322" t="str">
        <f t="shared" ca="1" si="242"/>
        <v>x</v>
      </c>
      <c r="I1116" s="322">
        <f t="shared" ca="1" si="243"/>
        <v>0</v>
      </c>
      <c r="J1116" s="322" t="str">
        <f t="shared" ca="1" si="244"/>
        <v/>
      </c>
      <c r="K1116" s="322" t="str">
        <f t="shared" ca="1" si="245"/>
        <v/>
      </c>
      <c r="L1116" s="322" t="str">
        <f t="shared" ca="1" si="246"/>
        <v/>
      </c>
      <c r="N1116" s="322">
        <f t="shared" ca="1" si="247"/>
        <v>0</v>
      </c>
      <c r="O1116" t="str">
        <f t="shared" ca="1" si="248"/>
        <v/>
      </c>
      <c r="P1116" t="str">
        <f t="shared" ca="1" si="249"/>
        <v/>
      </c>
      <c r="Q1116" t="str">
        <f t="shared" ca="1" si="250"/>
        <v/>
      </c>
      <c r="R1116" t="str">
        <f t="shared" ca="1" si="251"/>
        <v/>
      </c>
    </row>
    <row r="1117" spans="1:18" hidden="1" x14ac:dyDescent="0.2">
      <c r="A1117" s="361"/>
      <c r="B1117" s="322">
        <v>73</v>
      </c>
      <c r="C1117" s="322" t="str">
        <f t="shared" ca="1" si="238"/>
        <v>10.6</v>
      </c>
      <c r="D1117" s="322" t="str">
        <f t="shared" ca="1" si="239"/>
        <v>na</v>
      </c>
      <c r="E1117" s="322" t="s">
        <v>38</v>
      </c>
      <c r="F1117" s="322" t="str">
        <f t="shared" ca="1" si="240"/>
        <v>https://museemaritime.larochelle.fr/un-avant-gout/les-collections/france-1</v>
      </c>
      <c r="G1117" s="322" t="str">
        <f t="shared" ca="1" si="241"/>
        <v>A</v>
      </c>
      <c r="H1117" s="322" t="str">
        <f t="shared" ca="1" si="242"/>
        <v>x</v>
      </c>
      <c r="I1117" s="322">
        <f t="shared" ca="1" si="243"/>
        <v>0</v>
      </c>
      <c r="J1117" s="322" t="str">
        <f t="shared" ca="1" si="244"/>
        <v/>
      </c>
      <c r="K1117" s="322" t="str">
        <f t="shared" ca="1" si="245"/>
        <v/>
      </c>
      <c r="L1117" s="322" t="str">
        <f t="shared" ca="1" si="246"/>
        <v/>
      </c>
      <c r="N1117" s="322">
        <f t="shared" ca="1" si="247"/>
        <v>0</v>
      </c>
      <c r="O1117" t="str">
        <f t="shared" ca="1" si="248"/>
        <v/>
      </c>
      <c r="P1117" t="str">
        <f t="shared" ca="1" si="249"/>
        <v/>
      </c>
      <c r="Q1117" t="str">
        <f t="shared" ca="1" si="250"/>
        <v/>
      </c>
      <c r="R1117" t="str">
        <f t="shared" ca="1" si="251"/>
        <v/>
      </c>
    </row>
    <row r="1118" spans="1:18" hidden="1" x14ac:dyDescent="0.2">
      <c r="A1118" s="361"/>
      <c r="B1118" s="322">
        <v>73</v>
      </c>
      <c r="C1118" s="322" t="str">
        <f t="shared" ca="1" si="238"/>
        <v>10.6</v>
      </c>
      <c r="D1118" s="322" t="str">
        <f t="shared" ca="1" si="239"/>
        <v>na</v>
      </c>
      <c r="E1118" s="322" t="s">
        <v>39</v>
      </c>
      <c r="F1118" s="322" t="str">
        <f t="shared" ca="1" si="240"/>
        <v>https://museemaritime.larochelle.fr/un-avant-gout/les-incontournables/joshua-1</v>
      </c>
      <c r="G1118" s="322" t="str">
        <f t="shared" ca="1" si="241"/>
        <v>A</v>
      </c>
      <c r="H1118" s="322" t="str">
        <f t="shared" ca="1" si="242"/>
        <v>x</v>
      </c>
      <c r="I1118" s="322">
        <f t="shared" ca="1" si="243"/>
        <v>0</v>
      </c>
      <c r="J1118" s="322" t="str">
        <f t="shared" ca="1" si="244"/>
        <v/>
      </c>
      <c r="K1118" s="322" t="str">
        <f t="shared" ca="1" si="245"/>
        <v/>
      </c>
      <c r="L1118" s="322" t="str">
        <f t="shared" ca="1" si="246"/>
        <v/>
      </c>
      <c r="N1118" s="322">
        <f t="shared" ca="1" si="247"/>
        <v>0</v>
      </c>
      <c r="O1118" t="str">
        <f t="shared" ca="1" si="248"/>
        <v/>
      </c>
      <c r="P1118" t="str">
        <f t="shared" ca="1" si="249"/>
        <v/>
      </c>
      <c r="Q1118" t="str">
        <f t="shared" ca="1" si="250"/>
        <v/>
      </c>
      <c r="R1118" t="str">
        <f t="shared" ca="1" si="251"/>
        <v/>
      </c>
    </row>
    <row r="1119" spans="1:18" hidden="1" x14ac:dyDescent="0.2">
      <c r="A1119" s="361"/>
      <c r="B1119" s="322">
        <v>73</v>
      </c>
      <c r="C1119" s="322" t="str">
        <f t="shared" ca="1" si="238"/>
        <v>10.6</v>
      </c>
      <c r="D1119" s="322" t="str">
        <f t="shared" ca="1" si="239"/>
        <v>na</v>
      </c>
      <c r="E1119" s="322" t="s">
        <v>40</v>
      </c>
      <c r="F1119" s="322" t="str">
        <f t="shared" ca="1" si="240"/>
        <v>https://museemaritime.larochelle.fr/preparer-la-visite/acces-tarifs-et-horaires</v>
      </c>
      <c r="G1119" s="322" t="str">
        <f t="shared" ca="1" si="241"/>
        <v>A</v>
      </c>
      <c r="H1119" s="322" t="str">
        <f t="shared" ca="1" si="242"/>
        <v>x</v>
      </c>
      <c r="I1119" s="322">
        <f t="shared" ca="1" si="243"/>
        <v>0</v>
      </c>
      <c r="J1119" s="322" t="str">
        <f t="shared" ca="1" si="244"/>
        <v/>
      </c>
      <c r="K1119" s="322" t="str">
        <f t="shared" ca="1" si="245"/>
        <v/>
      </c>
      <c r="L1119" s="322" t="str">
        <f t="shared" ca="1" si="246"/>
        <v/>
      </c>
      <c r="N1119" s="322">
        <f t="shared" ca="1" si="247"/>
        <v>0</v>
      </c>
      <c r="O1119" t="str">
        <f t="shared" ca="1" si="248"/>
        <v/>
      </c>
      <c r="P1119" t="str">
        <f t="shared" ca="1" si="249"/>
        <v/>
      </c>
      <c r="Q1119" t="str">
        <f t="shared" ca="1" si="250"/>
        <v/>
      </c>
      <c r="R1119" t="str">
        <f t="shared" ca="1" si="251"/>
        <v/>
      </c>
    </row>
    <row r="1120" spans="1:18" hidden="1" x14ac:dyDescent="0.2">
      <c r="A1120" s="361"/>
      <c r="B1120" s="322">
        <v>73</v>
      </c>
      <c r="C1120" s="322" t="str">
        <f t="shared" ca="1" si="238"/>
        <v>10.6</v>
      </c>
      <c r="D1120" s="322" t="str">
        <f t="shared" ca="1" si="239"/>
        <v>na</v>
      </c>
      <c r="E1120" s="322" t="s">
        <v>41</v>
      </c>
      <c r="F1120" s="322" t="str">
        <f t="shared" ca="1" si="240"/>
        <v>https://museemaritime.larochelle.fr/preparer-la-visite/je-suis/enseignant-ou-animateur</v>
      </c>
      <c r="G1120" s="322" t="str">
        <f t="shared" ca="1" si="241"/>
        <v>A</v>
      </c>
      <c r="H1120" s="322" t="str">
        <f t="shared" ca="1" si="242"/>
        <v>x</v>
      </c>
      <c r="I1120" s="322">
        <f t="shared" ca="1" si="243"/>
        <v>0</v>
      </c>
      <c r="J1120" s="322" t="str">
        <f t="shared" ca="1" si="244"/>
        <v/>
      </c>
      <c r="K1120" s="322" t="str">
        <f t="shared" ca="1" si="245"/>
        <v/>
      </c>
      <c r="L1120" s="322" t="str">
        <f t="shared" ca="1" si="246"/>
        <v/>
      </c>
      <c r="N1120" s="322">
        <f t="shared" ca="1" si="247"/>
        <v>0</v>
      </c>
      <c r="O1120" t="str">
        <f t="shared" ca="1" si="248"/>
        <v/>
      </c>
      <c r="P1120" t="str">
        <f t="shared" ca="1" si="249"/>
        <v/>
      </c>
      <c r="Q1120" t="str">
        <f t="shared" ca="1" si="250"/>
        <v/>
      </c>
      <c r="R1120" t="str">
        <f t="shared" ca="1" si="251"/>
        <v/>
      </c>
    </row>
    <row r="1121" spans="1:18" hidden="1" x14ac:dyDescent="0.2">
      <c r="A1121" s="361"/>
      <c r="B1121" s="322">
        <v>73</v>
      </c>
      <c r="C1121" s="322" t="str">
        <f t="shared" ca="1" si="238"/>
        <v>10.6</v>
      </c>
      <c r="D1121" s="322" t="str">
        <f t="shared" ca="1" si="239"/>
        <v>na</v>
      </c>
      <c r="E1121" s="322" t="s">
        <v>42</v>
      </c>
      <c r="F1121" s="322" t="str">
        <f t="shared" ca="1" si="240"/>
        <v>https://museemaritime.larochelle.fr/au-dela-de-la-visite/autour-des-expositions</v>
      </c>
      <c r="G1121" s="322" t="str">
        <f t="shared" ca="1" si="241"/>
        <v>A</v>
      </c>
      <c r="H1121" s="322" t="str">
        <f t="shared" ca="1" si="242"/>
        <v>x</v>
      </c>
      <c r="I1121" s="322">
        <f t="shared" ca="1" si="243"/>
        <v>0</v>
      </c>
      <c r="J1121" s="322" t="str">
        <f t="shared" ca="1" si="244"/>
        <v/>
      </c>
      <c r="K1121" s="322" t="str">
        <f t="shared" ca="1" si="245"/>
        <v/>
      </c>
      <c r="L1121" s="322" t="str">
        <f t="shared" ca="1" si="246"/>
        <v/>
      </c>
      <c r="N1121" s="322">
        <f t="shared" ca="1" si="247"/>
        <v>0</v>
      </c>
      <c r="O1121" t="str">
        <f t="shared" ca="1" si="248"/>
        <v/>
      </c>
      <c r="P1121" t="str">
        <f t="shared" ca="1" si="249"/>
        <v/>
      </c>
      <c r="Q1121" t="str">
        <f t="shared" ca="1" si="250"/>
        <v/>
      </c>
      <c r="R1121" t="str">
        <f t="shared" ca="1" si="251"/>
        <v/>
      </c>
    </row>
    <row r="1122" spans="1:18" hidden="1" x14ac:dyDescent="0.2">
      <c r="A1122" s="361"/>
      <c r="B1122" s="322">
        <v>73</v>
      </c>
      <c r="C1122" s="322" t="str">
        <f t="shared" ca="1" si="238"/>
        <v>10.6</v>
      </c>
      <c r="D1122" s="322" t="str">
        <f t="shared" ca="1" si="239"/>
        <v>na</v>
      </c>
      <c r="E1122" s="322" t="s">
        <v>43</v>
      </c>
      <c r="F1122" s="322" t="str">
        <f t="shared" ca="1" si="240"/>
        <v>https://museemaritime.larochelle.fr/au-dela-de-la-visite/lieux-culturels-et-monuments</v>
      </c>
      <c r="G1122" s="322" t="str">
        <f t="shared" ca="1" si="241"/>
        <v>A</v>
      </c>
      <c r="H1122" s="322" t="str">
        <f t="shared" ca="1" si="242"/>
        <v>x</v>
      </c>
      <c r="I1122" s="322">
        <f t="shared" ca="1" si="243"/>
        <v>0</v>
      </c>
      <c r="J1122" s="322" t="str">
        <f t="shared" ca="1" si="244"/>
        <v/>
      </c>
      <c r="K1122" s="322" t="str">
        <f t="shared" ca="1" si="245"/>
        <v/>
      </c>
      <c r="L1122" s="322" t="str">
        <f t="shared" ca="1" si="246"/>
        <v/>
      </c>
      <c r="N1122" s="322">
        <f t="shared" ca="1" si="247"/>
        <v>0</v>
      </c>
      <c r="O1122" t="str">
        <f t="shared" ca="1" si="248"/>
        <v/>
      </c>
      <c r="P1122" t="str">
        <f t="shared" ca="1" si="249"/>
        <v/>
      </c>
      <c r="Q1122" t="str">
        <f t="shared" ca="1" si="250"/>
        <v/>
      </c>
      <c r="R1122" t="str">
        <f t="shared" ca="1" si="251"/>
        <v/>
      </c>
    </row>
    <row r="1123" spans="1:18" hidden="1" x14ac:dyDescent="0.2">
      <c r="A1123" s="361"/>
      <c r="B1123" s="322">
        <v>73</v>
      </c>
      <c r="C1123" s="322" t="str">
        <f t="shared" ca="1" si="238"/>
        <v>10.6</v>
      </c>
      <c r="D1123" s="322" t="str">
        <f t="shared" ca="1" si="239"/>
        <v>na</v>
      </c>
      <c r="E1123" s="322" t="s">
        <v>44</v>
      </c>
      <c r="F1123" s="322" t="str">
        <f t="shared" ca="1" si="240"/>
        <v>https://museemaritime.larochelle.fr/au-dela-de-la-visite/a-decouvrir-a-proximite/yatchs-classiques</v>
      </c>
      <c r="G1123" s="322" t="str">
        <f t="shared" ca="1" si="241"/>
        <v>A</v>
      </c>
      <c r="H1123" s="322" t="str">
        <f t="shared" ca="1" si="242"/>
        <v>x</v>
      </c>
      <c r="I1123" s="322">
        <f t="shared" ca="1" si="243"/>
        <v>0</v>
      </c>
      <c r="J1123" s="322" t="str">
        <f t="shared" ca="1" si="244"/>
        <v/>
      </c>
      <c r="K1123" s="322" t="str">
        <f t="shared" ca="1" si="245"/>
        <v/>
      </c>
      <c r="L1123" s="322" t="str">
        <f t="shared" ca="1" si="246"/>
        <v/>
      </c>
      <c r="N1123" s="322">
        <f t="shared" ca="1" si="247"/>
        <v>0</v>
      </c>
      <c r="O1123" t="str">
        <f t="shared" ca="1" si="248"/>
        <v/>
      </c>
      <c r="P1123" t="str">
        <f t="shared" ca="1" si="249"/>
        <v/>
      </c>
      <c r="Q1123" t="str">
        <f t="shared" ca="1" si="250"/>
        <v/>
      </c>
      <c r="R1123" t="str">
        <f t="shared" ca="1" si="251"/>
        <v/>
      </c>
    </row>
    <row r="1124" spans="1:18" x14ac:dyDescent="0.2">
      <c r="A1124" s="361"/>
      <c r="B1124" s="322">
        <v>74</v>
      </c>
      <c r="C1124" s="322" t="str">
        <f t="shared" ca="1" si="238"/>
        <v>10.7</v>
      </c>
      <c r="D1124" s="322" t="str">
        <f t="shared" ca="1" si="239"/>
        <v>nc</v>
      </c>
      <c r="E1124" s="322" t="s">
        <v>27</v>
      </c>
      <c r="F1124" s="322" t="str">
        <f t="shared" ca="1" si="240"/>
        <v>https://museemaritime.larochelle.fr/</v>
      </c>
      <c r="G1124" s="322" t="str">
        <f t="shared" ca="1" si="241"/>
        <v>A</v>
      </c>
      <c r="H1124" s="322" t="str">
        <f t="shared" ca="1" si="242"/>
        <v>x</v>
      </c>
      <c r="I1124" s="322">
        <f t="shared" ca="1" si="243"/>
        <v>0</v>
      </c>
      <c r="J1124" s="322" t="str">
        <f t="shared" ca="1" si="244"/>
        <v>Bloquante</v>
      </c>
      <c r="K1124" s="322" t="str">
        <f t="shared" ca="1" si="245"/>
        <v>Sur toutes les pages du site</v>
      </c>
      <c r="L1124" s="322">
        <f t="shared" ca="1" si="246"/>
        <v>1</v>
      </c>
      <c r="N1124" s="322">
        <f t="shared" ca="1" si="247"/>
        <v>4</v>
      </c>
      <c r="O1124" t="str">
        <f t="shared" ca="1" si="248"/>
        <v>Le focus n'est pas visible sur le bouton de recherche du menu rouge latéral, et uil n'est pas non plus visible sur le bouton du menu "mobile" (en mode burger et croix)</v>
      </c>
      <c r="P1124" t="str">
        <f t="shared" ca="1" si="249"/>
        <v>Une classe css de foundation.css est active sur ces élément (c'est ce sont des boutons et non des lien comme les autres élément du menu latéral rouge par exemple) qui redéfinir le outline, empêchant le outline par défaut de s'appliquer, il suffit de supprimer cette classe pour résoudre le problème</v>
      </c>
      <c r="Q1124" t="str">
        <f t="shared" ca="1" si="250"/>
        <v/>
      </c>
      <c r="R1124" t="str">
        <f t="shared" ca="1" si="251"/>
        <v>C:\Users\Yves-Pol Cabon\Pictures\Screenshots\Capture d'écran 2026-03-20 154946.png</v>
      </c>
    </row>
    <row r="1125" spans="1:18" hidden="1" x14ac:dyDescent="0.2">
      <c r="A1125" s="361"/>
      <c r="B1125" s="322">
        <v>74</v>
      </c>
      <c r="C1125" s="322" t="str">
        <f t="shared" ca="1" si="238"/>
        <v>10.7</v>
      </c>
      <c r="D1125" s="322" t="str">
        <f t="shared" ca="1" si="239"/>
        <v>na</v>
      </c>
      <c r="E1125" s="322" t="s">
        <v>28</v>
      </c>
      <c r="F1125" s="322" t="str">
        <f t="shared" ca="1" si="240"/>
        <v>https://museemaritime.larochelle.fr/contact</v>
      </c>
      <c r="G1125" s="322" t="str">
        <f t="shared" ca="1" si="241"/>
        <v>A</v>
      </c>
      <c r="H1125" s="322" t="str">
        <f t="shared" ca="1" si="242"/>
        <v>x</v>
      </c>
      <c r="I1125" s="322">
        <f t="shared" ca="1" si="243"/>
        <v>0</v>
      </c>
      <c r="J1125" s="322" t="str">
        <f t="shared" ca="1" si="244"/>
        <v/>
      </c>
      <c r="K1125" s="322" t="str">
        <f t="shared" ca="1" si="245"/>
        <v/>
      </c>
      <c r="L1125" s="322" t="str">
        <f t="shared" ca="1" si="246"/>
        <v/>
      </c>
      <c r="N1125" s="322">
        <f t="shared" ca="1" si="247"/>
        <v>4</v>
      </c>
      <c r="O1125" t="str">
        <f t="shared" ca="1" si="248"/>
        <v/>
      </c>
      <c r="P1125" t="str">
        <f t="shared" ca="1" si="249"/>
        <v/>
      </c>
      <c r="Q1125" t="str">
        <f t="shared" ca="1" si="250"/>
        <v>ref P01</v>
      </c>
      <c r="R1125" t="str">
        <f t="shared" ca="1" si="251"/>
        <v/>
      </c>
    </row>
    <row r="1126" spans="1:18" hidden="1" x14ac:dyDescent="0.2">
      <c r="A1126" s="361"/>
      <c r="B1126" s="322">
        <v>74</v>
      </c>
      <c r="C1126" s="322" t="str">
        <f t="shared" ca="1" si="238"/>
        <v>10.7</v>
      </c>
      <c r="D1126" s="322" t="str">
        <f t="shared" ca="1" si="239"/>
        <v>na</v>
      </c>
      <c r="E1126" s="322" t="s">
        <v>29</v>
      </c>
      <c r="F1126" s="322" t="str">
        <f t="shared" ca="1" si="240"/>
        <v>https://museemaritime.larochelle.fr/mentions-legales</v>
      </c>
      <c r="G1126" s="322" t="str">
        <f t="shared" ca="1" si="241"/>
        <v>A</v>
      </c>
      <c r="H1126" s="322" t="str">
        <f t="shared" ca="1" si="242"/>
        <v>x</v>
      </c>
      <c r="I1126" s="322">
        <f t="shared" ca="1" si="243"/>
        <v>0</v>
      </c>
      <c r="J1126" s="322" t="str">
        <f t="shared" ca="1" si="244"/>
        <v/>
      </c>
      <c r="K1126" s="322" t="str">
        <f t="shared" ca="1" si="245"/>
        <v/>
      </c>
      <c r="L1126" s="322" t="str">
        <f t="shared" ca="1" si="246"/>
        <v/>
      </c>
      <c r="N1126" s="322">
        <f t="shared" ca="1" si="247"/>
        <v>4</v>
      </c>
      <c r="O1126" t="str">
        <f t="shared" ca="1" si="248"/>
        <v/>
      </c>
      <c r="P1126" t="str">
        <f t="shared" ca="1" si="249"/>
        <v/>
      </c>
      <c r="Q1126" t="str">
        <f t="shared" ca="1" si="250"/>
        <v>ref P01</v>
      </c>
      <c r="R1126" t="str">
        <f t="shared" ca="1" si="251"/>
        <v/>
      </c>
    </row>
    <row r="1127" spans="1:18" hidden="1" x14ac:dyDescent="0.2">
      <c r="A1127" s="361"/>
      <c r="B1127" s="322">
        <v>74</v>
      </c>
      <c r="C1127" s="322" t="str">
        <f t="shared" ca="1" si="238"/>
        <v>10.7</v>
      </c>
      <c r="D1127" s="322" t="str">
        <f t="shared" ca="1" si="239"/>
        <v>na</v>
      </c>
      <c r="E1127" s="322" t="s">
        <v>30</v>
      </c>
      <c r="F1127" s="322" t="str">
        <f t="shared" ca="1" si="240"/>
        <v>https://museemaritime.larochelle.fr/plan-du-site</v>
      </c>
      <c r="G1127" s="322" t="str">
        <f t="shared" ca="1" si="241"/>
        <v>A</v>
      </c>
      <c r="H1127" s="322" t="str">
        <f t="shared" ca="1" si="242"/>
        <v>x</v>
      </c>
      <c r="I1127" s="322">
        <f t="shared" ca="1" si="243"/>
        <v>0</v>
      </c>
      <c r="J1127" s="322" t="str">
        <f t="shared" ca="1" si="244"/>
        <v/>
      </c>
      <c r="K1127" s="322" t="str">
        <f t="shared" ca="1" si="245"/>
        <v/>
      </c>
      <c r="L1127" s="322" t="str">
        <f t="shared" ca="1" si="246"/>
        <v/>
      </c>
      <c r="N1127" s="322">
        <f t="shared" ca="1" si="247"/>
        <v>4</v>
      </c>
      <c r="O1127" t="str">
        <f t="shared" ca="1" si="248"/>
        <v/>
      </c>
      <c r="P1127" t="str">
        <f t="shared" ca="1" si="249"/>
        <v/>
      </c>
      <c r="Q1127" t="str">
        <f t="shared" ca="1" si="250"/>
        <v>ref P01</v>
      </c>
      <c r="R1127" t="str">
        <f t="shared" ca="1" si="251"/>
        <v/>
      </c>
    </row>
    <row r="1128" spans="1:18" x14ac:dyDescent="0.2">
      <c r="A1128" s="361"/>
      <c r="B1128" s="322">
        <v>74</v>
      </c>
      <c r="C1128" s="322" t="str">
        <f t="shared" ca="1" si="238"/>
        <v>10.7</v>
      </c>
      <c r="D1128" s="322" t="str">
        <f t="shared" ca="1" si="239"/>
        <v>nc</v>
      </c>
      <c r="E1128" s="322" t="s">
        <v>31</v>
      </c>
      <c r="F1128" s="322" t="str">
        <f t="shared" ca="1" si="240"/>
        <v>https://museemaritime.larochelle.fr/un-avant-gout/en-ce-moment</v>
      </c>
      <c r="G1128" s="322" t="str">
        <f t="shared" ca="1" si="241"/>
        <v>A</v>
      </c>
      <c r="H1128" s="322" t="str">
        <f t="shared" ca="1" si="242"/>
        <v>x</v>
      </c>
      <c r="I1128" s="322">
        <f t="shared" ca="1" si="243"/>
        <v>0</v>
      </c>
      <c r="J1128" s="322" t="str">
        <f t="shared" ca="1" si="244"/>
        <v>Bloquante</v>
      </c>
      <c r="K1128" s="322" t="str">
        <f t="shared" ca="1" si="245"/>
        <v>Une seule fois dans la page</v>
      </c>
      <c r="L1128" s="322">
        <f t="shared" ca="1" si="246"/>
        <v>1</v>
      </c>
      <c r="N1128" s="322">
        <f t="shared" ca="1" si="247"/>
        <v>4</v>
      </c>
      <c r="O1128" t="str">
        <f t="shared" ca="1" si="248"/>
        <v>Le bouton "Afficher plus de résultat" est invisible à l'œil mais sélectionnable au clavier via tabulation, ce qui est source de confusion pour les utilisateurs de clavier voyants</v>
      </c>
      <c r="P1128" t="str">
        <f t="shared" ca="1" si="249"/>
        <v>Afficher le bouton, ou le supprimer si il n'est pas utile</v>
      </c>
      <c r="Q1128" t="str">
        <f t="shared" ca="1" si="250"/>
        <v>ref P01</v>
      </c>
      <c r="R1128" t="str">
        <f t="shared" ca="1" si="251"/>
        <v>C:\Users\Yves-Pol Cabon\Pictures\Screenshots\Capture d'écran 2026-03-24 170653.png</v>
      </c>
    </row>
    <row r="1129" spans="1:18" x14ac:dyDescent="0.2">
      <c r="A1129" s="361"/>
      <c r="B1129" s="322">
        <v>74</v>
      </c>
      <c r="C1129" s="322" t="str">
        <f t="shared" ca="1" si="238"/>
        <v>10.7</v>
      </c>
      <c r="D1129" s="322" t="str">
        <f t="shared" ca="1" si="239"/>
        <v>nc</v>
      </c>
      <c r="E1129" s="322" t="s">
        <v>32</v>
      </c>
      <c r="F1129" s="322" t="str">
        <f t="shared" ca="1" si="240"/>
        <v>https://museemaritime.larochelle.fr/un-avant-gout/en-ce-moment</v>
      </c>
      <c r="G1129" s="322" t="str">
        <f t="shared" ca="1" si="241"/>
        <v>A</v>
      </c>
      <c r="H1129" s="322" t="str">
        <f t="shared" ca="1" si="242"/>
        <v>x</v>
      </c>
      <c r="I1129" s="322">
        <f t="shared" ca="1" si="243"/>
        <v>0</v>
      </c>
      <c r="J1129" s="322" t="str">
        <f t="shared" ca="1" si="244"/>
        <v>Bloquante</v>
      </c>
      <c r="K1129" s="322" t="str">
        <f t="shared" ca="1" si="245"/>
        <v>Sur toutes les pages du site</v>
      </c>
      <c r="L1129" s="322">
        <f t="shared" ca="1" si="246"/>
        <v>1</v>
      </c>
      <c r="N1129" s="322">
        <f t="shared" ca="1" si="247"/>
        <v>4</v>
      </c>
      <c r="O1129" t="str">
        <f t="shared" ca="1" si="248"/>
        <v>Le focus autour du bouton pour fermer la modale de recherche n'est pas assez visible
Le focus autour du champ de recherche n'est fait qu'avec un changement de couleur</v>
      </c>
      <c r="P1129" t="str">
        <f t="shared" ca="1" si="249"/>
        <v>Désactiver les élements css qui impactent le outline afin de restaurer le focus par défaut des navigateurs</v>
      </c>
      <c r="Q1129" t="str">
        <f t="shared" ca="1" si="250"/>
        <v>ref P01</v>
      </c>
      <c r="R1129" t="str">
        <f t="shared" ca="1" si="251"/>
        <v>C:\Users\Yves-Pol Cabon\Pictures\Screenshots\Capture d'écran 2026-03-25 093708.png</v>
      </c>
    </row>
    <row r="1130" spans="1:18" hidden="1" x14ac:dyDescent="0.2">
      <c r="A1130" s="361"/>
      <c r="B1130" s="322">
        <v>74</v>
      </c>
      <c r="C1130" s="322" t="str">
        <f t="shared" ca="1" si="238"/>
        <v>10.7</v>
      </c>
      <c r="D1130" s="322" t="str">
        <f t="shared" ca="1" si="239"/>
        <v>na</v>
      </c>
      <c r="E1130" s="322" t="s">
        <v>33</v>
      </c>
      <c r="F1130" s="322" t="str">
        <f t="shared" ca="1" si="240"/>
        <v>https://museemaritime.larochelle.fr/un-avant-gout/en-ce-moment/evenement/generationsthalassa-5662</v>
      </c>
      <c r="G1130" s="322" t="str">
        <f t="shared" ca="1" si="241"/>
        <v>A</v>
      </c>
      <c r="H1130" s="322" t="str">
        <f t="shared" ca="1" si="242"/>
        <v>x</v>
      </c>
      <c r="I1130" s="322">
        <f t="shared" ca="1" si="243"/>
        <v>0</v>
      </c>
      <c r="J1130" s="322" t="str">
        <f t="shared" ca="1" si="244"/>
        <v/>
      </c>
      <c r="K1130" s="322" t="str">
        <f t="shared" ca="1" si="245"/>
        <v/>
      </c>
      <c r="L1130" s="322" t="str">
        <f t="shared" ca="1" si="246"/>
        <v/>
      </c>
      <c r="N1130" s="322">
        <f t="shared" ca="1" si="247"/>
        <v>4</v>
      </c>
      <c r="O1130" t="str">
        <f t="shared" ca="1" si="248"/>
        <v/>
      </c>
      <c r="P1130" t="str">
        <f t="shared" ca="1" si="249"/>
        <v/>
      </c>
      <c r="Q1130" t="str">
        <f t="shared" ca="1" si="250"/>
        <v>ref P01</v>
      </c>
      <c r="R1130" t="str">
        <f t="shared" ca="1" si="251"/>
        <v/>
      </c>
    </row>
    <row r="1131" spans="1:18" hidden="1" x14ac:dyDescent="0.2">
      <c r="A1131" s="361"/>
      <c r="B1131" s="322">
        <v>74</v>
      </c>
      <c r="C1131" s="322" t="str">
        <f t="shared" ca="1" si="238"/>
        <v>10.7</v>
      </c>
      <c r="D1131" s="322" t="str">
        <f t="shared" ca="1" si="239"/>
        <v>na</v>
      </c>
      <c r="E1131" s="322" t="s">
        <v>34</v>
      </c>
      <c r="F1131" s="322" t="str">
        <f t="shared" ca="1" si="240"/>
        <v>https://museemaritime.larochelle.fr/recherche?q=bateau&amp;tx_indexedsearch%5Bsubmit_button%5D=OK </v>
      </c>
      <c r="G1131" s="322" t="str">
        <f t="shared" ca="1" si="241"/>
        <v>A</v>
      </c>
      <c r="H1131" s="322" t="str">
        <f t="shared" ca="1" si="242"/>
        <v>x</v>
      </c>
      <c r="I1131" s="322">
        <f t="shared" ca="1" si="243"/>
        <v>0</v>
      </c>
      <c r="J1131" s="322" t="str">
        <f t="shared" ca="1" si="244"/>
        <v/>
      </c>
      <c r="K1131" s="322" t="str">
        <f t="shared" ca="1" si="245"/>
        <v/>
      </c>
      <c r="L1131" s="322" t="str">
        <f t="shared" ca="1" si="246"/>
        <v/>
      </c>
      <c r="N1131" s="322">
        <f t="shared" ca="1" si="247"/>
        <v>4</v>
      </c>
      <c r="O1131" t="str">
        <f t="shared" ca="1" si="248"/>
        <v/>
      </c>
      <c r="P1131" t="str">
        <f t="shared" ca="1" si="249"/>
        <v/>
      </c>
      <c r="Q1131" t="str">
        <f t="shared" ca="1" si="250"/>
        <v>ref P01</v>
      </c>
      <c r="R1131" t="str">
        <f t="shared" ca="1" si="251"/>
        <v/>
      </c>
    </row>
    <row r="1132" spans="1:18" hidden="1" x14ac:dyDescent="0.2">
      <c r="A1132" s="361"/>
      <c r="B1132" s="322">
        <v>74</v>
      </c>
      <c r="C1132" s="322" t="str">
        <f t="shared" ca="1" si="238"/>
        <v>10.7</v>
      </c>
      <c r="D1132" s="322" t="str">
        <f t="shared" ca="1" si="239"/>
        <v>na</v>
      </c>
      <c r="E1132" s="322" t="s">
        <v>35</v>
      </c>
      <c r="F1132" s="322" t="str">
        <f t="shared" ca="1" si="240"/>
        <v>https://museemaritime.larochelle.fr/un-avant-gout/presentation-du-musee</v>
      </c>
      <c r="G1132" s="322" t="str">
        <f t="shared" ca="1" si="241"/>
        <v>A</v>
      </c>
      <c r="H1132" s="322" t="str">
        <f t="shared" ca="1" si="242"/>
        <v>x</v>
      </c>
      <c r="I1132" s="322">
        <f t="shared" ca="1" si="243"/>
        <v>0</v>
      </c>
      <c r="J1132" s="322" t="str">
        <f t="shared" ca="1" si="244"/>
        <v/>
      </c>
      <c r="K1132" s="322" t="str">
        <f t="shared" ca="1" si="245"/>
        <v/>
      </c>
      <c r="L1132" s="322" t="str">
        <f t="shared" ca="1" si="246"/>
        <v/>
      </c>
      <c r="N1132" s="322">
        <f t="shared" ca="1" si="247"/>
        <v>4</v>
      </c>
      <c r="O1132" t="str">
        <f t="shared" ca="1" si="248"/>
        <v/>
      </c>
      <c r="P1132" t="str">
        <f t="shared" ca="1" si="249"/>
        <v/>
      </c>
      <c r="Q1132" t="str">
        <f t="shared" ca="1" si="250"/>
        <v>ref P01</v>
      </c>
      <c r="R1132" t="str">
        <f t="shared" ca="1" si="251"/>
        <v/>
      </c>
    </row>
    <row r="1133" spans="1:18" hidden="1" x14ac:dyDescent="0.2">
      <c r="A1133" s="361"/>
      <c r="B1133" s="322">
        <v>74</v>
      </c>
      <c r="C1133" s="322" t="str">
        <f t="shared" ca="1" si="238"/>
        <v>10.7</v>
      </c>
      <c r="D1133" s="322" t="str">
        <f t="shared" ca="1" si="239"/>
        <v>na</v>
      </c>
      <c r="E1133" s="322" t="s">
        <v>36</v>
      </c>
      <c r="F1133" s="322" t="str">
        <f t="shared" ca="1" si="240"/>
        <v>https://museemaritime.larochelle.fr/un-avant-gout/histoire-du-musee</v>
      </c>
      <c r="G1133" s="322" t="str">
        <f t="shared" ca="1" si="241"/>
        <v>A</v>
      </c>
      <c r="H1133" s="322" t="str">
        <f t="shared" ca="1" si="242"/>
        <v>x</v>
      </c>
      <c r="I1133" s="322">
        <f t="shared" ca="1" si="243"/>
        <v>0</v>
      </c>
      <c r="J1133" s="322" t="str">
        <f t="shared" ca="1" si="244"/>
        <v/>
      </c>
      <c r="K1133" s="322" t="str">
        <f t="shared" ca="1" si="245"/>
        <v/>
      </c>
      <c r="L1133" s="322" t="str">
        <f t="shared" ca="1" si="246"/>
        <v/>
      </c>
      <c r="N1133" s="322">
        <f t="shared" ca="1" si="247"/>
        <v>4</v>
      </c>
      <c r="O1133" t="str">
        <f t="shared" ca="1" si="248"/>
        <v/>
      </c>
      <c r="P1133" t="str">
        <f t="shared" ca="1" si="249"/>
        <v/>
      </c>
      <c r="Q1133" t="str">
        <f t="shared" ca="1" si="250"/>
        <v>ref P01</v>
      </c>
      <c r="R1133" t="str">
        <f t="shared" ca="1" si="251"/>
        <v/>
      </c>
    </row>
    <row r="1134" spans="1:18" hidden="1" x14ac:dyDescent="0.2">
      <c r="A1134" s="361"/>
      <c r="B1134" s="322">
        <v>74</v>
      </c>
      <c r="C1134" s="322" t="str">
        <f t="shared" ca="1" si="238"/>
        <v>10.7</v>
      </c>
      <c r="D1134" s="322" t="str">
        <f t="shared" ca="1" si="239"/>
        <v>na</v>
      </c>
      <c r="E1134" s="322" t="s">
        <v>37</v>
      </c>
      <c r="F1134" s="322" t="str">
        <f t="shared" ca="1" si="240"/>
        <v>https://museemaritime.larochelle.fr/un-avant-gout/les-collections/flotte-patrimoniale</v>
      </c>
      <c r="G1134" s="322" t="str">
        <f t="shared" ca="1" si="241"/>
        <v>A</v>
      </c>
      <c r="H1134" s="322" t="str">
        <f t="shared" ca="1" si="242"/>
        <v>x</v>
      </c>
      <c r="I1134" s="322">
        <f t="shared" ca="1" si="243"/>
        <v>0</v>
      </c>
      <c r="J1134" s="322" t="str">
        <f t="shared" ca="1" si="244"/>
        <v/>
      </c>
      <c r="K1134" s="322" t="str">
        <f t="shared" ca="1" si="245"/>
        <v/>
      </c>
      <c r="L1134" s="322" t="str">
        <f t="shared" ca="1" si="246"/>
        <v/>
      </c>
      <c r="N1134" s="322">
        <f t="shared" ca="1" si="247"/>
        <v>4</v>
      </c>
      <c r="O1134" t="str">
        <f t="shared" ca="1" si="248"/>
        <v/>
      </c>
      <c r="P1134" t="str">
        <f t="shared" ca="1" si="249"/>
        <v/>
      </c>
      <c r="Q1134" t="str">
        <f t="shared" ca="1" si="250"/>
        <v>ref P01</v>
      </c>
      <c r="R1134" t="str">
        <f t="shared" ca="1" si="251"/>
        <v/>
      </c>
    </row>
    <row r="1135" spans="1:18" x14ac:dyDescent="0.2">
      <c r="A1135" s="361"/>
      <c r="B1135" s="322">
        <v>74</v>
      </c>
      <c r="C1135" s="322" t="str">
        <f t="shared" ca="1" si="238"/>
        <v>10.7</v>
      </c>
      <c r="D1135" s="322" t="str">
        <f t="shared" ca="1" si="239"/>
        <v>nc</v>
      </c>
      <c r="E1135" s="322" t="s">
        <v>38</v>
      </c>
      <c r="F1135" s="322" t="str">
        <f t="shared" ca="1" si="240"/>
        <v>https://museemaritime.larochelle.fr/un-avant-gout/les-collections/france-1</v>
      </c>
      <c r="G1135" s="322" t="str">
        <f t="shared" ca="1" si="241"/>
        <v>A</v>
      </c>
      <c r="H1135" s="322" t="str">
        <f t="shared" ca="1" si="242"/>
        <v>x</v>
      </c>
      <c r="I1135" s="322">
        <f t="shared" ca="1" si="243"/>
        <v>0</v>
      </c>
      <c r="J1135" s="322" t="str">
        <f t="shared" ca="1" si="244"/>
        <v>Bloquante</v>
      </c>
      <c r="K1135" s="322" t="str">
        <f t="shared" ca="1" si="245"/>
        <v>Plusieurs fois sur cette page uniquement</v>
      </c>
      <c r="L1135" s="322">
        <f t="shared" ca="1" si="246"/>
        <v>1</v>
      </c>
      <c r="N1135" s="322">
        <f t="shared" ca="1" si="247"/>
        <v>4</v>
      </c>
      <c r="O1135" t="str">
        <f t="shared" ca="1" si="248"/>
        <v>Le focus n'est pas visible sur le bouton "autoriser" avant le player YouTube
Il n'est pas non plus assez visible sur l'image principale du France dans le chaptire "historique"</v>
      </c>
      <c r="P1135" t="str">
        <f t="shared" ca="1" si="249"/>
        <v>Pour le France, c'est probablement la gestion des margin de la figure qui le contient qui pose problème</v>
      </c>
      <c r="Q1135" t="str">
        <f t="shared" ca="1" si="250"/>
        <v>ref P01
ref P09 (carrousel)</v>
      </c>
      <c r="R1135" t="str">
        <f t="shared" ca="1" si="251"/>
        <v>C:\Users\Yves-Pol Cabon\Pictures\Screenshots\Capture d'écran 2026-03-26 101545.png</v>
      </c>
    </row>
    <row r="1136" spans="1:18" hidden="1" x14ac:dyDescent="0.2">
      <c r="A1136" s="361"/>
      <c r="B1136" s="322">
        <v>74</v>
      </c>
      <c r="C1136" s="322" t="str">
        <f t="shared" ca="1" si="238"/>
        <v>10.7</v>
      </c>
      <c r="D1136" s="322" t="str">
        <f t="shared" ca="1" si="239"/>
        <v>na</v>
      </c>
      <c r="E1136" s="322" t="s">
        <v>39</v>
      </c>
      <c r="F1136" s="322" t="str">
        <f t="shared" ca="1" si="240"/>
        <v>https://museemaritime.larochelle.fr/un-avant-gout/les-incontournables/joshua-1</v>
      </c>
      <c r="G1136" s="322" t="str">
        <f t="shared" ca="1" si="241"/>
        <v>A</v>
      </c>
      <c r="H1136" s="322" t="str">
        <f t="shared" ca="1" si="242"/>
        <v>x</v>
      </c>
      <c r="I1136" s="322">
        <f t="shared" ca="1" si="243"/>
        <v>0</v>
      </c>
      <c r="J1136" s="322" t="str">
        <f t="shared" ca="1" si="244"/>
        <v/>
      </c>
      <c r="K1136" s="322" t="str">
        <f t="shared" ca="1" si="245"/>
        <v/>
      </c>
      <c r="L1136" s="322" t="str">
        <f t="shared" ca="1" si="246"/>
        <v/>
      </c>
      <c r="N1136" s="322">
        <f t="shared" ca="1" si="247"/>
        <v>4</v>
      </c>
      <c r="O1136" t="str">
        <f t="shared" ca="1" si="248"/>
        <v/>
      </c>
      <c r="P1136" t="str">
        <f t="shared" ca="1" si="249"/>
        <v/>
      </c>
      <c r="Q1136" t="str">
        <f t="shared" ca="1" si="250"/>
        <v>ref P01</v>
      </c>
      <c r="R1136" t="str">
        <f t="shared" ca="1" si="251"/>
        <v/>
      </c>
    </row>
    <row r="1137" spans="1:18" hidden="1" x14ac:dyDescent="0.2">
      <c r="A1137" s="361"/>
      <c r="B1137" s="322">
        <v>74</v>
      </c>
      <c r="C1137" s="322" t="str">
        <f t="shared" ca="1" si="238"/>
        <v>10.7</v>
      </c>
      <c r="D1137" s="322" t="str">
        <f t="shared" ca="1" si="239"/>
        <v>na</v>
      </c>
      <c r="E1137" s="322" t="s">
        <v>40</v>
      </c>
      <c r="F1137" s="322" t="str">
        <f t="shared" ca="1" si="240"/>
        <v>https://museemaritime.larochelle.fr/preparer-la-visite/acces-tarifs-et-horaires</v>
      </c>
      <c r="G1137" s="322" t="str">
        <f t="shared" ca="1" si="241"/>
        <v>A</v>
      </c>
      <c r="H1137" s="322" t="str">
        <f t="shared" ca="1" si="242"/>
        <v>x</v>
      </c>
      <c r="I1137" s="322">
        <f t="shared" ca="1" si="243"/>
        <v>0</v>
      </c>
      <c r="J1137" s="322" t="str">
        <f t="shared" ca="1" si="244"/>
        <v/>
      </c>
      <c r="K1137" s="322" t="str">
        <f t="shared" ca="1" si="245"/>
        <v/>
      </c>
      <c r="L1137" s="322" t="str">
        <f t="shared" ca="1" si="246"/>
        <v/>
      </c>
      <c r="N1137" s="322">
        <f t="shared" ca="1" si="247"/>
        <v>4</v>
      </c>
      <c r="O1137" t="str">
        <f t="shared" ca="1" si="248"/>
        <v/>
      </c>
      <c r="P1137" t="str">
        <f t="shared" ca="1" si="249"/>
        <v/>
      </c>
      <c r="Q1137" t="str">
        <f t="shared" ca="1" si="250"/>
        <v>ref P01</v>
      </c>
      <c r="R1137" t="str">
        <f t="shared" ca="1" si="251"/>
        <v/>
      </c>
    </row>
    <row r="1138" spans="1:18" hidden="1" x14ac:dyDescent="0.2">
      <c r="A1138" s="361"/>
      <c r="B1138" s="322">
        <v>74</v>
      </c>
      <c r="C1138" s="322" t="str">
        <f t="shared" ca="1" si="238"/>
        <v>10.7</v>
      </c>
      <c r="D1138" s="322" t="str">
        <f t="shared" ca="1" si="239"/>
        <v>na</v>
      </c>
      <c r="E1138" s="322" t="s">
        <v>41</v>
      </c>
      <c r="F1138" s="322" t="str">
        <f t="shared" ca="1" si="240"/>
        <v>https://museemaritime.larochelle.fr/preparer-la-visite/je-suis/enseignant-ou-animateur</v>
      </c>
      <c r="G1138" s="322" t="str">
        <f t="shared" ca="1" si="241"/>
        <v>A</v>
      </c>
      <c r="H1138" s="322" t="str">
        <f t="shared" ca="1" si="242"/>
        <v>x</v>
      </c>
      <c r="I1138" s="322">
        <f t="shared" ca="1" si="243"/>
        <v>0</v>
      </c>
      <c r="J1138" s="322" t="str">
        <f t="shared" ca="1" si="244"/>
        <v/>
      </c>
      <c r="K1138" s="322" t="str">
        <f t="shared" ca="1" si="245"/>
        <v/>
      </c>
      <c r="L1138" s="322" t="str">
        <f t="shared" ca="1" si="246"/>
        <v/>
      </c>
      <c r="N1138" s="322">
        <f t="shared" ca="1" si="247"/>
        <v>4</v>
      </c>
      <c r="O1138" t="str">
        <f t="shared" ca="1" si="248"/>
        <v/>
      </c>
      <c r="P1138" t="str">
        <f t="shared" ca="1" si="249"/>
        <v/>
      </c>
      <c r="Q1138" t="str">
        <f t="shared" ca="1" si="250"/>
        <v>ref P01</v>
      </c>
      <c r="R1138" t="str">
        <f t="shared" ca="1" si="251"/>
        <v/>
      </c>
    </row>
    <row r="1139" spans="1:18" hidden="1" x14ac:dyDescent="0.2">
      <c r="A1139" s="361"/>
      <c r="B1139" s="322">
        <v>74</v>
      </c>
      <c r="C1139" s="322" t="str">
        <f t="shared" ca="1" si="238"/>
        <v>10.7</v>
      </c>
      <c r="D1139" s="322" t="str">
        <f t="shared" ca="1" si="239"/>
        <v>na</v>
      </c>
      <c r="E1139" s="322" t="s">
        <v>42</v>
      </c>
      <c r="F1139" s="322" t="str">
        <f t="shared" ca="1" si="240"/>
        <v>https://museemaritime.larochelle.fr/au-dela-de-la-visite/autour-des-expositions</v>
      </c>
      <c r="G1139" s="322" t="str">
        <f t="shared" ca="1" si="241"/>
        <v>A</v>
      </c>
      <c r="H1139" s="322" t="str">
        <f t="shared" ca="1" si="242"/>
        <v>x</v>
      </c>
      <c r="I1139" s="322">
        <f t="shared" ca="1" si="243"/>
        <v>0</v>
      </c>
      <c r="J1139" s="322" t="str">
        <f t="shared" ca="1" si="244"/>
        <v/>
      </c>
      <c r="K1139" s="322" t="str">
        <f t="shared" ca="1" si="245"/>
        <v/>
      </c>
      <c r="L1139" s="322" t="str">
        <f t="shared" ca="1" si="246"/>
        <v/>
      </c>
      <c r="N1139" s="322">
        <f t="shared" ca="1" si="247"/>
        <v>4</v>
      </c>
      <c r="O1139" t="str">
        <f t="shared" ca="1" si="248"/>
        <v/>
      </c>
      <c r="P1139" t="str">
        <f t="shared" ca="1" si="249"/>
        <v/>
      </c>
      <c r="Q1139" t="str">
        <f t="shared" ca="1" si="250"/>
        <v>ref P01,
ref P05 (bouton afficher + de résultats)</v>
      </c>
      <c r="R1139" t="str">
        <f t="shared" ca="1" si="251"/>
        <v/>
      </c>
    </row>
    <row r="1140" spans="1:18" hidden="1" x14ac:dyDescent="0.2">
      <c r="A1140" s="361"/>
      <c r="B1140" s="322">
        <v>74</v>
      </c>
      <c r="C1140" s="322" t="str">
        <f t="shared" ca="1" si="238"/>
        <v>10.7</v>
      </c>
      <c r="D1140" s="322" t="str">
        <f t="shared" ca="1" si="239"/>
        <v>na</v>
      </c>
      <c r="E1140" s="322" t="s">
        <v>43</v>
      </c>
      <c r="F1140" s="322" t="str">
        <f t="shared" ca="1" si="240"/>
        <v>https://museemaritime.larochelle.fr/au-dela-de-la-visite/lieux-culturels-et-monuments</v>
      </c>
      <c r="G1140" s="322" t="str">
        <f t="shared" ca="1" si="241"/>
        <v>A</v>
      </c>
      <c r="H1140" s="322" t="str">
        <f t="shared" ca="1" si="242"/>
        <v>x</v>
      </c>
      <c r="I1140" s="322">
        <f t="shared" ca="1" si="243"/>
        <v>0</v>
      </c>
      <c r="J1140" s="322" t="str">
        <f t="shared" ca="1" si="244"/>
        <v/>
      </c>
      <c r="K1140" s="322" t="str">
        <f t="shared" ca="1" si="245"/>
        <v/>
      </c>
      <c r="L1140" s="322" t="str">
        <f t="shared" ca="1" si="246"/>
        <v/>
      </c>
      <c r="N1140" s="322">
        <f t="shared" ca="1" si="247"/>
        <v>4</v>
      </c>
      <c r="O1140" t="str">
        <f t="shared" ca="1" si="248"/>
        <v/>
      </c>
      <c r="P1140" t="str">
        <f t="shared" ca="1" si="249"/>
        <v/>
      </c>
      <c r="Q1140" t="str">
        <f t="shared" ca="1" si="250"/>
        <v>ref P01</v>
      </c>
      <c r="R1140" t="str">
        <f t="shared" ca="1" si="251"/>
        <v/>
      </c>
    </row>
    <row r="1141" spans="1:18" hidden="1" x14ac:dyDescent="0.2">
      <c r="A1141" s="361"/>
      <c r="B1141" s="322">
        <v>74</v>
      </c>
      <c r="C1141" s="322" t="str">
        <f t="shared" ca="1" si="238"/>
        <v>10.7</v>
      </c>
      <c r="D1141" s="322" t="str">
        <f t="shared" ca="1" si="239"/>
        <v>na</v>
      </c>
      <c r="E1141" s="322" t="s">
        <v>44</v>
      </c>
      <c r="F1141" s="322" t="str">
        <f t="shared" ca="1" si="240"/>
        <v>https://museemaritime.larochelle.fr/au-dela-de-la-visite/a-decouvrir-a-proximite/yatchs-classiques</v>
      </c>
      <c r="G1141" s="322" t="str">
        <f t="shared" ca="1" si="241"/>
        <v>A</v>
      </c>
      <c r="H1141" s="322" t="str">
        <f t="shared" ca="1" si="242"/>
        <v>x</v>
      </c>
      <c r="I1141" s="322">
        <f t="shared" ca="1" si="243"/>
        <v>0</v>
      </c>
      <c r="J1141" s="322" t="str">
        <f t="shared" ca="1" si="244"/>
        <v/>
      </c>
      <c r="K1141" s="322" t="str">
        <f t="shared" ca="1" si="245"/>
        <v/>
      </c>
      <c r="L1141" s="322" t="str">
        <f t="shared" ca="1" si="246"/>
        <v/>
      </c>
      <c r="N1141" s="322">
        <f t="shared" ca="1" si="247"/>
        <v>4</v>
      </c>
      <c r="O1141" t="str">
        <f t="shared" ca="1" si="248"/>
        <v/>
      </c>
      <c r="P1141" t="str">
        <f t="shared" ca="1" si="249"/>
        <v/>
      </c>
      <c r="Q1141" t="str">
        <f t="shared" ca="1" si="250"/>
        <v>ref P01</v>
      </c>
      <c r="R1141" t="str">
        <f t="shared" ca="1" si="251"/>
        <v/>
      </c>
    </row>
    <row r="1142" spans="1:18" hidden="1" x14ac:dyDescent="0.2">
      <c r="A1142" s="361"/>
      <c r="B1142" s="322">
        <v>75</v>
      </c>
      <c r="C1142" s="322" t="str">
        <f t="shared" ca="1" si="238"/>
        <v>10.8</v>
      </c>
      <c r="D1142" s="322" t="str">
        <f t="shared" ca="1" si="239"/>
        <v>c</v>
      </c>
      <c r="E1142" s="322" t="s">
        <v>27</v>
      </c>
      <c r="F1142" s="322" t="str">
        <f t="shared" ca="1" si="240"/>
        <v>https://museemaritime.larochelle.fr/</v>
      </c>
      <c r="G1142" s="322" t="str">
        <f t="shared" ca="1" si="241"/>
        <v>A</v>
      </c>
      <c r="H1142" s="322">
        <f t="shared" ca="1" si="242"/>
        <v>0</v>
      </c>
      <c r="I1142" s="322" t="str">
        <f t="shared" ca="1" si="243"/>
        <v>x</v>
      </c>
      <c r="J1142" s="322" t="str">
        <f t="shared" ca="1" si="244"/>
        <v/>
      </c>
      <c r="K1142" s="322" t="str">
        <f t="shared" ca="1" si="245"/>
        <v/>
      </c>
      <c r="L1142" s="322" t="str">
        <f t="shared" ca="1" si="246"/>
        <v/>
      </c>
      <c r="N1142" s="322">
        <f t="shared" ca="1" si="247"/>
        <v>0</v>
      </c>
      <c r="O1142" t="str">
        <f t="shared" ca="1" si="248"/>
        <v/>
      </c>
      <c r="P1142" t="str">
        <f t="shared" ca="1" si="249"/>
        <v/>
      </c>
      <c r="Q1142" t="str">
        <f t="shared" ca="1" si="250"/>
        <v/>
      </c>
      <c r="R1142" t="str">
        <f t="shared" ca="1" si="251"/>
        <v/>
      </c>
    </row>
    <row r="1143" spans="1:18" hidden="1" x14ac:dyDescent="0.2">
      <c r="A1143" s="361"/>
      <c r="B1143" s="322">
        <v>75</v>
      </c>
      <c r="C1143" s="322" t="str">
        <f t="shared" ca="1" si="238"/>
        <v>10.8</v>
      </c>
      <c r="D1143" s="322" t="str">
        <f t="shared" ca="1" si="239"/>
        <v>c</v>
      </c>
      <c r="E1143" s="322" t="s">
        <v>28</v>
      </c>
      <c r="F1143" s="322" t="str">
        <f t="shared" ca="1" si="240"/>
        <v>https://museemaritime.larochelle.fr/contact</v>
      </c>
      <c r="G1143" s="322" t="str">
        <f t="shared" ca="1" si="241"/>
        <v>A</v>
      </c>
      <c r="H1143" s="322">
        <f t="shared" ca="1" si="242"/>
        <v>0</v>
      </c>
      <c r="I1143" s="322" t="str">
        <f t="shared" ca="1" si="243"/>
        <v>x</v>
      </c>
      <c r="J1143" s="322" t="str">
        <f t="shared" ca="1" si="244"/>
        <v/>
      </c>
      <c r="K1143" s="322" t="str">
        <f t="shared" ca="1" si="245"/>
        <v/>
      </c>
      <c r="L1143" s="322" t="str">
        <f t="shared" ca="1" si="246"/>
        <v/>
      </c>
      <c r="N1143" s="322">
        <f t="shared" ca="1" si="247"/>
        <v>0</v>
      </c>
      <c r="O1143" t="str">
        <f t="shared" ca="1" si="248"/>
        <v/>
      </c>
      <c r="P1143" t="str">
        <f t="shared" ca="1" si="249"/>
        <v/>
      </c>
      <c r="Q1143" t="str">
        <f t="shared" ca="1" si="250"/>
        <v/>
      </c>
      <c r="R1143" t="str">
        <f t="shared" ca="1" si="251"/>
        <v/>
      </c>
    </row>
    <row r="1144" spans="1:18" hidden="1" x14ac:dyDescent="0.2">
      <c r="A1144" s="361"/>
      <c r="B1144" s="322">
        <v>75</v>
      </c>
      <c r="C1144" s="322" t="str">
        <f t="shared" ca="1" si="238"/>
        <v>10.8</v>
      </c>
      <c r="D1144" s="322" t="str">
        <f t="shared" ca="1" si="239"/>
        <v>c</v>
      </c>
      <c r="E1144" s="322" t="s">
        <v>29</v>
      </c>
      <c r="F1144" s="322" t="str">
        <f t="shared" ca="1" si="240"/>
        <v>https://museemaritime.larochelle.fr/mentions-legales</v>
      </c>
      <c r="G1144" s="322" t="str">
        <f t="shared" ca="1" si="241"/>
        <v>A</v>
      </c>
      <c r="H1144" s="322">
        <f t="shared" ca="1" si="242"/>
        <v>0</v>
      </c>
      <c r="I1144" s="322" t="str">
        <f t="shared" ca="1" si="243"/>
        <v>x</v>
      </c>
      <c r="J1144" s="322" t="str">
        <f t="shared" ca="1" si="244"/>
        <v/>
      </c>
      <c r="K1144" s="322" t="str">
        <f t="shared" ca="1" si="245"/>
        <v/>
      </c>
      <c r="L1144" s="322" t="str">
        <f t="shared" ca="1" si="246"/>
        <v/>
      </c>
      <c r="N1144" s="322">
        <f t="shared" ca="1" si="247"/>
        <v>0</v>
      </c>
      <c r="O1144" t="str">
        <f t="shared" ca="1" si="248"/>
        <v/>
      </c>
      <c r="P1144" t="str">
        <f t="shared" ca="1" si="249"/>
        <v/>
      </c>
      <c r="Q1144" t="str">
        <f t="shared" ca="1" si="250"/>
        <v/>
      </c>
      <c r="R1144" t="str">
        <f t="shared" ca="1" si="251"/>
        <v/>
      </c>
    </row>
    <row r="1145" spans="1:18" hidden="1" x14ac:dyDescent="0.2">
      <c r="A1145" s="361"/>
      <c r="B1145" s="322">
        <v>75</v>
      </c>
      <c r="C1145" s="322" t="str">
        <f t="shared" ca="1" si="238"/>
        <v>10.8</v>
      </c>
      <c r="D1145" s="322" t="str">
        <f t="shared" ca="1" si="239"/>
        <v>c</v>
      </c>
      <c r="E1145" s="322" t="s">
        <v>30</v>
      </c>
      <c r="F1145" s="322" t="str">
        <f t="shared" ca="1" si="240"/>
        <v>https://museemaritime.larochelle.fr/plan-du-site</v>
      </c>
      <c r="G1145" s="322" t="str">
        <f t="shared" ca="1" si="241"/>
        <v>A</v>
      </c>
      <c r="H1145" s="322">
        <f t="shared" ca="1" si="242"/>
        <v>0</v>
      </c>
      <c r="I1145" s="322" t="str">
        <f t="shared" ca="1" si="243"/>
        <v>x</v>
      </c>
      <c r="J1145" s="322" t="str">
        <f t="shared" ca="1" si="244"/>
        <v/>
      </c>
      <c r="K1145" s="322" t="str">
        <f t="shared" ca="1" si="245"/>
        <v/>
      </c>
      <c r="L1145" s="322" t="str">
        <f t="shared" ca="1" si="246"/>
        <v/>
      </c>
      <c r="N1145" s="322">
        <f t="shared" ca="1" si="247"/>
        <v>0</v>
      </c>
      <c r="O1145" t="str">
        <f t="shared" ca="1" si="248"/>
        <v/>
      </c>
      <c r="P1145" t="str">
        <f t="shared" ca="1" si="249"/>
        <v/>
      </c>
      <c r="Q1145" t="str">
        <f t="shared" ca="1" si="250"/>
        <v/>
      </c>
      <c r="R1145" t="str">
        <f t="shared" ca="1" si="251"/>
        <v/>
      </c>
    </row>
    <row r="1146" spans="1:18" hidden="1" x14ac:dyDescent="0.2">
      <c r="A1146" s="361"/>
      <c r="B1146" s="322">
        <v>75</v>
      </c>
      <c r="C1146" s="322" t="str">
        <f t="shared" ca="1" si="238"/>
        <v>10.8</v>
      </c>
      <c r="D1146" s="322" t="str">
        <f t="shared" ca="1" si="239"/>
        <v>c</v>
      </c>
      <c r="E1146" s="322" t="s">
        <v>31</v>
      </c>
      <c r="F1146" s="322" t="str">
        <f t="shared" ca="1" si="240"/>
        <v>https://museemaritime.larochelle.fr/un-avant-gout/en-ce-moment</v>
      </c>
      <c r="G1146" s="322" t="str">
        <f t="shared" ca="1" si="241"/>
        <v>A</v>
      </c>
      <c r="H1146" s="322">
        <f t="shared" ca="1" si="242"/>
        <v>0</v>
      </c>
      <c r="I1146" s="322" t="str">
        <f t="shared" ca="1" si="243"/>
        <v>x</v>
      </c>
      <c r="J1146" s="322" t="str">
        <f t="shared" ca="1" si="244"/>
        <v/>
      </c>
      <c r="K1146" s="322" t="str">
        <f t="shared" ca="1" si="245"/>
        <v/>
      </c>
      <c r="L1146" s="322" t="str">
        <f t="shared" ca="1" si="246"/>
        <v/>
      </c>
      <c r="N1146" s="322">
        <f t="shared" ca="1" si="247"/>
        <v>0</v>
      </c>
      <c r="O1146" t="str">
        <f t="shared" ca="1" si="248"/>
        <v/>
      </c>
      <c r="P1146" t="str">
        <f t="shared" ca="1" si="249"/>
        <v/>
      </c>
      <c r="Q1146" t="str">
        <f t="shared" ca="1" si="250"/>
        <v/>
      </c>
      <c r="R1146" t="str">
        <f t="shared" ca="1" si="251"/>
        <v/>
      </c>
    </row>
    <row r="1147" spans="1:18" hidden="1" x14ac:dyDescent="0.2">
      <c r="A1147" s="361"/>
      <c r="B1147" s="322">
        <v>75</v>
      </c>
      <c r="C1147" s="322" t="str">
        <f t="shared" ca="1" si="238"/>
        <v>10.8</v>
      </c>
      <c r="D1147" s="322" t="str">
        <f t="shared" ca="1" si="239"/>
        <v>c</v>
      </c>
      <c r="E1147" s="322" t="s">
        <v>32</v>
      </c>
      <c r="F1147" s="322" t="str">
        <f t="shared" ca="1" si="240"/>
        <v>https://museemaritime.larochelle.fr/un-avant-gout/en-ce-moment</v>
      </c>
      <c r="G1147" s="322" t="str">
        <f t="shared" ca="1" si="241"/>
        <v>A</v>
      </c>
      <c r="H1147" s="322">
        <f t="shared" ca="1" si="242"/>
        <v>0</v>
      </c>
      <c r="I1147" s="322" t="str">
        <f t="shared" ca="1" si="243"/>
        <v>x</v>
      </c>
      <c r="J1147" s="322" t="str">
        <f t="shared" ca="1" si="244"/>
        <v/>
      </c>
      <c r="K1147" s="322" t="str">
        <f t="shared" ca="1" si="245"/>
        <v/>
      </c>
      <c r="L1147" s="322" t="str">
        <f t="shared" ca="1" si="246"/>
        <v/>
      </c>
      <c r="N1147" s="322">
        <f t="shared" ca="1" si="247"/>
        <v>0</v>
      </c>
      <c r="O1147" t="str">
        <f t="shared" ca="1" si="248"/>
        <v/>
      </c>
      <c r="P1147" t="str">
        <f t="shared" ca="1" si="249"/>
        <v/>
      </c>
      <c r="Q1147" t="str">
        <f t="shared" ca="1" si="250"/>
        <v/>
      </c>
      <c r="R1147" t="str">
        <f t="shared" ca="1" si="251"/>
        <v/>
      </c>
    </row>
    <row r="1148" spans="1:18" hidden="1" x14ac:dyDescent="0.2">
      <c r="A1148" s="361"/>
      <c r="B1148" s="322">
        <v>75</v>
      </c>
      <c r="C1148" s="322" t="str">
        <f t="shared" ca="1" si="238"/>
        <v>10.8</v>
      </c>
      <c r="D1148" s="322" t="str">
        <f t="shared" ca="1" si="239"/>
        <v>na</v>
      </c>
      <c r="E1148" s="322" t="s">
        <v>33</v>
      </c>
      <c r="F1148" s="322" t="str">
        <f t="shared" ca="1" si="240"/>
        <v>https://museemaritime.larochelle.fr/un-avant-gout/en-ce-moment/evenement/generationsthalassa-5662</v>
      </c>
      <c r="G1148" s="322" t="str">
        <f t="shared" ca="1" si="241"/>
        <v>A</v>
      </c>
      <c r="H1148" s="322">
        <f t="shared" ca="1" si="242"/>
        <v>0</v>
      </c>
      <c r="I1148" s="322" t="str">
        <f t="shared" ca="1" si="243"/>
        <v>x</v>
      </c>
      <c r="J1148" s="322" t="str">
        <f t="shared" ca="1" si="244"/>
        <v/>
      </c>
      <c r="K1148" s="322" t="str">
        <f t="shared" ca="1" si="245"/>
        <v/>
      </c>
      <c r="L1148" s="322" t="str">
        <f t="shared" ca="1" si="246"/>
        <v/>
      </c>
      <c r="N1148" s="322">
        <f t="shared" ca="1" si="247"/>
        <v>0</v>
      </c>
      <c r="O1148" t="str">
        <f t="shared" ca="1" si="248"/>
        <v/>
      </c>
      <c r="P1148" t="str">
        <f t="shared" ca="1" si="249"/>
        <v/>
      </c>
      <c r="Q1148" t="str">
        <f t="shared" ca="1" si="250"/>
        <v/>
      </c>
      <c r="R1148" t="str">
        <f t="shared" ca="1" si="251"/>
        <v/>
      </c>
    </row>
    <row r="1149" spans="1:18" hidden="1" x14ac:dyDescent="0.2">
      <c r="A1149" s="361"/>
      <c r="B1149" s="322">
        <v>75</v>
      </c>
      <c r="C1149" s="322" t="str">
        <f t="shared" ca="1" si="238"/>
        <v>10.8</v>
      </c>
      <c r="D1149" s="322" t="str">
        <f t="shared" ca="1" si="239"/>
        <v>c</v>
      </c>
      <c r="E1149" s="322" t="s">
        <v>34</v>
      </c>
      <c r="F1149" s="322" t="str">
        <f t="shared" ca="1" si="240"/>
        <v>https://museemaritime.larochelle.fr/recherche?q=bateau&amp;tx_indexedsearch%5Bsubmit_button%5D=OK </v>
      </c>
      <c r="G1149" s="322" t="str">
        <f t="shared" ca="1" si="241"/>
        <v>A</v>
      </c>
      <c r="H1149" s="322">
        <f t="shared" ca="1" si="242"/>
        <v>0</v>
      </c>
      <c r="I1149" s="322" t="str">
        <f t="shared" ca="1" si="243"/>
        <v>x</v>
      </c>
      <c r="J1149" s="322" t="str">
        <f t="shared" ca="1" si="244"/>
        <v/>
      </c>
      <c r="K1149" s="322" t="str">
        <f t="shared" ca="1" si="245"/>
        <v/>
      </c>
      <c r="L1149" s="322" t="str">
        <f t="shared" ca="1" si="246"/>
        <v/>
      </c>
      <c r="N1149" s="322">
        <f t="shared" ca="1" si="247"/>
        <v>0</v>
      </c>
      <c r="O1149" t="str">
        <f t="shared" ca="1" si="248"/>
        <v/>
      </c>
      <c r="P1149" t="str">
        <f t="shared" ca="1" si="249"/>
        <v/>
      </c>
      <c r="Q1149" t="str">
        <f t="shared" ca="1" si="250"/>
        <v/>
      </c>
      <c r="R1149" t="str">
        <f t="shared" ca="1" si="251"/>
        <v/>
      </c>
    </row>
    <row r="1150" spans="1:18" hidden="1" x14ac:dyDescent="0.2">
      <c r="A1150" s="361"/>
      <c r="B1150" s="322">
        <v>75</v>
      </c>
      <c r="C1150" s="322" t="str">
        <f t="shared" ca="1" si="238"/>
        <v>10.8</v>
      </c>
      <c r="D1150" s="322" t="str">
        <f t="shared" ca="1" si="239"/>
        <v>c</v>
      </c>
      <c r="E1150" s="322" t="s">
        <v>35</v>
      </c>
      <c r="F1150" s="322" t="str">
        <f t="shared" ca="1" si="240"/>
        <v>https://museemaritime.larochelle.fr/un-avant-gout/presentation-du-musee</v>
      </c>
      <c r="G1150" s="322" t="str">
        <f t="shared" ca="1" si="241"/>
        <v>A</v>
      </c>
      <c r="H1150" s="322">
        <f t="shared" ca="1" si="242"/>
        <v>0</v>
      </c>
      <c r="I1150" s="322" t="str">
        <f t="shared" ca="1" si="243"/>
        <v>x</v>
      </c>
      <c r="J1150" s="322" t="str">
        <f t="shared" ca="1" si="244"/>
        <v/>
      </c>
      <c r="K1150" s="322" t="str">
        <f t="shared" ca="1" si="245"/>
        <v/>
      </c>
      <c r="L1150" s="322" t="str">
        <f t="shared" ca="1" si="246"/>
        <v/>
      </c>
      <c r="N1150" s="322">
        <f t="shared" ca="1" si="247"/>
        <v>0</v>
      </c>
      <c r="O1150" t="str">
        <f t="shared" ca="1" si="248"/>
        <v/>
      </c>
      <c r="P1150" t="str">
        <f t="shared" ca="1" si="249"/>
        <v/>
      </c>
      <c r="Q1150" t="str">
        <f t="shared" ca="1" si="250"/>
        <v/>
      </c>
      <c r="R1150" t="str">
        <f t="shared" ca="1" si="251"/>
        <v/>
      </c>
    </row>
    <row r="1151" spans="1:18" hidden="1" x14ac:dyDescent="0.2">
      <c r="A1151" s="361"/>
      <c r="B1151" s="322">
        <v>75</v>
      </c>
      <c r="C1151" s="322" t="str">
        <f t="shared" ca="1" si="238"/>
        <v>10.8</v>
      </c>
      <c r="D1151" s="322" t="str">
        <f t="shared" ca="1" si="239"/>
        <v>c</v>
      </c>
      <c r="E1151" s="322" t="s">
        <v>36</v>
      </c>
      <c r="F1151" s="322" t="str">
        <f t="shared" ca="1" si="240"/>
        <v>https://museemaritime.larochelle.fr/un-avant-gout/histoire-du-musee</v>
      </c>
      <c r="G1151" s="322" t="str">
        <f t="shared" ca="1" si="241"/>
        <v>A</v>
      </c>
      <c r="H1151" s="322">
        <f t="shared" ca="1" si="242"/>
        <v>0</v>
      </c>
      <c r="I1151" s="322" t="str">
        <f t="shared" ca="1" si="243"/>
        <v>x</v>
      </c>
      <c r="J1151" s="322" t="str">
        <f t="shared" ca="1" si="244"/>
        <v/>
      </c>
      <c r="K1151" s="322" t="str">
        <f t="shared" ca="1" si="245"/>
        <v/>
      </c>
      <c r="L1151" s="322" t="str">
        <f t="shared" ca="1" si="246"/>
        <v/>
      </c>
      <c r="N1151" s="322">
        <f t="shared" ca="1" si="247"/>
        <v>0</v>
      </c>
      <c r="O1151" t="str">
        <f t="shared" ca="1" si="248"/>
        <v/>
      </c>
      <c r="P1151" t="str">
        <f t="shared" ca="1" si="249"/>
        <v/>
      </c>
      <c r="Q1151" t="str">
        <f t="shared" ca="1" si="250"/>
        <v/>
      </c>
      <c r="R1151" t="str">
        <f t="shared" ca="1" si="251"/>
        <v/>
      </c>
    </row>
    <row r="1152" spans="1:18" hidden="1" x14ac:dyDescent="0.2">
      <c r="A1152" s="361"/>
      <c r="B1152" s="322">
        <v>75</v>
      </c>
      <c r="C1152" s="322" t="str">
        <f t="shared" ca="1" si="238"/>
        <v>10.8</v>
      </c>
      <c r="D1152" s="322" t="str">
        <f t="shared" ca="1" si="239"/>
        <v>c</v>
      </c>
      <c r="E1152" s="322" t="s">
        <v>37</v>
      </c>
      <c r="F1152" s="322" t="str">
        <f t="shared" ca="1" si="240"/>
        <v>https://museemaritime.larochelle.fr/un-avant-gout/les-collections/flotte-patrimoniale</v>
      </c>
      <c r="G1152" s="322" t="str">
        <f t="shared" ca="1" si="241"/>
        <v>A</v>
      </c>
      <c r="H1152" s="322">
        <f t="shared" ca="1" si="242"/>
        <v>0</v>
      </c>
      <c r="I1152" s="322" t="str">
        <f t="shared" ca="1" si="243"/>
        <v>x</v>
      </c>
      <c r="J1152" s="322" t="str">
        <f t="shared" ca="1" si="244"/>
        <v/>
      </c>
      <c r="K1152" s="322" t="str">
        <f t="shared" ca="1" si="245"/>
        <v/>
      </c>
      <c r="L1152" s="322" t="str">
        <f t="shared" ca="1" si="246"/>
        <v/>
      </c>
      <c r="N1152" s="322">
        <f t="shared" ca="1" si="247"/>
        <v>0</v>
      </c>
      <c r="O1152" t="str">
        <f t="shared" ca="1" si="248"/>
        <v/>
      </c>
      <c r="P1152" t="str">
        <f t="shared" ca="1" si="249"/>
        <v/>
      </c>
      <c r="Q1152" t="str">
        <f t="shared" ca="1" si="250"/>
        <v/>
      </c>
      <c r="R1152" t="str">
        <f t="shared" ca="1" si="251"/>
        <v/>
      </c>
    </row>
    <row r="1153" spans="1:18" hidden="1" x14ac:dyDescent="0.2">
      <c r="A1153" s="361"/>
      <c r="B1153" s="322">
        <v>75</v>
      </c>
      <c r="C1153" s="322" t="str">
        <f t="shared" ca="1" si="238"/>
        <v>10.8</v>
      </c>
      <c r="D1153" s="322" t="str">
        <f t="shared" ca="1" si="239"/>
        <v>c</v>
      </c>
      <c r="E1153" s="322" t="s">
        <v>38</v>
      </c>
      <c r="F1153" s="322" t="str">
        <f t="shared" ca="1" si="240"/>
        <v>https://museemaritime.larochelle.fr/un-avant-gout/les-collections/france-1</v>
      </c>
      <c r="G1153" s="322" t="str">
        <f t="shared" ca="1" si="241"/>
        <v>A</v>
      </c>
      <c r="H1153" s="322">
        <f t="shared" ca="1" si="242"/>
        <v>0</v>
      </c>
      <c r="I1153" s="322" t="str">
        <f t="shared" ca="1" si="243"/>
        <v>x</v>
      </c>
      <c r="J1153" s="322" t="str">
        <f t="shared" ca="1" si="244"/>
        <v/>
      </c>
      <c r="K1153" s="322" t="str">
        <f t="shared" ca="1" si="245"/>
        <v/>
      </c>
      <c r="L1153" s="322" t="str">
        <f t="shared" ca="1" si="246"/>
        <v/>
      </c>
      <c r="N1153" s="322">
        <f t="shared" ca="1" si="247"/>
        <v>0</v>
      </c>
      <c r="O1153" t="str">
        <f t="shared" ca="1" si="248"/>
        <v/>
      </c>
      <c r="P1153" t="str">
        <f t="shared" ca="1" si="249"/>
        <v/>
      </c>
      <c r="Q1153" t="str">
        <f t="shared" ca="1" si="250"/>
        <v/>
      </c>
      <c r="R1153" t="str">
        <f t="shared" ca="1" si="251"/>
        <v/>
      </c>
    </row>
    <row r="1154" spans="1:18" hidden="1" x14ac:dyDescent="0.2">
      <c r="A1154" s="361"/>
      <c r="B1154" s="322">
        <v>75</v>
      </c>
      <c r="C1154" s="322" t="str">
        <f t="shared" ca="1" si="238"/>
        <v>10.8</v>
      </c>
      <c r="D1154" s="322" t="str">
        <f t="shared" ca="1" si="239"/>
        <v>c</v>
      </c>
      <c r="E1154" s="322" t="s">
        <v>39</v>
      </c>
      <c r="F1154" s="322" t="str">
        <f t="shared" ca="1" si="240"/>
        <v>https://museemaritime.larochelle.fr/un-avant-gout/les-incontournables/joshua-1</v>
      </c>
      <c r="G1154" s="322" t="str">
        <f t="shared" ca="1" si="241"/>
        <v>A</v>
      </c>
      <c r="H1154" s="322">
        <f t="shared" ca="1" si="242"/>
        <v>0</v>
      </c>
      <c r="I1154" s="322" t="str">
        <f t="shared" ca="1" si="243"/>
        <v>x</v>
      </c>
      <c r="J1154" s="322" t="str">
        <f t="shared" ca="1" si="244"/>
        <v/>
      </c>
      <c r="K1154" s="322" t="str">
        <f t="shared" ca="1" si="245"/>
        <v/>
      </c>
      <c r="L1154" s="322" t="str">
        <f t="shared" ca="1" si="246"/>
        <v/>
      </c>
      <c r="N1154" s="322">
        <f t="shared" ca="1" si="247"/>
        <v>0</v>
      </c>
      <c r="O1154" t="str">
        <f t="shared" ca="1" si="248"/>
        <v/>
      </c>
      <c r="P1154" t="str">
        <f t="shared" ca="1" si="249"/>
        <v/>
      </c>
      <c r="Q1154" t="str">
        <f t="shared" ca="1" si="250"/>
        <v/>
      </c>
      <c r="R1154" t="str">
        <f t="shared" ca="1" si="251"/>
        <v/>
      </c>
    </row>
    <row r="1155" spans="1:18" hidden="1" x14ac:dyDescent="0.2">
      <c r="A1155" s="361"/>
      <c r="B1155" s="322">
        <v>75</v>
      </c>
      <c r="C1155" s="322" t="str">
        <f t="shared" ca="1" si="238"/>
        <v>10.8</v>
      </c>
      <c r="D1155" s="322" t="str">
        <f t="shared" ca="1" si="239"/>
        <v>c</v>
      </c>
      <c r="E1155" s="322" t="s">
        <v>40</v>
      </c>
      <c r="F1155" s="322" t="str">
        <f t="shared" ca="1" si="240"/>
        <v>https://museemaritime.larochelle.fr/preparer-la-visite/acces-tarifs-et-horaires</v>
      </c>
      <c r="G1155" s="322" t="str">
        <f t="shared" ca="1" si="241"/>
        <v>A</v>
      </c>
      <c r="H1155" s="322">
        <f t="shared" ca="1" si="242"/>
        <v>0</v>
      </c>
      <c r="I1155" s="322" t="str">
        <f t="shared" ca="1" si="243"/>
        <v>x</v>
      </c>
      <c r="J1155" s="322" t="str">
        <f t="shared" ca="1" si="244"/>
        <v/>
      </c>
      <c r="K1155" s="322" t="str">
        <f t="shared" ca="1" si="245"/>
        <v/>
      </c>
      <c r="L1155" s="322" t="str">
        <f t="shared" ca="1" si="246"/>
        <v/>
      </c>
      <c r="N1155" s="322">
        <f t="shared" ca="1" si="247"/>
        <v>0</v>
      </c>
      <c r="O1155" t="str">
        <f t="shared" ca="1" si="248"/>
        <v/>
      </c>
      <c r="P1155" t="str">
        <f t="shared" ca="1" si="249"/>
        <v/>
      </c>
      <c r="Q1155" t="str">
        <f t="shared" ca="1" si="250"/>
        <v/>
      </c>
      <c r="R1155" t="str">
        <f t="shared" ca="1" si="251"/>
        <v/>
      </c>
    </row>
    <row r="1156" spans="1:18" hidden="1" x14ac:dyDescent="0.2">
      <c r="A1156" s="361"/>
      <c r="B1156" s="322">
        <v>75</v>
      </c>
      <c r="C1156" s="322" t="str">
        <f t="shared" ca="1" si="238"/>
        <v>10.8</v>
      </c>
      <c r="D1156" s="322" t="str">
        <f t="shared" ca="1" si="239"/>
        <v>c</v>
      </c>
      <c r="E1156" s="322" t="s">
        <v>41</v>
      </c>
      <c r="F1156" s="322" t="str">
        <f t="shared" ca="1" si="240"/>
        <v>https://museemaritime.larochelle.fr/preparer-la-visite/je-suis/enseignant-ou-animateur</v>
      </c>
      <c r="G1156" s="322" t="str">
        <f t="shared" ca="1" si="241"/>
        <v>A</v>
      </c>
      <c r="H1156" s="322">
        <f t="shared" ca="1" si="242"/>
        <v>0</v>
      </c>
      <c r="I1156" s="322" t="str">
        <f t="shared" ca="1" si="243"/>
        <v>x</v>
      </c>
      <c r="J1156" s="322" t="str">
        <f t="shared" ca="1" si="244"/>
        <v/>
      </c>
      <c r="K1156" s="322" t="str">
        <f t="shared" ca="1" si="245"/>
        <v/>
      </c>
      <c r="L1156" s="322" t="str">
        <f t="shared" ca="1" si="246"/>
        <v/>
      </c>
      <c r="N1156" s="322">
        <f t="shared" ca="1" si="247"/>
        <v>0</v>
      </c>
      <c r="O1156" t="str">
        <f t="shared" ca="1" si="248"/>
        <v/>
      </c>
      <c r="P1156" t="str">
        <f t="shared" ca="1" si="249"/>
        <v/>
      </c>
      <c r="Q1156" t="str">
        <f t="shared" ca="1" si="250"/>
        <v/>
      </c>
      <c r="R1156" t="str">
        <f t="shared" ca="1" si="251"/>
        <v/>
      </c>
    </row>
    <row r="1157" spans="1:18" hidden="1" x14ac:dyDescent="0.2">
      <c r="A1157" s="361"/>
      <c r="B1157" s="322">
        <v>75</v>
      </c>
      <c r="C1157" s="322" t="str">
        <f t="shared" ca="1" si="238"/>
        <v>10.8</v>
      </c>
      <c r="D1157" s="322" t="str">
        <f t="shared" ca="1" si="239"/>
        <v>c</v>
      </c>
      <c r="E1157" s="322" t="s">
        <v>42</v>
      </c>
      <c r="F1157" s="322" t="str">
        <f t="shared" ca="1" si="240"/>
        <v>https://museemaritime.larochelle.fr/au-dela-de-la-visite/autour-des-expositions</v>
      </c>
      <c r="G1157" s="322" t="str">
        <f t="shared" ca="1" si="241"/>
        <v>A</v>
      </c>
      <c r="H1157" s="322">
        <f t="shared" ca="1" si="242"/>
        <v>0</v>
      </c>
      <c r="I1157" s="322" t="str">
        <f t="shared" ca="1" si="243"/>
        <v>x</v>
      </c>
      <c r="J1157" s="322" t="str">
        <f t="shared" ca="1" si="244"/>
        <v/>
      </c>
      <c r="K1157" s="322" t="str">
        <f t="shared" ca="1" si="245"/>
        <v/>
      </c>
      <c r="L1157" s="322" t="str">
        <f t="shared" ca="1" si="246"/>
        <v/>
      </c>
      <c r="N1157" s="322">
        <f t="shared" ca="1" si="247"/>
        <v>0</v>
      </c>
      <c r="O1157" t="str">
        <f t="shared" ca="1" si="248"/>
        <v/>
      </c>
      <c r="P1157" t="str">
        <f t="shared" ca="1" si="249"/>
        <v/>
      </c>
      <c r="Q1157" t="str">
        <f t="shared" ca="1" si="250"/>
        <v/>
      </c>
      <c r="R1157" t="str">
        <f t="shared" ca="1" si="251"/>
        <v/>
      </c>
    </row>
    <row r="1158" spans="1:18" hidden="1" x14ac:dyDescent="0.2">
      <c r="A1158" s="361"/>
      <c r="B1158" s="322">
        <v>75</v>
      </c>
      <c r="C1158" s="322" t="str">
        <f t="shared" ca="1" si="238"/>
        <v>10.8</v>
      </c>
      <c r="D1158" s="322" t="str">
        <f t="shared" ca="1" si="239"/>
        <v>c</v>
      </c>
      <c r="E1158" s="322" t="s">
        <v>43</v>
      </c>
      <c r="F1158" s="322" t="str">
        <f t="shared" ca="1" si="240"/>
        <v>https://museemaritime.larochelle.fr/au-dela-de-la-visite/lieux-culturels-et-monuments</v>
      </c>
      <c r="G1158" s="322" t="str">
        <f t="shared" ca="1" si="241"/>
        <v>A</v>
      </c>
      <c r="H1158" s="322">
        <f t="shared" ca="1" si="242"/>
        <v>0</v>
      </c>
      <c r="I1158" s="322" t="str">
        <f t="shared" ca="1" si="243"/>
        <v>x</v>
      </c>
      <c r="J1158" s="322" t="str">
        <f t="shared" ca="1" si="244"/>
        <v/>
      </c>
      <c r="K1158" s="322" t="str">
        <f t="shared" ca="1" si="245"/>
        <v/>
      </c>
      <c r="L1158" s="322" t="str">
        <f t="shared" ca="1" si="246"/>
        <v/>
      </c>
      <c r="N1158" s="322">
        <f t="shared" ca="1" si="247"/>
        <v>0</v>
      </c>
      <c r="O1158" t="str">
        <f t="shared" ca="1" si="248"/>
        <v/>
      </c>
      <c r="P1158" t="str">
        <f t="shared" ca="1" si="249"/>
        <v/>
      </c>
      <c r="Q1158" t="str">
        <f t="shared" ca="1" si="250"/>
        <v/>
      </c>
      <c r="R1158" t="str">
        <f t="shared" ca="1" si="251"/>
        <v/>
      </c>
    </row>
    <row r="1159" spans="1:18" hidden="1" x14ac:dyDescent="0.2">
      <c r="A1159" s="361"/>
      <c r="B1159" s="322">
        <v>75</v>
      </c>
      <c r="C1159" s="322" t="str">
        <f t="shared" ca="1" si="238"/>
        <v>10.8</v>
      </c>
      <c r="D1159" s="322" t="str">
        <f t="shared" ca="1" si="239"/>
        <v>c</v>
      </c>
      <c r="E1159" s="322" t="s">
        <v>44</v>
      </c>
      <c r="F1159" s="322" t="str">
        <f t="shared" ca="1" si="240"/>
        <v>https://museemaritime.larochelle.fr/au-dela-de-la-visite/a-decouvrir-a-proximite/yatchs-classiques</v>
      </c>
      <c r="G1159" s="322" t="str">
        <f t="shared" ca="1" si="241"/>
        <v>A</v>
      </c>
      <c r="H1159" s="322">
        <f t="shared" ca="1" si="242"/>
        <v>0</v>
      </c>
      <c r="I1159" s="322" t="str">
        <f t="shared" ca="1" si="243"/>
        <v>x</v>
      </c>
      <c r="J1159" s="322" t="str">
        <f t="shared" ca="1" si="244"/>
        <v/>
      </c>
      <c r="K1159" s="322" t="str">
        <f t="shared" ca="1" si="245"/>
        <v/>
      </c>
      <c r="L1159" s="322" t="str">
        <f t="shared" ca="1" si="246"/>
        <v/>
      </c>
      <c r="N1159" s="322">
        <f t="shared" ca="1" si="247"/>
        <v>0</v>
      </c>
      <c r="O1159" t="str">
        <f t="shared" ca="1" si="248"/>
        <v/>
      </c>
      <c r="P1159" t="str">
        <f t="shared" ca="1" si="249"/>
        <v/>
      </c>
      <c r="Q1159" t="str">
        <f t="shared" ca="1" si="250"/>
        <v/>
      </c>
      <c r="R1159" t="str">
        <f t="shared" ca="1" si="251"/>
        <v/>
      </c>
    </row>
    <row r="1160" spans="1:18" hidden="1" x14ac:dyDescent="0.2">
      <c r="A1160" s="361"/>
      <c r="B1160" s="322">
        <v>76</v>
      </c>
      <c r="C1160" s="322" t="str">
        <f t="shared" ref="C1160:C1223" ca="1" si="252">IFERROR(IF(INDIRECT($E1160 &amp; "!B" &amp; $B1160)="","",INDIRECT($E1160 &amp; "!B" &amp; $B1160)),"")</f>
        <v>10.9</v>
      </c>
      <c r="D1160" s="322" t="str">
        <f t="shared" ref="D1160:D1223" ca="1" si="253">IFERROR(IF(INDIRECT($E1160 &amp; "!G" &amp; $B1160)="","",INDIRECT($E1160 &amp; "!G" &amp; $B1160)),"")</f>
        <v>c</v>
      </c>
      <c r="E1160" s="322" t="s">
        <v>27</v>
      </c>
      <c r="F1160" s="322" t="str">
        <f t="shared" ref="F1160:F1223" ca="1" si="254">IFERROR(HYPERLINK(INDIRECT($E1160 &amp; "!C3")), "")</f>
        <v>https://museemaritime.larochelle.fr/</v>
      </c>
      <c r="G1160" s="322" t="str">
        <f t="shared" ref="G1160:G1223" ca="1" si="255">IFERROR(IF(INDIRECT($E1160 &amp; "!C" &amp; $B1160)="","",INDIRECT($E1160 &amp; "!C" &amp; $B1160)),"")</f>
        <v>A</v>
      </c>
      <c r="H1160" s="322">
        <f t="shared" ref="H1160:H1223" ca="1" si="256">IFERROR(IF(INDIRECT($E1160 &amp; "!D" &amp; $B1160)="","",INDIRECT($E1160 &amp; "!D" &amp; $B1160)),"")</f>
        <v>0</v>
      </c>
      <c r="I1160" s="322">
        <f t="shared" ref="I1160:I1223" ca="1" si="257">IFERROR(IF(INDIRECT($E1160 &amp; "!E" &amp; $B1160)="","",INDIRECT($E1160 &amp; "!E" &amp; $B1160)),"")</f>
        <v>0</v>
      </c>
      <c r="J1160" s="322" t="str">
        <f t="shared" ref="J1160:J1223" ca="1" si="258">IFERROR(IF(INDIRECT($E1160 &amp; "!I" &amp; $B1160)="","",INDIRECT($E1160 &amp; "!I" &amp; $B1160)),"")</f>
        <v/>
      </c>
      <c r="K1160" s="322" t="str">
        <f t="shared" ref="K1160:K1223" ca="1" si="259">IFERROR(IF(INDIRECT($E1160 &amp; "!J" &amp; $B1160)="","",INDIRECT($E1160 &amp; "!J" &amp; $B1160)),"")</f>
        <v/>
      </c>
      <c r="L1160" s="322" t="str">
        <f t="shared" ref="L1160:L1223" ca="1" si="260">IFERROR(VLOOKUP($K1160,$Z$1:$AD$4,MATCH($J1160,$AA$5:$AD$5,0)+1,FALSE),"")</f>
        <v/>
      </c>
      <c r="N1160" s="322">
        <f t="shared" ref="N1160:N1223" ca="1" si="261">COUNTIFS($C$7:$C$1915,$C1160,$D$7:$D$1915,"nc")</f>
        <v>0</v>
      </c>
      <c r="O1160" t="str">
        <f t="shared" ref="O1160:O1223" ca="1" si="262">IFERROR(IF(INDIRECT($E1160 &amp; "!K" &amp; $B1160)="","",INDIRECT($E1160 &amp; "!K" &amp; $B1160)),"")</f>
        <v/>
      </c>
      <c r="P1160" t="str">
        <f t="shared" ref="P1160:P1223" ca="1" si="263">IFERROR(IF(INDIRECT($E1160 &amp; "!L" &amp; $B1160)="","",INDIRECT($E1160 &amp; "!L" &amp; $B1160)),"")</f>
        <v/>
      </c>
      <c r="Q1160" t="str">
        <f t="shared" ref="Q1160:Q1223" ca="1" si="264">IFERROR(IF(INDIRECT($E1160 &amp; "!M" &amp; $B1160)="","",INDIRECT($E1160 &amp; "!M" &amp; $B1160)),"")</f>
        <v/>
      </c>
      <c r="R1160" t="str">
        <f t="shared" ref="R1160:R1223" ca="1" si="265">IFERROR(IF(INDIRECT($E1160 &amp; "!N" &amp; $B1160)="","",INDIRECT($E1160 &amp; "!N" &amp; $B1160)),"")</f>
        <v/>
      </c>
    </row>
    <row r="1161" spans="1:18" hidden="1" x14ac:dyDescent="0.2">
      <c r="A1161" s="361"/>
      <c r="B1161" s="322">
        <v>76</v>
      </c>
      <c r="C1161" s="322" t="str">
        <f t="shared" ca="1" si="252"/>
        <v>10.9</v>
      </c>
      <c r="D1161" s="322" t="str">
        <f t="shared" ca="1" si="253"/>
        <v>c</v>
      </c>
      <c r="E1161" s="322" t="s">
        <v>28</v>
      </c>
      <c r="F1161" s="322" t="str">
        <f t="shared" ca="1" si="254"/>
        <v>https://museemaritime.larochelle.fr/contact</v>
      </c>
      <c r="G1161" s="322" t="str">
        <f t="shared" ca="1" si="255"/>
        <v>A</v>
      </c>
      <c r="H1161" s="322">
        <f t="shared" ca="1" si="256"/>
        <v>0</v>
      </c>
      <c r="I1161" s="322">
        <f t="shared" ca="1" si="257"/>
        <v>0</v>
      </c>
      <c r="J1161" s="322" t="str">
        <f t="shared" ca="1" si="258"/>
        <v/>
      </c>
      <c r="K1161" s="322" t="str">
        <f t="shared" ca="1" si="259"/>
        <v/>
      </c>
      <c r="L1161" s="322" t="str">
        <f t="shared" ca="1" si="260"/>
        <v/>
      </c>
      <c r="N1161" s="322">
        <f t="shared" ca="1" si="261"/>
        <v>0</v>
      </c>
      <c r="O1161" t="str">
        <f t="shared" ca="1" si="262"/>
        <v/>
      </c>
      <c r="P1161" t="str">
        <f t="shared" ca="1" si="263"/>
        <v/>
      </c>
      <c r="Q1161" t="str">
        <f t="shared" ca="1" si="264"/>
        <v/>
      </c>
      <c r="R1161" t="str">
        <f t="shared" ca="1" si="265"/>
        <v/>
      </c>
    </row>
    <row r="1162" spans="1:18" hidden="1" x14ac:dyDescent="0.2">
      <c r="A1162" s="361"/>
      <c r="B1162" s="322">
        <v>76</v>
      </c>
      <c r="C1162" s="322" t="str">
        <f t="shared" ca="1" si="252"/>
        <v>10.9</v>
      </c>
      <c r="D1162" s="322" t="str">
        <f t="shared" ca="1" si="253"/>
        <v>c</v>
      </c>
      <c r="E1162" s="322" t="s">
        <v>29</v>
      </c>
      <c r="F1162" s="322" t="str">
        <f t="shared" ca="1" si="254"/>
        <v>https://museemaritime.larochelle.fr/mentions-legales</v>
      </c>
      <c r="G1162" s="322" t="str">
        <f t="shared" ca="1" si="255"/>
        <v>A</v>
      </c>
      <c r="H1162" s="322">
        <f t="shared" ca="1" si="256"/>
        <v>0</v>
      </c>
      <c r="I1162" s="322">
        <f t="shared" ca="1" si="257"/>
        <v>0</v>
      </c>
      <c r="J1162" s="322" t="str">
        <f t="shared" ca="1" si="258"/>
        <v/>
      </c>
      <c r="K1162" s="322" t="str">
        <f t="shared" ca="1" si="259"/>
        <v/>
      </c>
      <c r="L1162" s="322" t="str">
        <f t="shared" ca="1" si="260"/>
        <v/>
      </c>
      <c r="N1162" s="322">
        <f t="shared" ca="1" si="261"/>
        <v>0</v>
      </c>
      <c r="O1162" t="str">
        <f t="shared" ca="1" si="262"/>
        <v/>
      </c>
      <c r="P1162" t="str">
        <f t="shared" ca="1" si="263"/>
        <v/>
      </c>
      <c r="Q1162" t="str">
        <f t="shared" ca="1" si="264"/>
        <v/>
      </c>
      <c r="R1162" t="str">
        <f t="shared" ca="1" si="265"/>
        <v/>
      </c>
    </row>
    <row r="1163" spans="1:18" hidden="1" x14ac:dyDescent="0.2">
      <c r="A1163" s="361"/>
      <c r="B1163" s="322">
        <v>76</v>
      </c>
      <c r="C1163" s="322" t="str">
        <f t="shared" ca="1" si="252"/>
        <v>10.9</v>
      </c>
      <c r="D1163" s="322" t="str">
        <f t="shared" ca="1" si="253"/>
        <v>c</v>
      </c>
      <c r="E1163" s="322" t="s">
        <v>30</v>
      </c>
      <c r="F1163" s="322" t="str">
        <f t="shared" ca="1" si="254"/>
        <v>https://museemaritime.larochelle.fr/plan-du-site</v>
      </c>
      <c r="G1163" s="322" t="str">
        <f t="shared" ca="1" si="255"/>
        <v>A</v>
      </c>
      <c r="H1163" s="322">
        <f t="shared" ca="1" si="256"/>
        <v>0</v>
      </c>
      <c r="I1163" s="322">
        <f t="shared" ca="1" si="257"/>
        <v>0</v>
      </c>
      <c r="J1163" s="322" t="str">
        <f t="shared" ca="1" si="258"/>
        <v/>
      </c>
      <c r="K1163" s="322" t="str">
        <f t="shared" ca="1" si="259"/>
        <v/>
      </c>
      <c r="L1163" s="322" t="str">
        <f t="shared" ca="1" si="260"/>
        <v/>
      </c>
      <c r="N1163" s="322">
        <f t="shared" ca="1" si="261"/>
        <v>0</v>
      </c>
      <c r="O1163" t="str">
        <f t="shared" ca="1" si="262"/>
        <v/>
      </c>
      <c r="P1163" t="str">
        <f t="shared" ca="1" si="263"/>
        <v/>
      </c>
      <c r="Q1163" t="str">
        <f t="shared" ca="1" si="264"/>
        <v/>
      </c>
      <c r="R1163" t="str">
        <f t="shared" ca="1" si="265"/>
        <v/>
      </c>
    </row>
    <row r="1164" spans="1:18" hidden="1" x14ac:dyDescent="0.2">
      <c r="A1164" s="361"/>
      <c r="B1164" s="322">
        <v>76</v>
      </c>
      <c r="C1164" s="322" t="str">
        <f t="shared" ca="1" si="252"/>
        <v>10.9</v>
      </c>
      <c r="D1164" s="322" t="str">
        <f t="shared" ca="1" si="253"/>
        <v>c</v>
      </c>
      <c r="E1164" s="322" t="s">
        <v>31</v>
      </c>
      <c r="F1164" s="322" t="str">
        <f t="shared" ca="1" si="254"/>
        <v>https://museemaritime.larochelle.fr/un-avant-gout/en-ce-moment</v>
      </c>
      <c r="G1164" s="322" t="str">
        <f t="shared" ca="1" si="255"/>
        <v>A</v>
      </c>
      <c r="H1164" s="322">
        <f t="shared" ca="1" si="256"/>
        <v>0</v>
      </c>
      <c r="I1164" s="322">
        <f t="shared" ca="1" si="257"/>
        <v>0</v>
      </c>
      <c r="J1164" s="322" t="str">
        <f t="shared" ca="1" si="258"/>
        <v/>
      </c>
      <c r="K1164" s="322" t="str">
        <f t="shared" ca="1" si="259"/>
        <v/>
      </c>
      <c r="L1164" s="322" t="str">
        <f t="shared" ca="1" si="260"/>
        <v/>
      </c>
      <c r="N1164" s="322">
        <f t="shared" ca="1" si="261"/>
        <v>0</v>
      </c>
      <c r="O1164" t="str">
        <f t="shared" ca="1" si="262"/>
        <v/>
      </c>
      <c r="P1164" t="str">
        <f t="shared" ca="1" si="263"/>
        <v/>
      </c>
      <c r="Q1164" t="str">
        <f t="shared" ca="1" si="264"/>
        <v/>
      </c>
      <c r="R1164" t="str">
        <f t="shared" ca="1" si="265"/>
        <v/>
      </c>
    </row>
    <row r="1165" spans="1:18" hidden="1" x14ac:dyDescent="0.2">
      <c r="A1165" s="361"/>
      <c r="B1165" s="322">
        <v>76</v>
      </c>
      <c r="C1165" s="322" t="str">
        <f t="shared" ca="1" si="252"/>
        <v>10.9</v>
      </c>
      <c r="D1165" s="322" t="str">
        <f t="shared" ca="1" si="253"/>
        <v>c</v>
      </c>
      <c r="E1165" s="322" t="s">
        <v>32</v>
      </c>
      <c r="F1165" s="322" t="str">
        <f t="shared" ca="1" si="254"/>
        <v>https://museemaritime.larochelle.fr/un-avant-gout/en-ce-moment</v>
      </c>
      <c r="G1165" s="322" t="str">
        <f t="shared" ca="1" si="255"/>
        <v>A</v>
      </c>
      <c r="H1165" s="322">
        <f t="shared" ca="1" si="256"/>
        <v>0</v>
      </c>
      <c r="I1165" s="322">
        <f t="shared" ca="1" si="257"/>
        <v>0</v>
      </c>
      <c r="J1165" s="322" t="str">
        <f t="shared" ca="1" si="258"/>
        <v/>
      </c>
      <c r="K1165" s="322" t="str">
        <f t="shared" ca="1" si="259"/>
        <v/>
      </c>
      <c r="L1165" s="322" t="str">
        <f t="shared" ca="1" si="260"/>
        <v/>
      </c>
      <c r="N1165" s="322">
        <f t="shared" ca="1" si="261"/>
        <v>0</v>
      </c>
      <c r="O1165" t="str">
        <f t="shared" ca="1" si="262"/>
        <v/>
      </c>
      <c r="P1165" t="str">
        <f t="shared" ca="1" si="263"/>
        <v/>
      </c>
      <c r="Q1165" t="str">
        <f t="shared" ca="1" si="264"/>
        <v/>
      </c>
      <c r="R1165" t="str">
        <f t="shared" ca="1" si="265"/>
        <v/>
      </c>
    </row>
    <row r="1166" spans="1:18" hidden="1" x14ac:dyDescent="0.2">
      <c r="A1166" s="361"/>
      <c r="B1166" s="322">
        <v>76</v>
      </c>
      <c r="C1166" s="322" t="str">
        <f t="shared" ca="1" si="252"/>
        <v>10.9</v>
      </c>
      <c r="D1166" s="322" t="str">
        <f t="shared" ca="1" si="253"/>
        <v>c</v>
      </c>
      <c r="E1166" s="322" t="s">
        <v>33</v>
      </c>
      <c r="F1166" s="322" t="str">
        <f t="shared" ca="1" si="254"/>
        <v>https://museemaritime.larochelle.fr/un-avant-gout/en-ce-moment/evenement/generationsthalassa-5662</v>
      </c>
      <c r="G1166" s="322" t="str">
        <f t="shared" ca="1" si="255"/>
        <v>A</v>
      </c>
      <c r="H1166" s="322">
        <f t="shared" ca="1" si="256"/>
        <v>0</v>
      </c>
      <c r="I1166" s="322">
        <f t="shared" ca="1" si="257"/>
        <v>0</v>
      </c>
      <c r="J1166" s="322" t="str">
        <f t="shared" ca="1" si="258"/>
        <v/>
      </c>
      <c r="K1166" s="322" t="str">
        <f t="shared" ca="1" si="259"/>
        <v/>
      </c>
      <c r="L1166" s="322" t="str">
        <f t="shared" ca="1" si="260"/>
        <v/>
      </c>
      <c r="N1166" s="322">
        <f t="shared" ca="1" si="261"/>
        <v>0</v>
      </c>
      <c r="O1166" t="str">
        <f t="shared" ca="1" si="262"/>
        <v/>
      </c>
      <c r="P1166" t="str">
        <f t="shared" ca="1" si="263"/>
        <v/>
      </c>
      <c r="Q1166" t="str">
        <f t="shared" ca="1" si="264"/>
        <v/>
      </c>
      <c r="R1166" t="str">
        <f t="shared" ca="1" si="265"/>
        <v/>
      </c>
    </row>
    <row r="1167" spans="1:18" hidden="1" x14ac:dyDescent="0.2">
      <c r="A1167" s="361"/>
      <c r="B1167" s="322">
        <v>76</v>
      </c>
      <c r="C1167" s="322" t="str">
        <f t="shared" ca="1" si="252"/>
        <v>10.9</v>
      </c>
      <c r="D1167" s="322" t="str">
        <f t="shared" ca="1" si="253"/>
        <v>c</v>
      </c>
      <c r="E1167" s="322" t="s">
        <v>34</v>
      </c>
      <c r="F1167" s="322" t="str">
        <f t="shared" ca="1" si="254"/>
        <v>https://museemaritime.larochelle.fr/recherche?q=bateau&amp;tx_indexedsearch%5Bsubmit_button%5D=OK </v>
      </c>
      <c r="G1167" s="322" t="str">
        <f t="shared" ca="1" si="255"/>
        <v>A</v>
      </c>
      <c r="H1167" s="322">
        <f t="shared" ca="1" si="256"/>
        <v>0</v>
      </c>
      <c r="I1167" s="322">
        <f t="shared" ca="1" si="257"/>
        <v>0</v>
      </c>
      <c r="J1167" s="322" t="str">
        <f t="shared" ca="1" si="258"/>
        <v/>
      </c>
      <c r="K1167" s="322" t="str">
        <f t="shared" ca="1" si="259"/>
        <v/>
      </c>
      <c r="L1167" s="322" t="str">
        <f t="shared" ca="1" si="260"/>
        <v/>
      </c>
      <c r="N1167" s="322">
        <f t="shared" ca="1" si="261"/>
        <v>0</v>
      </c>
      <c r="O1167" t="str">
        <f t="shared" ca="1" si="262"/>
        <v/>
      </c>
      <c r="P1167" t="str">
        <f t="shared" ca="1" si="263"/>
        <v/>
      </c>
      <c r="Q1167" t="str">
        <f t="shared" ca="1" si="264"/>
        <v/>
      </c>
      <c r="R1167" t="str">
        <f t="shared" ca="1" si="265"/>
        <v/>
      </c>
    </row>
    <row r="1168" spans="1:18" hidden="1" x14ac:dyDescent="0.2">
      <c r="A1168" s="361"/>
      <c r="B1168" s="322">
        <v>76</v>
      </c>
      <c r="C1168" s="322" t="str">
        <f t="shared" ca="1" si="252"/>
        <v>10.9</v>
      </c>
      <c r="D1168" s="322" t="str">
        <f t="shared" ca="1" si="253"/>
        <v>c</v>
      </c>
      <c r="E1168" s="322" t="s">
        <v>35</v>
      </c>
      <c r="F1168" s="322" t="str">
        <f t="shared" ca="1" si="254"/>
        <v>https://museemaritime.larochelle.fr/un-avant-gout/presentation-du-musee</v>
      </c>
      <c r="G1168" s="322" t="str">
        <f t="shared" ca="1" si="255"/>
        <v>A</v>
      </c>
      <c r="H1168" s="322">
        <f t="shared" ca="1" si="256"/>
        <v>0</v>
      </c>
      <c r="I1168" s="322">
        <f t="shared" ca="1" si="257"/>
        <v>0</v>
      </c>
      <c r="J1168" s="322" t="str">
        <f t="shared" ca="1" si="258"/>
        <v/>
      </c>
      <c r="K1168" s="322" t="str">
        <f t="shared" ca="1" si="259"/>
        <v/>
      </c>
      <c r="L1168" s="322" t="str">
        <f t="shared" ca="1" si="260"/>
        <v/>
      </c>
      <c r="N1168" s="322">
        <f t="shared" ca="1" si="261"/>
        <v>0</v>
      </c>
      <c r="O1168" t="str">
        <f t="shared" ca="1" si="262"/>
        <v/>
      </c>
      <c r="P1168" t="str">
        <f t="shared" ca="1" si="263"/>
        <v/>
      </c>
      <c r="Q1168" t="str">
        <f t="shared" ca="1" si="264"/>
        <v/>
      </c>
      <c r="R1168" t="str">
        <f t="shared" ca="1" si="265"/>
        <v/>
      </c>
    </row>
    <row r="1169" spans="1:18" hidden="1" x14ac:dyDescent="0.2">
      <c r="A1169" s="361"/>
      <c r="B1169" s="322">
        <v>76</v>
      </c>
      <c r="C1169" s="322" t="str">
        <f t="shared" ca="1" si="252"/>
        <v>10.9</v>
      </c>
      <c r="D1169" s="322" t="str">
        <f t="shared" ca="1" si="253"/>
        <v>c</v>
      </c>
      <c r="E1169" s="322" t="s">
        <v>36</v>
      </c>
      <c r="F1169" s="322" t="str">
        <f t="shared" ca="1" si="254"/>
        <v>https://museemaritime.larochelle.fr/un-avant-gout/histoire-du-musee</v>
      </c>
      <c r="G1169" s="322" t="str">
        <f t="shared" ca="1" si="255"/>
        <v>A</v>
      </c>
      <c r="H1169" s="322">
        <f t="shared" ca="1" si="256"/>
        <v>0</v>
      </c>
      <c r="I1169" s="322">
        <f t="shared" ca="1" si="257"/>
        <v>0</v>
      </c>
      <c r="J1169" s="322" t="str">
        <f t="shared" ca="1" si="258"/>
        <v/>
      </c>
      <c r="K1169" s="322" t="str">
        <f t="shared" ca="1" si="259"/>
        <v/>
      </c>
      <c r="L1169" s="322" t="str">
        <f t="shared" ca="1" si="260"/>
        <v/>
      </c>
      <c r="N1169" s="322">
        <f t="shared" ca="1" si="261"/>
        <v>0</v>
      </c>
      <c r="O1169" t="str">
        <f t="shared" ca="1" si="262"/>
        <v/>
      </c>
      <c r="P1169" t="str">
        <f t="shared" ca="1" si="263"/>
        <v/>
      </c>
      <c r="Q1169" t="str">
        <f t="shared" ca="1" si="264"/>
        <v/>
      </c>
      <c r="R1169" t="str">
        <f t="shared" ca="1" si="265"/>
        <v/>
      </c>
    </row>
    <row r="1170" spans="1:18" hidden="1" x14ac:dyDescent="0.2">
      <c r="A1170" s="361"/>
      <c r="B1170" s="322">
        <v>76</v>
      </c>
      <c r="C1170" s="322" t="str">
        <f t="shared" ca="1" si="252"/>
        <v>10.9</v>
      </c>
      <c r="D1170" s="322" t="str">
        <f t="shared" ca="1" si="253"/>
        <v>c</v>
      </c>
      <c r="E1170" s="322" t="s">
        <v>37</v>
      </c>
      <c r="F1170" s="322" t="str">
        <f t="shared" ca="1" si="254"/>
        <v>https://museemaritime.larochelle.fr/un-avant-gout/les-collections/flotte-patrimoniale</v>
      </c>
      <c r="G1170" s="322" t="str">
        <f t="shared" ca="1" si="255"/>
        <v>A</v>
      </c>
      <c r="H1170" s="322">
        <f t="shared" ca="1" si="256"/>
        <v>0</v>
      </c>
      <c r="I1170" s="322">
        <f t="shared" ca="1" si="257"/>
        <v>0</v>
      </c>
      <c r="J1170" s="322" t="str">
        <f t="shared" ca="1" si="258"/>
        <v/>
      </c>
      <c r="K1170" s="322" t="str">
        <f t="shared" ca="1" si="259"/>
        <v/>
      </c>
      <c r="L1170" s="322" t="str">
        <f t="shared" ca="1" si="260"/>
        <v/>
      </c>
      <c r="N1170" s="322">
        <f t="shared" ca="1" si="261"/>
        <v>0</v>
      </c>
      <c r="O1170" t="str">
        <f t="shared" ca="1" si="262"/>
        <v/>
      </c>
      <c r="P1170" t="str">
        <f t="shared" ca="1" si="263"/>
        <v/>
      </c>
      <c r="Q1170" t="str">
        <f t="shared" ca="1" si="264"/>
        <v/>
      </c>
      <c r="R1170" t="str">
        <f t="shared" ca="1" si="265"/>
        <v/>
      </c>
    </row>
    <row r="1171" spans="1:18" hidden="1" x14ac:dyDescent="0.2">
      <c r="A1171" s="361"/>
      <c r="B1171" s="322">
        <v>76</v>
      </c>
      <c r="C1171" s="322" t="str">
        <f t="shared" ca="1" si="252"/>
        <v>10.9</v>
      </c>
      <c r="D1171" s="322" t="str">
        <f t="shared" ca="1" si="253"/>
        <v>c</v>
      </c>
      <c r="E1171" s="322" t="s">
        <v>38</v>
      </c>
      <c r="F1171" s="322" t="str">
        <f t="shared" ca="1" si="254"/>
        <v>https://museemaritime.larochelle.fr/un-avant-gout/les-collections/france-1</v>
      </c>
      <c r="G1171" s="322" t="str">
        <f t="shared" ca="1" si="255"/>
        <v>A</v>
      </c>
      <c r="H1171" s="322">
        <f t="shared" ca="1" si="256"/>
        <v>0</v>
      </c>
      <c r="I1171" s="322">
        <f t="shared" ca="1" si="257"/>
        <v>0</v>
      </c>
      <c r="J1171" s="322" t="str">
        <f t="shared" ca="1" si="258"/>
        <v/>
      </c>
      <c r="K1171" s="322" t="str">
        <f t="shared" ca="1" si="259"/>
        <v/>
      </c>
      <c r="L1171" s="322" t="str">
        <f t="shared" ca="1" si="260"/>
        <v/>
      </c>
      <c r="N1171" s="322">
        <f t="shared" ca="1" si="261"/>
        <v>0</v>
      </c>
      <c r="O1171" t="str">
        <f t="shared" ca="1" si="262"/>
        <v/>
      </c>
      <c r="P1171" t="str">
        <f t="shared" ca="1" si="263"/>
        <v/>
      </c>
      <c r="Q1171" t="str">
        <f t="shared" ca="1" si="264"/>
        <v/>
      </c>
      <c r="R1171" t="str">
        <f t="shared" ca="1" si="265"/>
        <v/>
      </c>
    </row>
    <row r="1172" spans="1:18" hidden="1" x14ac:dyDescent="0.2">
      <c r="A1172" s="361"/>
      <c r="B1172" s="322">
        <v>76</v>
      </c>
      <c r="C1172" s="322" t="str">
        <f t="shared" ca="1" si="252"/>
        <v>10.9</v>
      </c>
      <c r="D1172" s="322" t="str">
        <f t="shared" ca="1" si="253"/>
        <v>c</v>
      </c>
      <c r="E1172" s="322" t="s">
        <v>39</v>
      </c>
      <c r="F1172" s="322" t="str">
        <f t="shared" ca="1" si="254"/>
        <v>https://museemaritime.larochelle.fr/un-avant-gout/les-incontournables/joshua-1</v>
      </c>
      <c r="G1172" s="322" t="str">
        <f t="shared" ca="1" si="255"/>
        <v>A</v>
      </c>
      <c r="H1172" s="322">
        <f t="shared" ca="1" si="256"/>
        <v>0</v>
      </c>
      <c r="I1172" s="322">
        <f t="shared" ca="1" si="257"/>
        <v>0</v>
      </c>
      <c r="J1172" s="322" t="str">
        <f t="shared" ca="1" si="258"/>
        <v/>
      </c>
      <c r="K1172" s="322" t="str">
        <f t="shared" ca="1" si="259"/>
        <v/>
      </c>
      <c r="L1172" s="322" t="str">
        <f t="shared" ca="1" si="260"/>
        <v/>
      </c>
      <c r="N1172" s="322">
        <f t="shared" ca="1" si="261"/>
        <v>0</v>
      </c>
      <c r="O1172" t="str">
        <f t="shared" ca="1" si="262"/>
        <v/>
      </c>
      <c r="P1172" t="str">
        <f t="shared" ca="1" si="263"/>
        <v/>
      </c>
      <c r="Q1172" t="str">
        <f t="shared" ca="1" si="264"/>
        <v/>
      </c>
      <c r="R1172" t="str">
        <f t="shared" ca="1" si="265"/>
        <v/>
      </c>
    </row>
    <row r="1173" spans="1:18" hidden="1" x14ac:dyDescent="0.2">
      <c r="A1173" s="361"/>
      <c r="B1173" s="322">
        <v>76</v>
      </c>
      <c r="C1173" s="322" t="str">
        <f t="shared" ca="1" si="252"/>
        <v>10.9</v>
      </c>
      <c r="D1173" s="322" t="str">
        <f t="shared" ca="1" si="253"/>
        <v>c</v>
      </c>
      <c r="E1173" s="322" t="s">
        <v>40</v>
      </c>
      <c r="F1173" s="322" t="str">
        <f t="shared" ca="1" si="254"/>
        <v>https://museemaritime.larochelle.fr/preparer-la-visite/acces-tarifs-et-horaires</v>
      </c>
      <c r="G1173" s="322" t="str">
        <f t="shared" ca="1" si="255"/>
        <v>A</v>
      </c>
      <c r="H1173" s="322">
        <f t="shared" ca="1" si="256"/>
        <v>0</v>
      </c>
      <c r="I1173" s="322">
        <f t="shared" ca="1" si="257"/>
        <v>0</v>
      </c>
      <c r="J1173" s="322" t="str">
        <f t="shared" ca="1" si="258"/>
        <v/>
      </c>
      <c r="K1173" s="322" t="str">
        <f t="shared" ca="1" si="259"/>
        <v/>
      </c>
      <c r="L1173" s="322" t="str">
        <f t="shared" ca="1" si="260"/>
        <v/>
      </c>
      <c r="N1173" s="322">
        <f t="shared" ca="1" si="261"/>
        <v>0</v>
      </c>
      <c r="O1173" t="str">
        <f t="shared" ca="1" si="262"/>
        <v/>
      </c>
      <c r="P1173" t="str">
        <f t="shared" ca="1" si="263"/>
        <v/>
      </c>
      <c r="Q1173" t="str">
        <f t="shared" ca="1" si="264"/>
        <v/>
      </c>
      <c r="R1173" t="str">
        <f t="shared" ca="1" si="265"/>
        <v/>
      </c>
    </row>
    <row r="1174" spans="1:18" hidden="1" x14ac:dyDescent="0.2">
      <c r="A1174" s="361"/>
      <c r="B1174" s="322">
        <v>76</v>
      </c>
      <c r="C1174" s="322" t="str">
        <f t="shared" ca="1" si="252"/>
        <v>10.9</v>
      </c>
      <c r="D1174" s="322" t="str">
        <f t="shared" ca="1" si="253"/>
        <v>c</v>
      </c>
      <c r="E1174" s="322" t="s">
        <v>41</v>
      </c>
      <c r="F1174" s="322" t="str">
        <f t="shared" ca="1" si="254"/>
        <v>https://museemaritime.larochelle.fr/preparer-la-visite/je-suis/enseignant-ou-animateur</v>
      </c>
      <c r="G1174" s="322" t="str">
        <f t="shared" ca="1" si="255"/>
        <v>A</v>
      </c>
      <c r="H1174" s="322">
        <f t="shared" ca="1" si="256"/>
        <v>0</v>
      </c>
      <c r="I1174" s="322">
        <f t="shared" ca="1" si="257"/>
        <v>0</v>
      </c>
      <c r="J1174" s="322" t="str">
        <f t="shared" ca="1" si="258"/>
        <v/>
      </c>
      <c r="K1174" s="322" t="str">
        <f t="shared" ca="1" si="259"/>
        <v/>
      </c>
      <c r="L1174" s="322" t="str">
        <f t="shared" ca="1" si="260"/>
        <v/>
      </c>
      <c r="N1174" s="322">
        <f t="shared" ca="1" si="261"/>
        <v>0</v>
      </c>
      <c r="O1174" t="str">
        <f t="shared" ca="1" si="262"/>
        <v/>
      </c>
      <c r="P1174" t="str">
        <f t="shared" ca="1" si="263"/>
        <v/>
      </c>
      <c r="Q1174" t="str">
        <f t="shared" ca="1" si="264"/>
        <v/>
      </c>
      <c r="R1174" t="str">
        <f t="shared" ca="1" si="265"/>
        <v/>
      </c>
    </row>
    <row r="1175" spans="1:18" hidden="1" x14ac:dyDescent="0.2">
      <c r="A1175" s="361"/>
      <c r="B1175" s="322">
        <v>76</v>
      </c>
      <c r="C1175" s="322" t="str">
        <f t="shared" ca="1" si="252"/>
        <v>10.9</v>
      </c>
      <c r="D1175" s="322" t="str">
        <f t="shared" ca="1" si="253"/>
        <v>c</v>
      </c>
      <c r="E1175" s="322" t="s">
        <v>42</v>
      </c>
      <c r="F1175" s="322" t="str">
        <f t="shared" ca="1" si="254"/>
        <v>https://museemaritime.larochelle.fr/au-dela-de-la-visite/autour-des-expositions</v>
      </c>
      <c r="G1175" s="322" t="str">
        <f t="shared" ca="1" si="255"/>
        <v>A</v>
      </c>
      <c r="H1175" s="322">
        <f t="shared" ca="1" si="256"/>
        <v>0</v>
      </c>
      <c r="I1175" s="322">
        <f t="shared" ca="1" si="257"/>
        <v>0</v>
      </c>
      <c r="J1175" s="322" t="str">
        <f t="shared" ca="1" si="258"/>
        <v/>
      </c>
      <c r="K1175" s="322" t="str">
        <f t="shared" ca="1" si="259"/>
        <v/>
      </c>
      <c r="L1175" s="322" t="str">
        <f t="shared" ca="1" si="260"/>
        <v/>
      </c>
      <c r="N1175" s="322">
        <f t="shared" ca="1" si="261"/>
        <v>0</v>
      </c>
      <c r="O1175" t="str">
        <f t="shared" ca="1" si="262"/>
        <v/>
      </c>
      <c r="P1175" t="str">
        <f t="shared" ca="1" si="263"/>
        <v/>
      </c>
      <c r="Q1175" t="str">
        <f t="shared" ca="1" si="264"/>
        <v/>
      </c>
      <c r="R1175" t="str">
        <f t="shared" ca="1" si="265"/>
        <v/>
      </c>
    </row>
    <row r="1176" spans="1:18" hidden="1" x14ac:dyDescent="0.2">
      <c r="A1176" s="361"/>
      <c r="B1176" s="322">
        <v>76</v>
      </c>
      <c r="C1176" s="322" t="str">
        <f t="shared" ca="1" si="252"/>
        <v>10.9</v>
      </c>
      <c r="D1176" s="322" t="str">
        <f t="shared" ca="1" si="253"/>
        <v>c</v>
      </c>
      <c r="E1176" s="322" t="s">
        <v>43</v>
      </c>
      <c r="F1176" s="322" t="str">
        <f t="shared" ca="1" si="254"/>
        <v>https://museemaritime.larochelle.fr/au-dela-de-la-visite/lieux-culturels-et-monuments</v>
      </c>
      <c r="G1176" s="322" t="str">
        <f t="shared" ca="1" si="255"/>
        <v>A</v>
      </c>
      <c r="H1176" s="322">
        <f t="shared" ca="1" si="256"/>
        <v>0</v>
      </c>
      <c r="I1176" s="322">
        <f t="shared" ca="1" si="257"/>
        <v>0</v>
      </c>
      <c r="J1176" s="322" t="str">
        <f t="shared" ca="1" si="258"/>
        <v/>
      </c>
      <c r="K1176" s="322" t="str">
        <f t="shared" ca="1" si="259"/>
        <v/>
      </c>
      <c r="L1176" s="322" t="str">
        <f t="shared" ca="1" si="260"/>
        <v/>
      </c>
      <c r="N1176" s="322">
        <f t="shared" ca="1" si="261"/>
        <v>0</v>
      </c>
      <c r="O1176" t="str">
        <f t="shared" ca="1" si="262"/>
        <v/>
      </c>
      <c r="P1176" t="str">
        <f t="shared" ca="1" si="263"/>
        <v/>
      </c>
      <c r="Q1176" t="str">
        <f t="shared" ca="1" si="264"/>
        <v/>
      </c>
      <c r="R1176" t="str">
        <f t="shared" ca="1" si="265"/>
        <v/>
      </c>
    </row>
    <row r="1177" spans="1:18" hidden="1" x14ac:dyDescent="0.2">
      <c r="A1177" s="361"/>
      <c r="B1177" s="322">
        <v>76</v>
      </c>
      <c r="C1177" s="322" t="str">
        <f t="shared" ca="1" si="252"/>
        <v>10.9</v>
      </c>
      <c r="D1177" s="322" t="str">
        <f t="shared" ca="1" si="253"/>
        <v>c</v>
      </c>
      <c r="E1177" s="322" t="s">
        <v>44</v>
      </c>
      <c r="F1177" s="322" t="str">
        <f t="shared" ca="1" si="254"/>
        <v>https://museemaritime.larochelle.fr/au-dela-de-la-visite/a-decouvrir-a-proximite/yatchs-classiques</v>
      </c>
      <c r="G1177" s="322" t="str">
        <f t="shared" ca="1" si="255"/>
        <v>A</v>
      </c>
      <c r="H1177" s="322">
        <f t="shared" ca="1" si="256"/>
        <v>0</v>
      </c>
      <c r="I1177" s="322">
        <f t="shared" ca="1" si="257"/>
        <v>0</v>
      </c>
      <c r="J1177" s="322" t="str">
        <f t="shared" ca="1" si="258"/>
        <v/>
      </c>
      <c r="K1177" s="322" t="str">
        <f t="shared" ca="1" si="259"/>
        <v/>
      </c>
      <c r="L1177" s="322" t="str">
        <f t="shared" ca="1" si="260"/>
        <v/>
      </c>
      <c r="N1177" s="322">
        <f t="shared" ca="1" si="261"/>
        <v>0</v>
      </c>
      <c r="O1177" t="str">
        <f t="shared" ca="1" si="262"/>
        <v/>
      </c>
      <c r="P1177" t="str">
        <f t="shared" ca="1" si="263"/>
        <v/>
      </c>
      <c r="Q1177" t="str">
        <f t="shared" ca="1" si="264"/>
        <v/>
      </c>
      <c r="R1177" t="str">
        <f t="shared" ca="1" si="265"/>
        <v/>
      </c>
    </row>
    <row r="1178" spans="1:18" hidden="1" x14ac:dyDescent="0.2">
      <c r="A1178" s="361"/>
      <c r="B1178" s="322">
        <v>77</v>
      </c>
      <c r="C1178" s="322" t="str">
        <f t="shared" ca="1" si="252"/>
        <v>10.10</v>
      </c>
      <c r="D1178" s="322" t="str">
        <f t="shared" ca="1" si="253"/>
        <v>na</v>
      </c>
      <c r="E1178" s="322" t="s">
        <v>27</v>
      </c>
      <c r="F1178" s="322" t="str">
        <f t="shared" ca="1" si="254"/>
        <v>https://museemaritime.larochelle.fr/</v>
      </c>
      <c r="G1178" s="322" t="str">
        <f t="shared" ca="1" si="255"/>
        <v>A</v>
      </c>
      <c r="H1178" s="322">
        <f t="shared" ca="1" si="256"/>
        <v>0</v>
      </c>
      <c r="I1178" s="322">
        <f t="shared" ca="1" si="257"/>
        <v>0</v>
      </c>
      <c r="J1178" s="322" t="str">
        <f t="shared" ca="1" si="258"/>
        <v/>
      </c>
      <c r="K1178" s="322" t="str">
        <f t="shared" ca="1" si="259"/>
        <v/>
      </c>
      <c r="L1178" s="322" t="str">
        <f t="shared" ca="1" si="260"/>
        <v/>
      </c>
      <c r="N1178" s="322">
        <f t="shared" ca="1" si="261"/>
        <v>0</v>
      </c>
      <c r="O1178" t="str">
        <f t="shared" ca="1" si="262"/>
        <v/>
      </c>
      <c r="P1178" t="str">
        <f t="shared" ca="1" si="263"/>
        <v/>
      </c>
      <c r="Q1178" t="str">
        <f t="shared" ca="1" si="264"/>
        <v/>
      </c>
      <c r="R1178" t="str">
        <f t="shared" ca="1" si="265"/>
        <v/>
      </c>
    </row>
    <row r="1179" spans="1:18" hidden="1" x14ac:dyDescent="0.2">
      <c r="A1179" s="361"/>
      <c r="B1179" s="322">
        <v>77</v>
      </c>
      <c r="C1179" s="322" t="str">
        <f t="shared" ca="1" si="252"/>
        <v>10.10</v>
      </c>
      <c r="D1179" s="322" t="str">
        <f t="shared" ca="1" si="253"/>
        <v>na</v>
      </c>
      <c r="E1179" s="322" t="s">
        <v>28</v>
      </c>
      <c r="F1179" s="322" t="str">
        <f t="shared" ca="1" si="254"/>
        <v>https://museemaritime.larochelle.fr/contact</v>
      </c>
      <c r="G1179" s="322" t="str">
        <f t="shared" ca="1" si="255"/>
        <v>A</v>
      </c>
      <c r="H1179" s="322">
        <f t="shared" ca="1" si="256"/>
        <v>0</v>
      </c>
      <c r="I1179" s="322">
        <f t="shared" ca="1" si="257"/>
        <v>0</v>
      </c>
      <c r="J1179" s="322" t="str">
        <f t="shared" ca="1" si="258"/>
        <v/>
      </c>
      <c r="K1179" s="322" t="str">
        <f t="shared" ca="1" si="259"/>
        <v/>
      </c>
      <c r="L1179" s="322" t="str">
        <f t="shared" ca="1" si="260"/>
        <v/>
      </c>
      <c r="N1179" s="322">
        <f t="shared" ca="1" si="261"/>
        <v>0</v>
      </c>
      <c r="O1179" t="str">
        <f t="shared" ca="1" si="262"/>
        <v/>
      </c>
      <c r="P1179" t="str">
        <f t="shared" ca="1" si="263"/>
        <v/>
      </c>
      <c r="Q1179" t="str">
        <f t="shared" ca="1" si="264"/>
        <v/>
      </c>
      <c r="R1179" t="str">
        <f t="shared" ca="1" si="265"/>
        <v/>
      </c>
    </row>
    <row r="1180" spans="1:18" hidden="1" x14ac:dyDescent="0.2">
      <c r="A1180" s="361"/>
      <c r="B1180" s="322">
        <v>77</v>
      </c>
      <c r="C1180" s="322" t="str">
        <f t="shared" ca="1" si="252"/>
        <v>10.10</v>
      </c>
      <c r="D1180" s="322" t="str">
        <f t="shared" ca="1" si="253"/>
        <v>na</v>
      </c>
      <c r="E1180" s="322" t="s">
        <v>29</v>
      </c>
      <c r="F1180" s="322" t="str">
        <f t="shared" ca="1" si="254"/>
        <v>https://museemaritime.larochelle.fr/mentions-legales</v>
      </c>
      <c r="G1180" s="322" t="str">
        <f t="shared" ca="1" si="255"/>
        <v>A</v>
      </c>
      <c r="H1180" s="322">
        <f t="shared" ca="1" si="256"/>
        <v>0</v>
      </c>
      <c r="I1180" s="322">
        <f t="shared" ca="1" si="257"/>
        <v>0</v>
      </c>
      <c r="J1180" s="322" t="str">
        <f t="shared" ca="1" si="258"/>
        <v/>
      </c>
      <c r="K1180" s="322" t="str">
        <f t="shared" ca="1" si="259"/>
        <v/>
      </c>
      <c r="L1180" s="322" t="str">
        <f t="shared" ca="1" si="260"/>
        <v/>
      </c>
      <c r="N1180" s="322">
        <f t="shared" ca="1" si="261"/>
        <v>0</v>
      </c>
      <c r="O1180" t="str">
        <f t="shared" ca="1" si="262"/>
        <v/>
      </c>
      <c r="P1180" t="str">
        <f t="shared" ca="1" si="263"/>
        <v/>
      </c>
      <c r="Q1180" t="str">
        <f t="shared" ca="1" si="264"/>
        <v/>
      </c>
      <c r="R1180" t="str">
        <f t="shared" ca="1" si="265"/>
        <v/>
      </c>
    </row>
    <row r="1181" spans="1:18" hidden="1" x14ac:dyDescent="0.2">
      <c r="A1181" s="361"/>
      <c r="B1181" s="322">
        <v>77</v>
      </c>
      <c r="C1181" s="322" t="str">
        <f t="shared" ca="1" si="252"/>
        <v>10.10</v>
      </c>
      <c r="D1181" s="322" t="str">
        <f t="shared" ca="1" si="253"/>
        <v>na</v>
      </c>
      <c r="E1181" s="322" t="s">
        <v>30</v>
      </c>
      <c r="F1181" s="322" t="str">
        <f t="shared" ca="1" si="254"/>
        <v>https://museemaritime.larochelle.fr/plan-du-site</v>
      </c>
      <c r="G1181" s="322" t="str">
        <f t="shared" ca="1" si="255"/>
        <v>A</v>
      </c>
      <c r="H1181" s="322">
        <f t="shared" ca="1" si="256"/>
        <v>0</v>
      </c>
      <c r="I1181" s="322">
        <f t="shared" ca="1" si="257"/>
        <v>0</v>
      </c>
      <c r="J1181" s="322" t="str">
        <f t="shared" ca="1" si="258"/>
        <v/>
      </c>
      <c r="K1181" s="322" t="str">
        <f t="shared" ca="1" si="259"/>
        <v/>
      </c>
      <c r="L1181" s="322" t="str">
        <f t="shared" ca="1" si="260"/>
        <v/>
      </c>
      <c r="N1181" s="322">
        <f t="shared" ca="1" si="261"/>
        <v>0</v>
      </c>
      <c r="O1181" t="str">
        <f t="shared" ca="1" si="262"/>
        <v/>
      </c>
      <c r="P1181" t="str">
        <f t="shared" ca="1" si="263"/>
        <v/>
      </c>
      <c r="Q1181" t="str">
        <f t="shared" ca="1" si="264"/>
        <v/>
      </c>
      <c r="R1181" t="str">
        <f t="shared" ca="1" si="265"/>
        <v/>
      </c>
    </row>
    <row r="1182" spans="1:18" hidden="1" x14ac:dyDescent="0.2">
      <c r="A1182" s="361"/>
      <c r="B1182" s="322">
        <v>77</v>
      </c>
      <c r="C1182" s="322" t="str">
        <f t="shared" ca="1" si="252"/>
        <v>10.10</v>
      </c>
      <c r="D1182" s="322" t="str">
        <f t="shared" ca="1" si="253"/>
        <v>na</v>
      </c>
      <c r="E1182" s="322" t="s">
        <v>31</v>
      </c>
      <c r="F1182" s="322" t="str">
        <f t="shared" ca="1" si="254"/>
        <v>https://museemaritime.larochelle.fr/un-avant-gout/en-ce-moment</v>
      </c>
      <c r="G1182" s="322" t="str">
        <f t="shared" ca="1" si="255"/>
        <v>A</v>
      </c>
      <c r="H1182" s="322">
        <f t="shared" ca="1" si="256"/>
        <v>0</v>
      </c>
      <c r="I1182" s="322">
        <f t="shared" ca="1" si="257"/>
        <v>0</v>
      </c>
      <c r="J1182" s="322" t="str">
        <f t="shared" ca="1" si="258"/>
        <v/>
      </c>
      <c r="K1182" s="322" t="str">
        <f t="shared" ca="1" si="259"/>
        <v/>
      </c>
      <c r="L1182" s="322" t="str">
        <f t="shared" ca="1" si="260"/>
        <v/>
      </c>
      <c r="N1182" s="322">
        <f t="shared" ca="1" si="261"/>
        <v>0</v>
      </c>
      <c r="O1182" t="str">
        <f t="shared" ca="1" si="262"/>
        <v/>
      </c>
      <c r="P1182" t="str">
        <f t="shared" ca="1" si="263"/>
        <v/>
      </c>
      <c r="Q1182" t="str">
        <f t="shared" ca="1" si="264"/>
        <v/>
      </c>
      <c r="R1182" t="str">
        <f t="shared" ca="1" si="265"/>
        <v/>
      </c>
    </row>
    <row r="1183" spans="1:18" hidden="1" x14ac:dyDescent="0.2">
      <c r="A1183" s="361"/>
      <c r="B1183" s="322">
        <v>77</v>
      </c>
      <c r="C1183" s="322" t="str">
        <f t="shared" ca="1" si="252"/>
        <v>10.10</v>
      </c>
      <c r="D1183" s="322" t="str">
        <f t="shared" ca="1" si="253"/>
        <v>na</v>
      </c>
      <c r="E1183" s="322" t="s">
        <v>32</v>
      </c>
      <c r="F1183" s="322" t="str">
        <f t="shared" ca="1" si="254"/>
        <v>https://museemaritime.larochelle.fr/un-avant-gout/en-ce-moment</v>
      </c>
      <c r="G1183" s="322" t="str">
        <f t="shared" ca="1" si="255"/>
        <v>A</v>
      </c>
      <c r="H1183" s="322">
        <f t="shared" ca="1" si="256"/>
        <v>0</v>
      </c>
      <c r="I1183" s="322">
        <f t="shared" ca="1" si="257"/>
        <v>0</v>
      </c>
      <c r="J1183" s="322" t="str">
        <f t="shared" ca="1" si="258"/>
        <v/>
      </c>
      <c r="K1183" s="322" t="str">
        <f t="shared" ca="1" si="259"/>
        <v/>
      </c>
      <c r="L1183" s="322" t="str">
        <f t="shared" ca="1" si="260"/>
        <v/>
      </c>
      <c r="N1183" s="322">
        <f t="shared" ca="1" si="261"/>
        <v>0</v>
      </c>
      <c r="O1183" t="str">
        <f t="shared" ca="1" si="262"/>
        <v/>
      </c>
      <c r="P1183" t="str">
        <f t="shared" ca="1" si="263"/>
        <v/>
      </c>
      <c r="Q1183" t="str">
        <f t="shared" ca="1" si="264"/>
        <v/>
      </c>
      <c r="R1183" t="str">
        <f t="shared" ca="1" si="265"/>
        <v/>
      </c>
    </row>
    <row r="1184" spans="1:18" hidden="1" x14ac:dyDescent="0.2">
      <c r="A1184" s="361"/>
      <c r="B1184" s="322">
        <v>77</v>
      </c>
      <c r="C1184" s="322" t="str">
        <f t="shared" ca="1" si="252"/>
        <v>10.10</v>
      </c>
      <c r="D1184" s="322" t="str">
        <f t="shared" ca="1" si="253"/>
        <v>na</v>
      </c>
      <c r="E1184" s="322" t="s">
        <v>33</v>
      </c>
      <c r="F1184" s="322" t="str">
        <f t="shared" ca="1" si="254"/>
        <v>https://museemaritime.larochelle.fr/un-avant-gout/en-ce-moment/evenement/generationsthalassa-5662</v>
      </c>
      <c r="G1184" s="322" t="str">
        <f t="shared" ca="1" si="255"/>
        <v>A</v>
      </c>
      <c r="H1184" s="322">
        <f t="shared" ca="1" si="256"/>
        <v>0</v>
      </c>
      <c r="I1184" s="322">
        <f t="shared" ca="1" si="257"/>
        <v>0</v>
      </c>
      <c r="J1184" s="322" t="str">
        <f t="shared" ca="1" si="258"/>
        <v/>
      </c>
      <c r="K1184" s="322" t="str">
        <f t="shared" ca="1" si="259"/>
        <v/>
      </c>
      <c r="L1184" s="322" t="str">
        <f t="shared" ca="1" si="260"/>
        <v/>
      </c>
      <c r="N1184" s="322">
        <f t="shared" ca="1" si="261"/>
        <v>0</v>
      </c>
      <c r="O1184" t="str">
        <f t="shared" ca="1" si="262"/>
        <v/>
      </c>
      <c r="P1184" t="str">
        <f t="shared" ca="1" si="263"/>
        <v/>
      </c>
      <c r="Q1184" t="str">
        <f t="shared" ca="1" si="264"/>
        <v/>
      </c>
      <c r="R1184" t="str">
        <f t="shared" ca="1" si="265"/>
        <v/>
      </c>
    </row>
    <row r="1185" spans="1:18" hidden="1" x14ac:dyDescent="0.2">
      <c r="A1185" s="361"/>
      <c r="B1185" s="322">
        <v>77</v>
      </c>
      <c r="C1185" s="322" t="str">
        <f t="shared" ca="1" si="252"/>
        <v>10.10</v>
      </c>
      <c r="D1185" s="322" t="str">
        <f t="shared" ca="1" si="253"/>
        <v>na</v>
      </c>
      <c r="E1185" s="322" t="s">
        <v>34</v>
      </c>
      <c r="F1185" s="322" t="str">
        <f t="shared" ca="1" si="254"/>
        <v>https://museemaritime.larochelle.fr/recherche?q=bateau&amp;tx_indexedsearch%5Bsubmit_button%5D=OK </v>
      </c>
      <c r="G1185" s="322" t="str">
        <f t="shared" ca="1" si="255"/>
        <v>A</v>
      </c>
      <c r="H1185" s="322">
        <f t="shared" ca="1" si="256"/>
        <v>0</v>
      </c>
      <c r="I1185" s="322">
        <f t="shared" ca="1" si="257"/>
        <v>0</v>
      </c>
      <c r="J1185" s="322" t="str">
        <f t="shared" ca="1" si="258"/>
        <v/>
      </c>
      <c r="K1185" s="322" t="str">
        <f t="shared" ca="1" si="259"/>
        <v/>
      </c>
      <c r="L1185" s="322" t="str">
        <f t="shared" ca="1" si="260"/>
        <v/>
      </c>
      <c r="N1185" s="322">
        <f t="shared" ca="1" si="261"/>
        <v>0</v>
      </c>
      <c r="O1185" t="str">
        <f t="shared" ca="1" si="262"/>
        <v/>
      </c>
      <c r="P1185" t="str">
        <f t="shared" ca="1" si="263"/>
        <v/>
      </c>
      <c r="Q1185" t="str">
        <f t="shared" ca="1" si="264"/>
        <v/>
      </c>
      <c r="R1185" t="str">
        <f t="shared" ca="1" si="265"/>
        <v/>
      </c>
    </row>
    <row r="1186" spans="1:18" hidden="1" x14ac:dyDescent="0.2">
      <c r="A1186" s="361"/>
      <c r="B1186" s="322">
        <v>77</v>
      </c>
      <c r="C1186" s="322" t="str">
        <f t="shared" ca="1" si="252"/>
        <v>10.10</v>
      </c>
      <c r="D1186" s="322" t="str">
        <f t="shared" ca="1" si="253"/>
        <v>na</v>
      </c>
      <c r="E1186" s="322" t="s">
        <v>35</v>
      </c>
      <c r="F1186" s="322" t="str">
        <f t="shared" ca="1" si="254"/>
        <v>https://museemaritime.larochelle.fr/un-avant-gout/presentation-du-musee</v>
      </c>
      <c r="G1186" s="322" t="str">
        <f t="shared" ca="1" si="255"/>
        <v>A</v>
      </c>
      <c r="H1186" s="322">
        <f t="shared" ca="1" si="256"/>
        <v>0</v>
      </c>
      <c r="I1186" s="322">
        <f t="shared" ca="1" si="257"/>
        <v>0</v>
      </c>
      <c r="J1186" s="322" t="str">
        <f t="shared" ca="1" si="258"/>
        <v/>
      </c>
      <c r="K1186" s="322" t="str">
        <f t="shared" ca="1" si="259"/>
        <v/>
      </c>
      <c r="L1186" s="322" t="str">
        <f t="shared" ca="1" si="260"/>
        <v/>
      </c>
      <c r="N1186" s="322">
        <f t="shared" ca="1" si="261"/>
        <v>0</v>
      </c>
      <c r="O1186" t="str">
        <f t="shared" ca="1" si="262"/>
        <v/>
      </c>
      <c r="P1186" t="str">
        <f t="shared" ca="1" si="263"/>
        <v/>
      </c>
      <c r="Q1186" t="str">
        <f t="shared" ca="1" si="264"/>
        <v/>
      </c>
      <c r="R1186" t="str">
        <f t="shared" ca="1" si="265"/>
        <v/>
      </c>
    </row>
    <row r="1187" spans="1:18" hidden="1" x14ac:dyDescent="0.2">
      <c r="A1187" s="361"/>
      <c r="B1187" s="322">
        <v>77</v>
      </c>
      <c r="C1187" s="322" t="str">
        <f t="shared" ca="1" si="252"/>
        <v>10.10</v>
      </c>
      <c r="D1187" s="322" t="str">
        <f t="shared" ca="1" si="253"/>
        <v>na</v>
      </c>
      <c r="E1187" s="322" t="s">
        <v>36</v>
      </c>
      <c r="F1187" s="322" t="str">
        <f t="shared" ca="1" si="254"/>
        <v>https://museemaritime.larochelle.fr/un-avant-gout/histoire-du-musee</v>
      </c>
      <c r="G1187" s="322" t="str">
        <f t="shared" ca="1" si="255"/>
        <v>A</v>
      </c>
      <c r="H1187" s="322">
        <f t="shared" ca="1" si="256"/>
        <v>0</v>
      </c>
      <c r="I1187" s="322">
        <f t="shared" ca="1" si="257"/>
        <v>0</v>
      </c>
      <c r="J1187" s="322" t="str">
        <f t="shared" ca="1" si="258"/>
        <v/>
      </c>
      <c r="K1187" s="322" t="str">
        <f t="shared" ca="1" si="259"/>
        <v/>
      </c>
      <c r="L1187" s="322" t="str">
        <f t="shared" ca="1" si="260"/>
        <v/>
      </c>
      <c r="N1187" s="322">
        <f t="shared" ca="1" si="261"/>
        <v>0</v>
      </c>
      <c r="O1187" t="str">
        <f t="shared" ca="1" si="262"/>
        <v/>
      </c>
      <c r="P1187" t="str">
        <f t="shared" ca="1" si="263"/>
        <v/>
      </c>
      <c r="Q1187" t="str">
        <f t="shared" ca="1" si="264"/>
        <v/>
      </c>
      <c r="R1187" t="str">
        <f t="shared" ca="1" si="265"/>
        <v/>
      </c>
    </row>
    <row r="1188" spans="1:18" hidden="1" x14ac:dyDescent="0.2">
      <c r="A1188" s="361"/>
      <c r="B1188" s="322">
        <v>77</v>
      </c>
      <c r="C1188" s="322" t="str">
        <f t="shared" ca="1" si="252"/>
        <v>10.10</v>
      </c>
      <c r="D1188" s="322" t="str">
        <f t="shared" ca="1" si="253"/>
        <v>na</v>
      </c>
      <c r="E1188" s="322" t="s">
        <v>37</v>
      </c>
      <c r="F1188" s="322" t="str">
        <f t="shared" ca="1" si="254"/>
        <v>https://museemaritime.larochelle.fr/un-avant-gout/les-collections/flotte-patrimoniale</v>
      </c>
      <c r="G1188" s="322" t="str">
        <f t="shared" ca="1" si="255"/>
        <v>A</v>
      </c>
      <c r="H1188" s="322">
        <f t="shared" ca="1" si="256"/>
        <v>0</v>
      </c>
      <c r="I1188" s="322">
        <f t="shared" ca="1" si="257"/>
        <v>0</v>
      </c>
      <c r="J1188" s="322" t="str">
        <f t="shared" ca="1" si="258"/>
        <v/>
      </c>
      <c r="K1188" s="322" t="str">
        <f t="shared" ca="1" si="259"/>
        <v/>
      </c>
      <c r="L1188" s="322" t="str">
        <f t="shared" ca="1" si="260"/>
        <v/>
      </c>
      <c r="N1188" s="322">
        <f t="shared" ca="1" si="261"/>
        <v>0</v>
      </c>
      <c r="O1188" t="str">
        <f t="shared" ca="1" si="262"/>
        <v/>
      </c>
      <c r="P1188" t="str">
        <f t="shared" ca="1" si="263"/>
        <v/>
      </c>
      <c r="Q1188" t="str">
        <f t="shared" ca="1" si="264"/>
        <v/>
      </c>
      <c r="R1188" t="str">
        <f t="shared" ca="1" si="265"/>
        <v/>
      </c>
    </row>
    <row r="1189" spans="1:18" hidden="1" x14ac:dyDescent="0.2">
      <c r="A1189" s="361"/>
      <c r="B1189" s="322">
        <v>77</v>
      </c>
      <c r="C1189" s="322" t="str">
        <f t="shared" ca="1" si="252"/>
        <v>10.10</v>
      </c>
      <c r="D1189" s="322" t="str">
        <f t="shared" ca="1" si="253"/>
        <v>na</v>
      </c>
      <c r="E1189" s="322" t="s">
        <v>38</v>
      </c>
      <c r="F1189" s="322" t="str">
        <f t="shared" ca="1" si="254"/>
        <v>https://museemaritime.larochelle.fr/un-avant-gout/les-collections/france-1</v>
      </c>
      <c r="G1189" s="322" t="str">
        <f t="shared" ca="1" si="255"/>
        <v>A</v>
      </c>
      <c r="H1189" s="322">
        <f t="shared" ca="1" si="256"/>
        <v>0</v>
      </c>
      <c r="I1189" s="322">
        <f t="shared" ca="1" si="257"/>
        <v>0</v>
      </c>
      <c r="J1189" s="322" t="str">
        <f t="shared" ca="1" si="258"/>
        <v/>
      </c>
      <c r="K1189" s="322" t="str">
        <f t="shared" ca="1" si="259"/>
        <v/>
      </c>
      <c r="L1189" s="322" t="str">
        <f t="shared" ca="1" si="260"/>
        <v/>
      </c>
      <c r="N1189" s="322">
        <f t="shared" ca="1" si="261"/>
        <v>0</v>
      </c>
      <c r="O1189" t="str">
        <f t="shared" ca="1" si="262"/>
        <v/>
      </c>
      <c r="P1189" t="str">
        <f t="shared" ca="1" si="263"/>
        <v/>
      </c>
      <c r="Q1189" t="str">
        <f t="shared" ca="1" si="264"/>
        <v/>
      </c>
      <c r="R1189" t="str">
        <f t="shared" ca="1" si="265"/>
        <v/>
      </c>
    </row>
    <row r="1190" spans="1:18" hidden="1" x14ac:dyDescent="0.2">
      <c r="A1190" s="361"/>
      <c r="B1190" s="322">
        <v>77</v>
      </c>
      <c r="C1190" s="322" t="str">
        <f t="shared" ca="1" si="252"/>
        <v>10.10</v>
      </c>
      <c r="D1190" s="322" t="str">
        <f t="shared" ca="1" si="253"/>
        <v>na</v>
      </c>
      <c r="E1190" s="322" t="s">
        <v>39</v>
      </c>
      <c r="F1190" s="322" t="str">
        <f t="shared" ca="1" si="254"/>
        <v>https://museemaritime.larochelle.fr/un-avant-gout/les-incontournables/joshua-1</v>
      </c>
      <c r="G1190" s="322" t="str">
        <f t="shared" ca="1" si="255"/>
        <v>A</v>
      </c>
      <c r="H1190" s="322">
        <f t="shared" ca="1" si="256"/>
        <v>0</v>
      </c>
      <c r="I1190" s="322">
        <f t="shared" ca="1" si="257"/>
        <v>0</v>
      </c>
      <c r="J1190" s="322" t="str">
        <f t="shared" ca="1" si="258"/>
        <v/>
      </c>
      <c r="K1190" s="322" t="str">
        <f t="shared" ca="1" si="259"/>
        <v/>
      </c>
      <c r="L1190" s="322" t="str">
        <f t="shared" ca="1" si="260"/>
        <v/>
      </c>
      <c r="N1190" s="322">
        <f t="shared" ca="1" si="261"/>
        <v>0</v>
      </c>
      <c r="O1190" t="str">
        <f t="shared" ca="1" si="262"/>
        <v/>
      </c>
      <c r="P1190" t="str">
        <f t="shared" ca="1" si="263"/>
        <v/>
      </c>
      <c r="Q1190" t="str">
        <f t="shared" ca="1" si="264"/>
        <v/>
      </c>
      <c r="R1190" t="str">
        <f t="shared" ca="1" si="265"/>
        <v/>
      </c>
    </row>
    <row r="1191" spans="1:18" hidden="1" x14ac:dyDescent="0.2">
      <c r="A1191" s="361"/>
      <c r="B1191" s="322">
        <v>77</v>
      </c>
      <c r="C1191" s="322" t="str">
        <f t="shared" ca="1" si="252"/>
        <v>10.10</v>
      </c>
      <c r="D1191" s="322" t="str">
        <f t="shared" ca="1" si="253"/>
        <v>na</v>
      </c>
      <c r="E1191" s="322" t="s">
        <v>40</v>
      </c>
      <c r="F1191" s="322" t="str">
        <f t="shared" ca="1" si="254"/>
        <v>https://museemaritime.larochelle.fr/preparer-la-visite/acces-tarifs-et-horaires</v>
      </c>
      <c r="G1191" s="322" t="str">
        <f t="shared" ca="1" si="255"/>
        <v>A</v>
      </c>
      <c r="H1191" s="322">
        <f t="shared" ca="1" si="256"/>
        <v>0</v>
      </c>
      <c r="I1191" s="322">
        <f t="shared" ca="1" si="257"/>
        <v>0</v>
      </c>
      <c r="J1191" s="322" t="str">
        <f t="shared" ca="1" si="258"/>
        <v/>
      </c>
      <c r="K1191" s="322" t="str">
        <f t="shared" ca="1" si="259"/>
        <v/>
      </c>
      <c r="L1191" s="322" t="str">
        <f t="shared" ca="1" si="260"/>
        <v/>
      </c>
      <c r="N1191" s="322">
        <f t="shared" ca="1" si="261"/>
        <v>0</v>
      </c>
      <c r="O1191" t="str">
        <f t="shared" ca="1" si="262"/>
        <v/>
      </c>
      <c r="P1191" t="str">
        <f t="shared" ca="1" si="263"/>
        <v/>
      </c>
      <c r="Q1191" t="str">
        <f t="shared" ca="1" si="264"/>
        <v/>
      </c>
      <c r="R1191" t="str">
        <f t="shared" ca="1" si="265"/>
        <v/>
      </c>
    </row>
    <row r="1192" spans="1:18" hidden="1" x14ac:dyDescent="0.2">
      <c r="A1192" s="361"/>
      <c r="B1192" s="322">
        <v>77</v>
      </c>
      <c r="C1192" s="322" t="str">
        <f t="shared" ca="1" si="252"/>
        <v>10.10</v>
      </c>
      <c r="D1192" s="322" t="str">
        <f t="shared" ca="1" si="253"/>
        <v>na</v>
      </c>
      <c r="E1192" s="322" t="s">
        <v>41</v>
      </c>
      <c r="F1192" s="322" t="str">
        <f t="shared" ca="1" si="254"/>
        <v>https://museemaritime.larochelle.fr/preparer-la-visite/je-suis/enseignant-ou-animateur</v>
      </c>
      <c r="G1192" s="322" t="str">
        <f t="shared" ca="1" si="255"/>
        <v>A</v>
      </c>
      <c r="H1192" s="322">
        <f t="shared" ca="1" si="256"/>
        <v>0</v>
      </c>
      <c r="I1192" s="322">
        <f t="shared" ca="1" si="257"/>
        <v>0</v>
      </c>
      <c r="J1192" s="322" t="str">
        <f t="shared" ca="1" si="258"/>
        <v/>
      </c>
      <c r="K1192" s="322" t="str">
        <f t="shared" ca="1" si="259"/>
        <v/>
      </c>
      <c r="L1192" s="322" t="str">
        <f t="shared" ca="1" si="260"/>
        <v/>
      </c>
      <c r="N1192" s="322">
        <f t="shared" ca="1" si="261"/>
        <v>0</v>
      </c>
      <c r="O1192" t="str">
        <f t="shared" ca="1" si="262"/>
        <v/>
      </c>
      <c r="P1192" t="str">
        <f t="shared" ca="1" si="263"/>
        <v/>
      </c>
      <c r="Q1192" t="str">
        <f t="shared" ca="1" si="264"/>
        <v/>
      </c>
      <c r="R1192" t="str">
        <f t="shared" ca="1" si="265"/>
        <v/>
      </c>
    </row>
    <row r="1193" spans="1:18" hidden="1" x14ac:dyDescent="0.2">
      <c r="A1193" s="361"/>
      <c r="B1193" s="322">
        <v>77</v>
      </c>
      <c r="C1193" s="322" t="str">
        <f t="shared" ca="1" si="252"/>
        <v>10.10</v>
      </c>
      <c r="D1193" s="322" t="str">
        <f t="shared" ca="1" si="253"/>
        <v>na</v>
      </c>
      <c r="E1193" s="322" t="s">
        <v>42</v>
      </c>
      <c r="F1193" s="322" t="str">
        <f t="shared" ca="1" si="254"/>
        <v>https://museemaritime.larochelle.fr/au-dela-de-la-visite/autour-des-expositions</v>
      </c>
      <c r="G1193" s="322" t="str">
        <f t="shared" ca="1" si="255"/>
        <v>A</v>
      </c>
      <c r="H1193" s="322">
        <f t="shared" ca="1" si="256"/>
        <v>0</v>
      </c>
      <c r="I1193" s="322">
        <f t="shared" ca="1" si="257"/>
        <v>0</v>
      </c>
      <c r="J1193" s="322" t="str">
        <f t="shared" ca="1" si="258"/>
        <v/>
      </c>
      <c r="K1193" s="322" t="str">
        <f t="shared" ca="1" si="259"/>
        <v/>
      </c>
      <c r="L1193" s="322" t="str">
        <f t="shared" ca="1" si="260"/>
        <v/>
      </c>
      <c r="N1193" s="322">
        <f t="shared" ca="1" si="261"/>
        <v>0</v>
      </c>
      <c r="O1193" t="str">
        <f t="shared" ca="1" si="262"/>
        <v/>
      </c>
      <c r="P1193" t="str">
        <f t="shared" ca="1" si="263"/>
        <v/>
      </c>
      <c r="Q1193" t="str">
        <f t="shared" ca="1" si="264"/>
        <v/>
      </c>
      <c r="R1193" t="str">
        <f t="shared" ca="1" si="265"/>
        <v/>
      </c>
    </row>
    <row r="1194" spans="1:18" hidden="1" x14ac:dyDescent="0.2">
      <c r="A1194" s="361"/>
      <c r="B1194" s="322">
        <v>77</v>
      </c>
      <c r="C1194" s="322" t="str">
        <f t="shared" ca="1" si="252"/>
        <v>10.10</v>
      </c>
      <c r="D1194" s="322" t="str">
        <f t="shared" ca="1" si="253"/>
        <v>na</v>
      </c>
      <c r="E1194" s="322" t="s">
        <v>43</v>
      </c>
      <c r="F1194" s="322" t="str">
        <f t="shared" ca="1" si="254"/>
        <v>https://museemaritime.larochelle.fr/au-dela-de-la-visite/lieux-culturels-et-monuments</v>
      </c>
      <c r="G1194" s="322" t="str">
        <f t="shared" ca="1" si="255"/>
        <v>A</v>
      </c>
      <c r="H1194" s="322">
        <f t="shared" ca="1" si="256"/>
        <v>0</v>
      </c>
      <c r="I1194" s="322">
        <f t="shared" ca="1" si="257"/>
        <v>0</v>
      </c>
      <c r="J1194" s="322" t="str">
        <f t="shared" ca="1" si="258"/>
        <v/>
      </c>
      <c r="K1194" s="322" t="str">
        <f t="shared" ca="1" si="259"/>
        <v/>
      </c>
      <c r="L1194" s="322" t="str">
        <f t="shared" ca="1" si="260"/>
        <v/>
      </c>
      <c r="N1194" s="322">
        <f t="shared" ca="1" si="261"/>
        <v>0</v>
      </c>
      <c r="O1194" t="str">
        <f t="shared" ca="1" si="262"/>
        <v/>
      </c>
      <c r="P1194" t="str">
        <f t="shared" ca="1" si="263"/>
        <v/>
      </c>
      <c r="Q1194" t="str">
        <f t="shared" ca="1" si="264"/>
        <v/>
      </c>
      <c r="R1194" t="str">
        <f t="shared" ca="1" si="265"/>
        <v/>
      </c>
    </row>
    <row r="1195" spans="1:18" hidden="1" x14ac:dyDescent="0.2">
      <c r="A1195" s="361"/>
      <c r="B1195" s="322">
        <v>77</v>
      </c>
      <c r="C1195" s="322" t="str">
        <f t="shared" ca="1" si="252"/>
        <v>10.10</v>
      </c>
      <c r="D1195" s="322" t="str">
        <f t="shared" ca="1" si="253"/>
        <v>na</v>
      </c>
      <c r="E1195" s="322" t="s">
        <v>44</v>
      </c>
      <c r="F1195" s="322" t="str">
        <f t="shared" ca="1" si="254"/>
        <v>https://museemaritime.larochelle.fr/au-dela-de-la-visite/a-decouvrir-a-proximite/yatchs-classiques</v>
      </c>
      <c r="G1195" s="322" t="str">
        <f t="shared" ca="1" si="255"/>
        <v>A</v>
      </c>
      <c r="H1195" s="322">
        <f t="shared" ca="1" si="256"/>
        <v>0</v>
      </c>
      <c r="I1195" s="322">
        <f t="shared" ca="1" si="257"/>
        <v>0</v>
      </c>
      <c r="J1195" s="322" t="str">
        <f t="shared" ca="1" si="258"/>
        <v/>
      </c>
      <c r="K1195" s="322" t="str">
        <f t="shared" ca="1" si="259"/>
        <v/>
      </c>
      <c r="L1195" s="322" t="str">
        <f t="shared" ca="1" si="260"/>
        <v/>
      </c>
      <c r="N1195" s="322">
        <f t="shared" ca="1" si="261"/>
        <v>0</v>
      </c>
      <c r="O1195" t="str">
        <f t="shared" ca="1" si="262"/>
        <v/>
      </c>
      <c r="P1195" t="str">
        <f t="shared" ca="1" si="263"/>
        <v/>
      </c>
      <c r="Q1195" t="str">
        <f t="shared" ca="1" si="264"/>
        <v/>
      </c>
      <c r="R1195" t="str">
        <f t="shared" ca="1" si="265"/>
        <v/>
      </c>
    </row>
    <row r="1196" spans="1:18" x14ac:dyDescent="0.2">
      <c r="A1196" s="361"/>
      <c r="B1196" s="322">
        <v>78</v>
      </c>
      <c r="C1196" s="322" t="str">
        <f t="shared" ca="1" si="252"/>
        <v>10.11</v>
      </c>
      <c r="D1196" s="322" t="str">
        <f t="shared" ca="1" si="253"/>
        <v>nc</v>
      </c>
      <c r="E1196" s="322" t="s">
        <v>27</v>
      </c>
      <c r="F1196" s="322" t="str">
        <f t="shared" ca="1" si="254"/>
        <v>https://museemaritime.larochelle.fr/</v>
      </c>
      <c r="G1196" s="322" t="str">
        <f t="shared" ca="1" si="255"/>
        <v>AA</v>
      </c>
      <c r="H1196" s="322">
        <f t="shared" ca="1" si="256"/>
        <v>0</v>
      </c>
      <c r="I1196" s="322" t="str">
        <f t="shared" ca="1" si="257"/>
        <v>x</v>
      </c>
      <c r="J1196" s="322" t="str">
        <f t="shared" ca="1" si="258"/>
        <v>Majeure</v>
      </c>
      <c r="K1196" s="322" t="str">
        <f t="shared" ca="1" si="259"/>
        <v>Sur toutes les pages du site</v>
      </c>
      <c r="L1196" s="322">
        <f t="shared" ca="1" si="260"/>
        <v>1</v>
      </c>
      <c r="N1196" s="322">
        <f t="shared" ca="1" si="261"/>
        <v>1</v>
      </c>
      <c r="O1196" t="str">
        <f t="shared" ca="1" si="262"/>
        <v>Les intitulés visibles des éléments du menu latéral rouge qui s'affichent au focus ne s'affichent plus avec une largeur de 320px</v>
      </c>
      <c r="P1196" t="str">
        <f t="shared" ca="1" si="263"/>
        <v>Rétablir les intitulés visibles au focus (ils peuvent apparaitre sur une ligne horizontale juste en dessous)</v>
      </c>
      <c r="Q1196" t="str">
        <f t="shared" ca="1" si="264"/>
        <v/>
      </c>
      <c r="R1196" t="str">
        <f t="shared" ca="1" si="265"/>
        <v>C:\Users\Yves-Pol Cabon\Pictures\Screenshots\Capture d'écran 2026-03-20 160932.png</v>
      </c>
    </row>
    <row r="1197" spans="1:18" hidden="1" x14ac:dyDescent="0.2">
      <c r="A1197" s="361"/>
      <c r="B1197" s="322">
        <v>78</v>
      </c>
      <c r="C1197" s="322" t="str">
        <f t="shared" ca="1" si="252"/>
        <v>10.11</v>
      </c>
      <c r="D1197" s="322" t="str">
        <f t="shared" ca="1" si="253"/>
        <v>na</v>
      </c>
      <c r="E1197" s="322" t="s">
        <v>28</v>
      </c>
      <c r="F1197" s="322" t="str">
        <f t="shared" ca="1" si="254"/>
        <v>https://museemaritime.larochelle.fr/contact</v>
      </c>
      <c r="G1197" s="322" t="str">
        <f t="shared" ca="1" si="255"/>
        <v>AA</v>
      </c>
      <c r="H1197" s="322">
        <f t="shared" ca="1" si="256"/>
        <v>0</v>
      </c>
      <c r="I1197" s="322" t="str">
        <f t="shared" ca="1" si="257"/>
        <v>x</v>
      </c>
      <c r="J1197" s="322" t="str">
        <f t="shared" ca="1" si="258"/>
        <v/>
      </c>
      <c r="K1197" s="322" t="str">
        <f t="shared" ca="1" si="259"/>
        <v/>
      </c>
      <c r="L1197" s="322" t="str">
        <f t="shared" ca="1" si="260"/>
        <v/>
      </c>
      <c r="N1197" s="322">
        <f t="shared" ca="1" si="261"/>
        <v>1</v>
      </c>
      <c r="O1197" t="str">
        <f t="shared" ca="1" si="262"/>
        <v/>
      </c>
      <c r="P1197" t="str">
        <f t="shared" ca="1" si="263"/>
        <v/>
      </c>
      <c r="Q1197" t="str">
        <f t="shared" ca="1" si="264"/>
        <v>ref P01</v>
      </c>
      <c r="R1197" t="str">
        <f t="shared" ca="1" si="265"/>
        <v/>
      </c>
    </row>
    <row r="1198" spans="1:18" hidden="1" x14ac:dyDescent="0.2">
      <c r="A1198" s="361"/>
      <c r="B1198" s="322">
        <v>78</v>
      </c>
      <c r="C1198" s="322" t="str">
        <f t="shared" ca="1" si="252"/>
        <v>10.11</v>
      </c>
      <c r="D1198" s="322" t="str">
        <f t="shared" ca="1" si="253"/>
        <v>na</v>
      </c>
      <c r="E1198" s="322" t="s">
        <v>29</v>
      </c>
      <c r="F1198" s="322" t="str">
        <f t="shared" ca="1" si="254"/>
        <v>https://museemaritime.larochelle.fr/mentions-legales</v>
      </c>
      <c r="G1198" s="322" t="str">
        <f t="shared" ca="1" si="255"/>
        <v>AA</v>
      </c>
      <c r="H1198" s="322">
        <f t="shared" ca="1" si="256"/>
        <v>0</v>
      </c>
      <c r="I1198" s="322" t="str">
        <f t="shared" ca="1" si="257"/>
        <v>x</v>
      </c>
      <c r="J1198" s="322" t="str">
        <f t="shared" ca="1" si="258"/>
        <v/>
      </c>
      <c r="K1198" s="322" t="str">
        <f t="shared" ca="1" si="259"/>
        <v/>
      </c>
      <c r="L1198" s="322" t="str">
        <f t="shared" ca="1" si="260"/>
        <v/>
      </c>
      <c r="N1198" s="322">
        <f t="shared" ca="1" si="261"/>
        <v>1</v>
      </c>
      <c r="O1198" t="str">
        <f t="shared" ca="1" si="262"/>
        <v/>
      </c>
      <c r="P1198" t="str">
        <f t="shared" ca="1" si="263"/>
        <v/>
      </c>
      <c r="Q1198" t="str">
        <f t="shared" ca="1" si="264"/>
        <v>ref P01</v>
      </c>
      <c r="R1198" t="str">
        <f t="shared" ca="1" si="265"/>
        <v/>
      </c>
    </row>
    <row r="1199" spans="1:18" hidden="1" x14ac:dyDescent="0.2">
      <c r="A1199" s="361"/>
      <c r="B1199" s="322">
        <v>78</v>
      </c>
      <c r="C1199" s="322" t="str">
        <f t="shared" ca="1" si="252"/>
        <v>10.11</v>
      </c>
      <c r="D1199" s="322" t="str">
        <f t="shared" ca="1" si="253"/>
        <v>na</v>
      </c>
      <c r="E1199" s="322" t="s">
        <v>30</v>
      </c>
      <c r="F1199" s="322" t="str">
        <f t="shared" ca="1" si="254"/>
        <v>https://museemaritime.larochelle.fr/plan-du-site</v>
      </c>
      <c r="G1199" s="322" t="str">
        <f t="shared" ca="1" si="255"/>
        <v>AA</v>
      </c>
      <c r="H1199" s="322">
        <f t="shared" ca="1" si="256"/>
        <v>0</v>
      </c>
      <c r="I1199" s="322" t="str">
        <f t="shared" ca="1" si="257"/>
        <v>x</v>
      </c>
      <c r="J1199" s="322" t="str">
        <f t="shared" ca="1" si="258"/>
        <v/>
      </c>
      <c r="K1199" s="322" t="str">
        <f t="shared" ca="1" si="259"/>
        <v/>
      </c>
      <c r="L1199" s="322" t="str">
        <f t="shared" ca="1" si="260"/>
        <v/>
      </c>
      <c r="N1199" s="322">
        <f t="shared" ca="1" si="261"/>
        <v>1</v>
      </c>
      <c r="O1199" t="str">
        <f t="shared" ca="1" si="262"/>
        <v/>
      </c>
      <c r="P1199" t="str">
        <f t="shared" ca="1" si="263"/>
        <v/>
      </c>
      <c r="Q1199" t="str">
        <f t="shared" ca="1" si="264"/>
        <v>ref P01</v>
      </c>
      <c r="R1199" t="str">
        <f t="shared" ca="1" si="265"/>
        <v/>
      </c>
    </row>
    <row r="1200" spans="1:18" hidden="1" x14ac:dyDescent="0.2">
      <c r="A1200" s="361"/>
      <c r="B1200" s="322">
        <v>78</v>
      </c>
      <c r="C1200" s="322" t="str">
        <f t="shared" ca="1" si="252"/>
        <v>10.11</v>
      </c>
      <c r="D1200" s="322" t="str">
        <f t="shared" ca="1" si="253"/>
        <v>na</v>
      </c>
      <c r="E1200" s="322" t="s">
        <v>31</v>
      </c>
      <c r="F1200" s="322" t="str">
        <f t="shared" ca="1" si="254"/>
        <v>https://museemaritime.larochelle.fr/un-avant-gout/en-ce-moment</v>
      </c>
      <c r="G1200" s="322" t="str">
        <f t="shared" ca="1" si="255"/>
        <v>AA</v>
      </c>
      <c r="H1200" s="322">
        <f t="shared" ca="1" si="256"/>
        <v>0</v>
      </c>
      <c r="I1200" s="322" t="str">
        <f t="shared" ca="1" si="257"/>
        <v>x</v>
      </c>
      <c r="J1200" s="322" t="str">
        <f t="shared" ca="1" si="258"/>
        <v/>
      </c>
      <c r="K1200" s="322" t="str">
        <f t="shared" ca="1" si="259"/>
        <v/>
      </c>
      <c r="L1200" s="322" t="str">
        <f t="shared" ca="1" si="260"/>
        <v/>
      </c>
      <c r="N1200" s="322">
        <f t="shared" ca="1" si="261"/>
        <v>1</v>
      </c>
      <c r="O1200" t="str">
        <f t="shared" ca="1" si="262"/>
        <v/>
      </c>
      <c r="P1200" t="str">
        <f t="shared" ca="1" si="263"/>
        <v/>
      </c>
      <c r="Q1200" t="str">
        <f t="shared" ca="1" si="264"/>
        <v>ref P01</v>
      </c>
      <c r="R1200" t="str">
        <f t="shared" ca="1" si="265"/>
        <v/>
      </c>
    </row>
    <row r="1201" spans="1:18" hidden="1" x14ac:dyDescent="0.2">
      <c r="A1201" s="361"/>
      <c r="B1201" s="322">
        <v>78</v>
      </c>
      <c r="C1201" s="322" t="str">
        <f t="shared" ca="1" si="252"/>
        <v>10.11</v>
      </c>
      <c r="D1201" s="322" t="str">
        <f t="shared" ca="1" si="253"/>
        <v>na</v>
      </c>
      <c r="E1201" s="322" t="s">
        <v>32</v>
      </c>
      <c r="F1201" s="322" t="str">
        <f t="shared" ca="1" si="254"/>
        <v>https://museemaritime.larochelle.fr/un-avant-gout/en-ce-moment</v>
      </c>
      <c r="G1201" s="322" t="str">
        <f t="shared" ca="1" si="255"/>
        <v>AA</v>
      </c>
      <c r="H1201" s="322">
        <f t="shared" ca="1" si="256"/>
        <v>0</v>
      </c>
      <c r="I1201" s="322" t="str">
        <f t="shared" ca="1" si="257"/>
        <v>x</v>
      </c>
      <c r="J1201" s="322" t="str">
        <f t="shared" ca="1" si="258"/>
        <v/>
      </c>
      <c r="K1201" s="322" t="str">
        <f t="shared" ca="1" si="259"/>
        <v/>
      </c>
      <c r="L1201" s="322" t="str">
        <f t="shared" ca="1" si="260"/>
        <v/>
      </c>
      <c r="N1201" s="322">
        <f t="shared" ca="1" si="261"/>
        <v>1</v>
      </c>
      <c r="O1201" t="str">
        <f t="shared" ca="1" si="262"/>
        <v/>
      </c>
      <c r="P1201" t="str">
        <f t="shared" ca="1" si="263"/>
        <v/>
      </c>
      <c r="Q1201" t="str">
        <f t="shared" ca="1" si="264"/>
        <v>ref P01</v>
      </c>
      <c r="R1201" t="str">
        <f t="shared" ca="1" si="265"/>
        <v/>
      </c>
    </row>
    <row r="1202" spans="1:18" hidden="1" x14ac:dyDescent="0.2">
      <c r="A1202" s="361"/>
      <c r="B1202" s="322">
        <v>78</v>
      </c>
      <c r="C1202" s="322" t="str">
        <f t="shared" ca="1" si="252"/>
        <v>10.11</v>
      </c>
      <c r="D1202" s="322" t="str">
        <f t="shared" ca="1" si="253"/>
        <v>na</v>
      </c>
      <c r="E1202" s="322" t="s">
        <v>33</v>
      </c>
      <c r="F1202" s="322" t="str">
        <f t="shared" ca="1" si="254"/>
        <v>https://museemaritime.larochelle.fr/un-avant-gout/en-ce-moment/evenement/generationsthalassa-5662</v>
      </c>
      <c r="G1202" s="322" t="str">
        <f t="shared" ca="1" si="255"/>
        <v>AA</v>
      </c>
      <c r="H1202" s="322">
        <f t="shared" ca="1" si="256"/>
        <v>0</v>
      </c>
      <c r="I1202" s="322" t="str">
        <f t="shared" ca="1" si="257"/>
        <v>x</v>
      </c>
      <c r="J1202" s="322" t="str">
        <f t="shared" ca="1" si="258"/>
        <v/>
      </c>
      <c r="K1202" s="322" t="str">
        <f t="shared" ca="1" si="259"/>
        <v/>
      </c>
      <c r="L1202" s="322" t="str">
        <f t="shared" ca="1" si="260"/>
        <v/>
      </c>
      <c r="N1202" s="322">
        <f t="shared" ca="1" si="261"/>
        <v>1</v>
      </c>
      <c r="O1202" t="str">
        <f t="shared" ca="1" si="262"/>
        <v/>
      </c>
      <c r="P1202" t="str">
        <f t="shared" ca="1" si="263"/>
        <v/>
      </c>
      <c r="Q1202" t="str">
        <f t="shared" ca="1" si="264"/>
        <v>ref P01</v>
      </c>
      <c r="R1202" t="str">
        <f t="shared" ca="1" si="265"/>
        <v/>
      </c>
    </row>
    <row r="1203" spans="1:18" hidden="1" x14ac:dyDescent="0.2">
      <c r="A1203" s="361"/>
      <c r="B1203" s="322">
        <v>78</v>
      </c>
      <c r="C1203" s="322" t="str">
        <f t="shared" ca="1" si="252"/>
        <v>10.11</v>
      </c>
      <c r="D1203" s="322" t="str">
        <f t="shared" ca="1" si="253"/>
        <v>na</v>
      </c>
      <c r="E1203" s="322" t="s">
        <v>34</v>
      </c>
      <c r="F1203" s="322" t="str">
        <f t="shared" ca="1" si="254"/>
        <v>https://museemaritime.larochelle.fr/recherche?q=bateau&amp;tx_indexedsearch%5Bsubmit_button%5D=OK </v>
      </c>
      <c r="G1203" s="322" t="str">
        <f t="shared" ca="1" si="255"/>
        <v>AA</v>
      </c>
      <c r="H1203" s="322">
        <f t="shared" ca="1" si="256"/>
        <v>0</v>
      </c>
      <c r="I1203" s="322" t="str">
        <f t="shared" ca="1" si="257"/>
        <v>x</v>
      </c>
      <c r="J1203" s="322" t="str">
        <f t="shared" ca="1" si="258"/>
        <v/>
      </c>
      <c r="K1203" s="322" t="str">
        <f t="shared" ca="1" si="259"/>
        <v/>
      </c>
      <c r="L1203" s="322" t="str">
        <f t="shared" ca="1" si="260"/>
        <v/>
      </c>
      <c r="N1203" s="322">
        <f t="shared" ca="1" si="261"/>
        <v>1</v>
      </c>
      <c r="O1203" t="str">
        <f t="shared" ca="1" si="262"/>
        <v/>
      </c>
      <c r="P1203" t="str">
        <f t="shared" ca="1" si="263"/>
        <v/>
      </c>
      <c r="Q1203" t="str">
        <f t="shared" ca="1" si="264"/>
        <v>ref P01</v>
      </c>
      <c r="R1203" t="str">
        <f t="shared" ca="1" si="265"/>
        <v/>
      </c>
    </row>
    <row r="1204" spans="1:18" hidden="1" x14ac:dyDescent="0.2">
      <c r="A1204" s="361"/>
      <c r="B1204" s="322">
        <v>78</v>
      </c>
      <c r="C1204" s="322" t="str">
        <f t="shared" ca="1" si="252"/>
        <v>10.11</v>
      </c>
      <c r="D1204" s="322" t="str">
        <f t="shared" ca="1" si="253"/>
        <v>na</v>
      </c>
      <c r="E1204" s="322" t="s">
        <v>35</v>
      </c>
      <c r="F1204" s="322" t="str">
        <f t="shared" ca="1" si="254"/>
        <v>https://museemaritime.larochelle.fr/un-avant-gout/presentation-du-musee</v>
      </c>
      <c r="G1204" s="322" t="str">
        <f t="shared" ca="1" si="255"/>
        <v>AA</v>
      </c>
      <c r="H1204" s="322">
        <f t="shared" ca="1" si="256"/>
        <v>0</v>
      </c>
      <c r="I1204" s="322" t="str">
        <f t="shared" ca="1" si="257"/>
        <v>x</v>
      </c>
      <c r="J1204" s="322" t="str">
        <f t="shared" ca="1" si="258"/>
        <v/>
      </c>
      <c r="K1204" s="322" t="str">
        <f t="shared" ca="1" si="259"/>
        <v/>
      </c>
      <c r="L1204" s="322" t="str">
        <f t="shared" ca="1" si="260"/>
        <v/>
      </c>
      <c r="N1204" s="322">
        <f t="shared" ca="1" si="261"/>
        <v>1</v>
      </c>
      <c r="O1204" t="str">
        <f t="shared" ca="1" si="262"/>
        <v/>
      </c>
      <c r="P1204" t="str">
        <f t="shared" ca="1" si="263"/>
        <v/>
      </c>
      <c r="Q1204" t="str">
        <f t="shared" ca="1" si="264"/>
        <v>ref P01</v>
      </c>
      <c r="R1204" t="str">
        <f t="shared" ca="1" si="265"/>
        <v/>
      </c>
    </row>
    <row r="1205" spans="1:18" hidden="1" x14ac:dyDescent="0.2">
      <c r="A1205" s="361"/>
      <c r="B1205" s="322">
        <v>78</v>
      </c>
      <c r="C1205" s="322" t="str">
        <f t="shared" ca="1" si="252"/>
        <v>10.11</v>
      </c>
      <c r="D1205" s="322" t="str">
        <f t="shared" ca="1" si="253"/>
        <v>na</v>
      </c>
      <c r="E1205" s="322" t="s">
        <v>36</v>
      </c>
      <c r="F1205" s="322" t="str">
        <f t="shared" ca="1" si="254"/>
        <v>https://museemaritime.larochelle.fr/un-avant-gout/histoire-du-musee</v>
      </c>
      <c r="G1205" s="322" t="str">
        <f t="shared" ca="1" si="255"/>
        <v>AA</v>
      </c>
      <c r="H1205" s="322">
        <f t="shared" ca="1" si="256"/>
        <v>0</v>
      </c>
      <c r="I1205" s="322" t="str">
        <f t="shared" ca="1" si="257"/>
        <v>x</v>
      </c>
      <c r="J1205" s="322" t="str">
        <f t="shared" ca="1" si="258"/>
        <v/>
      </c>
      <c r="K1205" s="322" t="str">
        <f t="shared" ca="1" si="259"/>
        <v/>
      </c>
      <c r="L1205" s="322" t="str">
        <f t="shared" ca="1" si="260"/>
        <v/>
      </c>
      <c r="N1205" s="322">
        <f t="shared" ca="1" si="261"/>
        <v>1</v>
      </c>
      <c r="O1205" t="str">
        <f t="shared" ca="1" si="262"/>
        <v/>
      </c>
      <c r="P1205" t="str">
        <f t="shared" ca="1" si="263"/>
        <v/>
      </c>
      <c r="Q1205" t="str">
        <f t="shared" ca="1" si="264"/>
        <v>ref P01</v>
      </c>
      <c r="R1205" t="str">
        <f t="shared" ca="1" si="265"/>
        <v/>
      </c>
    </row>
    <row r="1206" spans="1:18" hidden="1" x14ac:dyDescent="0.2">
      <c r="A1206" s="361"/>
      <c r="B1206" s="322">
        <v>78</v>
      </c>
      <c r="C1206" s="322" t="str">
        <f t="shared" ca="1" si="252"/>
        <v>10.11</v>
      </c>
      <c r="D1206" s="322" t="str">
        <f t="shared" ca="1" si="253"/>
        <v>na</v>
      </c>
      <c r="E1206" s="322" t="s">
        <v>37</v>
      </c>
      <c r="F1206" s="322" t="str">
        <f t="shared" ca="1" si="254"/>
        <v>https://museemaritime.larochelle.fr/un-avant-gout/les-collections/flotte-patrimoniale</v>
      </c>
      <c r="G1206" s="322" t="str">
        <f t="shared" ca="1" si="255"/>
        <v>AA</v>
      </c>
      <c r="H1206" s="322">
        <f t="shared" ca="1" si="256"/>
        <v>0</v>
      </c>
      <c r="I1206" s="322" t="str">
        <f t="shared" ca="1" si="257"/>
        <v>x</v>
      </c>
      <c r="J1206" s="322" t="str">
        <f t="shared" ca="1" si="258"/>
        <v/>
      </c>
      <c r="K1206" s="322" t="str">
        <f t="shared" ca="1" si="259"/>
        <v/>
      </c>
      <c r="L1206" s="322" t="str">
        <f t="shared" ca="1" si="260"/>
        <v/>
      </c>
      <c r="N1206" s="322">
        <f t="shared" ca="1" si="261"/>
        <v>1</v>
      </c>
      <c r="O1206" t="str">
        <f t="shared" ca="1" si="262"/>
        <v/>
      </c>
      <c r="P1206" t="str">
        <f t="shared" ca="1" si="263"/>
        <v/>
      </c>
      <c r="Q1206" t="str">
        <f t="shared" ca="1" si="264"/>
        <v>ref P01</v>
      </c>
      <c r="R1206" t="str">
        <f t="shared" ca="1" si="265"/>
        <v/>
      </c>
    </row>
    <row r="1207" spans="1:18" hidden="1" x14ac:dyDescent="0.2">
      <c r="A1207" s="361"/>
      <c r="B1207" s="322">
        <v>78</v>
      </c>
      <c r="C1207" s="322" t="str">
        <f t="shared" ca="1" si="252"/>
        <v>10.11</v>
      </c>
      <c r="D1207" s="322" t="str">
        <f t="shared" ca="1" si="253"/>
        <v>na</v>
      </c>
      <c r="E1207" s="322" t="s">
        <v>38</v>
      </c>
      <c r="F1207" s="322" t="str">
        <f t="shared" ca="1" si="254"/>
        <v>https://museemaritime.larochelle.fr/un-avant-gout/les-collections/france-1</v>
      </c>
      <c r="G1207" s="322" t="str">
        <f t="shared" ca="1" si="255"/>
        <v>AA</v>
      </c>
      <c r="H1207" s="322">
        <f t="shared" ca="1" si="256"/>
        <v>0</v>
      </c>
      <c r="I1207" s="322" t="str">
        <f t="shared" ca="1" si="257"/>
        <v>x</v>
      </c>
      <c r="J1207" s="322" t="str">
        <f t="shared" ca="1" si="258"/>
        <v/>
      </c>
      <c r="K1207" s="322" t="str">
        <f t="shared" ca="1" si="259"/>
        <v/>
      </c>
      <c r="L1207" s="322" t="str">
        <f t="shared" ca="1" si="260"/>
        <v/>
      </c>
      <c r="N1207" s="322">
        <f t="shared" ca="1" si="261"/>
        <v>1</v>
      </c>
      <c r="O1207" t="str">
        <f t="shared" ca="1" si="262"/>
        <v/>
      </c>
      <c r="P1207" t="str">
        <f t="shared" ca="1" si="263"/>
        <v/>
      </c>
      <c r="Q1207" t="str">
        <f t="shared" ca="1" si="264"/>
        <v>ref P01</v>
      </c>
      <c r="R1207" t="str">
        <f t="shared" ca="1" si="265"/>
        <v/>
      </c>
    </row>
    <row r="1208" spans="1:18" hidden="1" x14ac:dyDescent="0.2">
      <c r="A1208" s="361"/>
      <c r="B1208" s="322">
        <v>78</v>
      </c>
      <c r="C1208" s="322" t="str">
        <f t="shared" ca="1" si="252"/>
        <v>10.11</v>
      </c>
      <c r="D1208" s="322" t="str">
        <f t="shared" ca="1" si="253"/>
        <v>na</v>
      </c>
      <c r="E1208" s="322" t="s">
        <v>39</v>
      </c>
      <c r="F1208" s="322" t="str">
        <f t="shared" ca="1" si="254"/>
        <v>https://museemaritime.larochelle.fr/un-avant-gout/les-incontournables/joshua-1</v>
      </c>
      <c r="G1208" s="322" t="str">
        <f t="shared" ca="1" si="255"/>
        <v>AA</v>
      </c>
      <c r="H1208" s="322">
        <f t="shared" ca="1" si="256"/>
        <v>0</v>
      </c>
      <c r="I1208" s="322" t="str">
        <f t="shared" ca="1" si="257"/>
        <v>x</v>
      </c>
      <c r="J1208" s="322" t="str">
        <f t="shared" ca="1" si="258"/>
        <v/>
      </c>
      <c r="K1208" s="322" t="str">
        <f t="shared" ca="1" si="259"/>
        <v/>
      </c>
      <c r="L1208" s="322" t="str">
        <f t="shared" ca="1" si="260"/>
        <v/>
      </c>
      <c r="N1208" s="322">
        <f t="shared" ca="1" si="261"/>
        <v>1</v>
      </c>
      <c r="O1208" t="str">
        <f t="shared" ca="1" si="262"/>
        <v/>
      </c>
      <c r="P1208" t="str">
        <f t="shared" ca="1" si="263"/>
        <v/>
      </c>
      <c r="Q1208" t="str">
        <f t="shared" ca="1" si="264"/>
        <v>ref P01</v>
      </c>
      <c r="R1208" t="str">
        <f t="shared" ca="1" si="265"/>
        <v/>
      </c>
    </row>
    <row r="1209" spans="1:18" hidden="1" x14ac:dyDescent="0.2">
      <c r="A1209" s="361"/>
      <c r="B1209" s="322">
        <v>78</v>
      </c>
      <c r="C1209" s="322" t="str">
        <f t="shared" ca="1" si="252"/>
        <v>10.11</v>
      </c>
      <c r="D1209" s="322" t="str">
        <f t="shared" ca="1" si="253"/>
        <v>na</v>
      </c>
      <c r="E1209" s="322" t="s">
        <v>40</v>
      </c>
      <c r="F1209" s="322" t="str">
        <f t="shared" ca="1" si="254"/>
        <v>https://museemaritime.larochelle.fr/preparer-la-visite/acces-tarifs-et-horaires</v>
      </c>
      <c r="G1209" s="322" t="str">
        <f t="shared" ca="1" si="255"/>
        <v>AA</v>
      </c>
      <c r="H1209" s="322">
        <f t="shared" ca="1" si="256"/>
        <v>0</v>
      </c>
      <c r="I1209" s="322" t="str">
        <f t="shared" ca="1" si="257"/>
        <v>x</v>
      </c>
      <c r="J1209" s="322" t="str">
        <f t="shared" ca="1" si="258"/>
        <v/>
      </c>
      <c r="K1209" s="322" t="str">
        <f t="shared" ca="1" si="259"/>
        <v/>
      </c>
      <c r="L1209" s="322" t="str">
        <f t="shared" ca="1" si="260"/>
        <v/>
      </c>
      <c r="N1209" s="322">
        <f t="shared" ca="1" si="261"/>
        <v>1</v>
      </c>
      <c r="O1209" t="str">
        <f t="shared" ca="1" si="262"/>
        <v/>
      </c>
      <c r="P1209" t="str">
        <f t="shared" ca="1" si="263"/>
        <v/>
      </c>
      <c r="Q1209" t="str">
        <f t="shared" ca="1" si="264"/>
        <v>ref P01</v>
      </c>
      <c r="R1209" t="str">
        <f t="shared" ca="1" si="265"/>
        <v/>
      </c>
    </row>
    <row r="1210" spans="1:18" hidden="1" x14ac:dyDescent="0.2">
      <c r="A1210" s="361"/>
      <c r="B1210" s="322">
        <v>78</v>
      </c>
      <c r="C1210" s="322" t="str">
        <f t="shared" ca="1" si="252"/>
        <v>10.11</v>
      </c>
      <c r="D1210" s="322" t="str">
        <f t="shared" ca="1" si="253"/>
        <v>na</v>
      </c>
      <c r="E1210" s="322" t="s">
        <v>41</v>
      </c>
      <c r="F1210" s="322" t="str">
        <f t="shared" ca="1" si="254"/>
        <v>https://museemaritime.larochelle.fr/preparer-la-visite/je-suis/enseignant-ou-animateur</v>
      </c>
      <c r="G1210" s="322" t="str">
        <f t="shared" ca="1" si="255"/>
        <v>AA</v>
      </c>
      <c r="H1210" s="322">
        <f t="shared" ca="1" si="256"/>
        <v>0</v>
      </c>
      <c r="I1210" s="322" t="str">
        <f t="shared" ca="1" si="257"/>
        <v>x</v>
      </c>
      <c r="J1210" s="322" t="str">
        <f t="shared" ca="1" si="258"/>
        <v/>
      </c>
      <c r="K1210" s="322" t="str">
        <f t="shared" ca="1" si="259"/>
        <v/>
      </c>
      <c r="L1210" s="322" t="str">
        <f t="shared" ca="1" si="260"/>
        <v/>
      </c>
      <c r="N1210" s="322">
        <f t="shared" ca="1" si="261"/>
        <v>1</v>
      </c>
      <c r="O1210" t="str">
        <f t="shared" ca="1" si="262"/>
        <v/>
      </c>
      <c r="P1210" t="str">
        <f t="shared" ca="1" si="263"/>
        <v/>
      </c>
      <c r="Q1210" t="str">
        <f t="shared" ca="1" si="264"/>
        <v>ref P01</v>
      </c>
      <c r="R1210" t="str">
        <f t="shared" ca="1" si="265"/>
        <v/>
      </c>
    </row>
    <row r="1211" spans="1:18" hidden="1" x14ac:dyDescent="0.2">
      <c r="A1211" s="361"/>
      <c r="B1211" s="322">
        <v>78</v>
      </c>
      <c r="C1211" s="322" t="str">
        <f t="shared" ca="1" si="252"/>
        <v>10.11</v>
      </c>
      <c r="D1211" s="322" t="str">
        <f t="shared" ca="1" si="253"/>
        <v>na</v>
      </c>
      <c r="E1211" s="322" t="s">
        <v>42</v>
      </c>
      <c r="F1211" s="322" t="str">
        <f t="shared" ca="1" si="254"/>
        <v>https://museemaritime.larochelle.fr/au-dela-de-la-visite/autour-des-expositions</v>
      </c>
      <c r="G1211" s="322" t="str">
        <f t="shared" ca="1" si="255"/>
        <v>AA</v>
      </c>
      <c r="H1211" s="322">
        <f t="shared" ca="1" si="256"/>
        <v>0</v>
      </c>
      <c r="I1211" s="322" t="str">
        <f t="shared" ca="1" si="257"/>
        <v>x</v>
      </c>
      <c r="J1211" s="322" t="str">
        <f t="shared" ca="1" si="258"/>
        <v/>
      </c>
      <c r="K1211" s="322" t="str">
        <f t="shared" ca="1" si="259"/>
        <v/>
      </c>
      <c r="L1211" s="322" t="str">
        <f t="shared" ca="1" si="260"/>
        <v/>
      </c>
      <c r="N1211" s="322">
        <f t="shared" ca="1" si="261"/>
        <v>1</v>
      </c>
      <c r="O1211" t="str">
        <f t="shared" ca="1" si="262"/>
        <v/>
      </c>
      <c r="P1211" t="str">
        <f t="shared" ca="1" si="263"/>
        <v/>
      </c>
      <c r="Q1211" t="str">
        <f t="shared" ca="1" si="264"/>
        <v>ref P01</v>
      </c>
      <c r="R1211" t="str">
        <f t="shared" ca="1" si="265"/>
        <v/>
      </c>
    </row>
    <row r="1212" spans="1:18" hidden="1" x14ac:dyDescent="0.2">
      <c r="A1212" s="361"/>
      <c r="B1212" s="322">
        <v>78</v>
      </c>
      <c r="C1212" s="322" t="str">
        <f t="shared" ca="1" si="252"/>
        <v>10.11</v>
      </c>
      <c r="D1212" s="322" t="str">
        <f t="shared" ca="1" si="253"/>
        <v>na</v>
      </c>
      <c r="E1212" s="322" t="s">
        <v>43</v>
      </c>
      <c r="F1212" s="322" t="str">
        <f t="shared" ca="1" si="254"/>
        <v>https://museemaritime.larochelle.fr/au-dela-de-la-visite/lieux-culturels-et-monuments</v>
      </c>
      <c r="G1212" s="322" t="str">
        <f t="shared" ca="1" si="255"/>
        <v>AA</v>
      </c>
      <c r="H1212" s="322">
        <f t="shared" ca="1" si="256"/>
        <v>0</v>
      </c>
      <c r="I1212" s="322" t="str">
        <f t="shared" ca="1" si="257"/>
        <v>x</v>
      </c>
      <c r="J1212" s="322" t="str">
        <f t="shared" ca="1" si="258"/>
        <v/>
      </c>
      <c r="K1212" s="322" t="str">
        <f t="shared" ca="1" si="259"/>
        <v/>
      </c>
      <c r="L1212" s="322" t="str">
        <f t="shared" ca="1" si="260"/>
        <v/>
      </c>
      <c r="N1212" s="322">
        <f t="shared" ca="1" si="261"/>
        <v>1</v>
      </c>
      <c r="O1212" t="str">
        <f t="shared" ca="1" si="262"/>
        <v/>
      </c>
      <c r="P1212" t="str">
        <f t="shared" ca="1" si="263"/>
        <v/>
      </c>
      <c r="Q1212" t="str">
        <f t="shared" ca="1" si="264"/>
        <v>ref P01</v>
      </c>
      <c r="R1212" t="str">
        <f t="shared" ca="1" si="265"/>
        <v/>
      </c>
    </row>
    <row r="1213" spans="1:18" hidden="1" x14ac:dyDescent="0.2">
      <c r="A1213" s="361"/>
      <c r="B1213" s="322">
        <v>78</v>
      </c>
      <c r="C1213" s="322" t="str">
        <f t="shared" ca="1" si="252"/>
        <v>10.11</v>
      </c>
      <c r="D1213" s="322" t="str">
        <f t="shared" ca="1" si="253"/>
        <v>na</v>
      </c>
      <c r="E1213" s="322" t="s">
        <v>44</v>
      </c>
      <c r="F1213" s="322" t="str">
        <f t="shared" ca="1" si="254"/>
        <v>https://museemaritime.larochelle.fr/au-dela-de-la-visite/a-decouvrir-a-proximite/yatchs-classiques</v>
      </c>
      <c r="G1213" s="322" t="str">
        <f t="shared" ca="1" si="255"/>
        <v>AA</v>
      </c>
      <c r="H1213" s="322">
        <f t="shared" ca="1" si="256"/>
        <v>0</v>
      </c>
      <c r="I1213" s="322" t="str">
        <f t="shared" ca="1" si="257"/>
        <v>x</v>
      </c>
      <c r="J1213" s="322" t="str">
        <f t="shared" ca="1" si="258"/>
        <v/>
      </c>
      <c r="K1213" s="322" t="str">
        <f t="shared" ca="1" si="259"/>
        <v/>
      </c>
      <c r="L1213" s="322" t="str">
        <f t="shared" ca="1" si="260"/>
        <v/>
      </c>
      <c r="N1213" s="322">
        <f t="shared" ca="1" si="261"/>
        <v>1</v>
      </c>
      <c r="O1213" t="str">
        <f t="shared" ca="1" si="262"/>
        <v/>
      </c>
      <c r="P1213" t="str">
        <f t="shared" ca="1" si="263"/>
        <v/>
      </c>
      <c r="Q1213" t="str">
        <f t="shared" ca="1" si="264"/>
        <v>ref P01</v>
      </c>
      <c r="R1213" t="str">
        <f t="shared" ca="1" si="265"/>
        <v/>
      </c>
    </row>
    <row r="1214" spans="1:18" hidden="1" x14ac:dyDescent="0.2">
      <c r="A1214" s="361"/>
      <c r="B1214" s="322">
        <v>79</v>
      </c>
      <c r="C1214" s="322" t="str">
        <f t="shared" ca="1" si="252"/>
        <v>10.12</v>
      </c>
      <c r="D1214" s="322" t="str">
        <f t="shared" ca="1" si="253"/>
        <v>c</v>
      </c>
      <c r="E1214" s="322" t="s">
        <v>27</v>
      </c>
      <c r="F1214" s="322" t="str">
        <f t="shared" ca="1" si="254"/>
        <v>https://museemaritime.larochelle.fr/</v>
      </c>
      <c r="G1214" s="322" t="str">
        <f t="shared" ca="1" si="255"/>
        <v>AA</v>
      </c>
      <c r="H1214" s="322">
        <f t="shared" ca="1" si="256"/>
        <v>0</v>
      </c>
      <c r="I1214" s="322" t="str">
        <f t="shared" ca="1" si="257"/>
        <v>x</v>
      </c>
      <c r="J1214" s="322" t="str">
        <f t="shared" ca="1" si="258"/>
        <v/>
      </c>
      <c r="K1214" s="322" t="str">
        <f t="shared" ca="1" si="259"/>
        <v/>
      </c>
      <c r="L1214" s="322" t="str">
        <f t="shared" ca="1" si="260"/>
        <v/>
      </c>
      <c r="N1214" s="322">
        <f t="shared" ca="1" si="261"/>
        <v>1</v>
      </c>
      <c r="O1214" t="str">
        <f t="shared" ca="1" si="262"/>
        <v/>
      </c>
      <c r="P1214" t="str">
        <f t="shared" ca="1" si="263"/>
        <v/>
      </c>
      <c r="Q1214" t="str">
        <f t="shared" ca="1" si="264"/>
        <v>Les "Du" "Au" des dates des évènements ne sont pas très lisibles car ils viennent se superposer aux illustrations</v>
      </c>
      <c r="R1214" t="str">
        <f t="shared" ca="1" si="265"/>
        <v/>
      </c>
    </row>
    <row r="1215" spans="1:18" hidden="1" x14ac:dyDescent="0.2">
      <c r="A1215" s="361"/>
      <c r="B1215" s="322">
        <v>79</v>
      </c>
      <c r="C1215" s="322" t="str">
        <f t="shared" ca="1" si="252"/>
        <v>10.12</v>
      </c>
      <c r="D1215" s="322" t="str">
        <f t="shared" ca="1" si="253"/>
        <v>na</v>
      </c>
      <c r="E1215" s="322" t="s">
        <v>28</v>
      </c>
      <c r="F1215" s="322" t="str">
        <f t="shared" ca="1" si="254"/>
        <v>https://museemaritime.larochelle.fr/contact</v>
      </c>
      <c r="G1215" s="322" t="str">
        <f t="shared" ca="1" si="255"/>
        <v>AA</v>
      </c>
      <c r="H1215" s="322">
        <f t="shared" ca="1" si="256"/>
        <v>0</v>
      </c>
      <c r="I1215" s="322" t="str">
        <f t="shared" ca="1" si="257"/>
        <v>x</v>
      </c>
      <c r="J1215" s="322" t="str">
        <f t="shared" ca="1" si="258"/>
        <v/>
      </c>
      <c r="K1215" s="322" t="str">
        <f t="shared" ca="1" si="259"/>
        <v/>
      </c>
      <c r="L1215" s="322" t="str">
        <f t="shared" ca="1" si="260"/>
        <v/>
      </c>
      <c r="N1215" s="322">
        <f t="shared" ca="1" si="261"/>
        <v>1</v>
      </c>
      <c r="O1215" t="str">
        <f t="shared" ca="1" si="262"/>
        <v/>
      </c>
      <c r="P1215" t="str">
        <f t="shared" ca="1" si="263"/>
        <v/>
      </c>
      <c r="Q1215" t="str">
        <f t="shared" ca="1" si="264"/>
        <v>ref P03</v>
      </c>
      <c r="R1215" t="str">
        <f t="shared" ca="1" si="265"/>
        <v/>
      </c>
    </row>
    <row r="1216" spans="1:18" x14ac:dyDescent="0.2">
      <c r="A1216" s="361"/>
      <c r="B1216" s="322">
        <v>79</v>
      </c>
      <c r="C1216" s="322" t="str">
        <f t="shared" ca="1" si="252"/>
        <v>10.12</v>
      </c>
      <c r="D1216" s="322" t="str">
        <f t="shared" ca="1" si="253"/>
        <v>nc</v>
      </c>
      <c r="E1216" s="322" t="s">
        <v>29</v>
      </c>
      <c r="F1216" s="322" t="str">
        <f t="shared" ca="1" si="254"/>
        <v>https://museemaritime.larochelle.fr/mentions-legales</v>
      </c>
      <c r="G1216" s="322" t="str">
        <f t="shared" ca="1" si="255"/>
        <v>AA</v>
      </c>
      <c r="H1216" s="322">
        <f t="shared" ca="1" si="256"/>
        <v>0</v>
      </c>
      <c r="I1216" s="322" t="str">
        <f t="shared" ca="1" si="257"/>
        <v>x</v>
      </c>
      <c r="J1216" s="322" t="str">
        <f t="shared" ca="1" si="258"/>
        <v>Bloquante</v>
      </c>
      <c r="K1216" s="322" t="str">
        <f t="shared" ca="1" si="259"/>
        <v>Une seule fois dans la page</v>
      </c>
      <c r="L1216" s="322">
        <f t="shared" ca="1" si="260"/>
        <v>1</v>
      </c>
      <c r="N1216" s="322">
        <f t="shared" ca="1" si="261"/>
        <v>1</v>
      </c>
      <c r="O1216" t="str">
        <f t="shared" ca="1" si="262"/>
        <v>L'augmentation de l'espacement entre les lignes fait déborder le texte du contenu principal sur le footer</v>
      </c>
      <c r="P1216" t="str">
        <f t="shared" ca="1" si="263"/>
        <v>Tenter de modifier la position absolute du footer et de supprimer le padding du bas du main ?</v>
      </c>
      <c r="Q1216" t="str">
        <f t="shared" ca="1" si="264"/>
        <v/>
      </c>
      <c r="R1216" t="str">
        <f t="shared" ca="1" si="265"/>
        <v>C:\Users\Yves-Pol Cabon\Pictures\Screenshots\Capture d'écran 2026-03-23 094546.png</v>
      </c>
    </row>
    <row r="1217" spans="1:18" hidden="1" x14ac:dyDescent="0.2">
      <c r="A1217" s="361"/>
      <c r="B1217" s="322">
        <v>79</v>
      </c>
      <c r="C1217" s="322" t="str">
        <f t="shared" ca="1" si="252"/>
        <v>10.12</v>
      </c>
      <c r="D1217" s="322" t="str">
        <f t="shared" ca="1" si="253"/>
        <v>na</v>
      </c>
      <c r="E1217" s="322" t="s">
        <v>30</v>
      </c>
      <c r="F1217" s="322" t="str">
        <f t="shared" ca="1" si="254"/>
        <v>https://museemaritime.larochelle.fr/plan-du-site</v>
      </c>
      <c r="G1217" s="322" t="str">
        <f t="shared" ca="1" si="255"/>
        <v>AA</v>
      </c>
      <c r="H1217" s="322">
        <f t="shared" ca="1" si="256"/>
        <v>0</v>
      </c>
      <c r="I1217" s="322" t="str">
        <f t="shared" ca="1" si="257"/>
        <v>x</v>
      </c>
      <c r="J1217" s="322" t="str">
        <f t="shared" ca="1" si="258"/>
        <v/>
      </c>
      <c r="K1217" s="322" t="str">
        <f t="shared" ca="1" si="259"/>
        <v/>
      </c>
      <c r="L1217" s="322" t="str">
        <f t="shared" ca="1" si="260"/>
        <v/>
      </c>
      <c r="N1217" s="322">
        <f t="shared" ca="1" si="261"/>
        <v>1</v>
      </c>
      <c r="O1217" t="str">
        <f t="shared" ca="1" si="262"/>
        <v/>
      </c>
      <c r="P1217" t="str">
        <f t="shared" ca="1" si="263"/>
        <v/>
      </c>
      <c r="Q1217" t="str">
        <f t="shared" ca="1" si="264"/>
        <v>ref P03</v>
      </c>
      <c r="R1217" t="str">
        <f t="shared" ca="1" si="265"/>
        <v/>
      </c>
    </row>
    <row r="1218" spans="1:18" hidden="1" x14ac:dyDescent="0.2">
      <c r="A1218" s="361"/>
      <c r="B1218" s="322">
        <v>79</v>
      </c>
      <c r="C1218" s="322" t="str">
        <f t="shared" ca="1" si="252"/>
        <v>10.12</v>
      </c>
      <c r="D1218" s="322" t="str">
        <f t="shared" ca="1" si="253"/>
        <v>na</v>
      </c>
      <c r="E1218" s="322" t="s">
        <v>31</v>
      </c>
      <c r="F1218" s="322" t="str">
        <f t="shared" ca="1" si="254"/>
        <v>https://museemaritime.larochelle.fr/un-avant-gout/en-ce-moment</v>
      </c>
      <c r="G1218" s="322" t="str">
        <f t="shared" ca="1" si="255"/>
        <v>AA</v>
      </c>
      <c r="H1218" s="322">
        <f t="shared" ca="1" si="256"/>
        <v>0</v>
      </c>
      <c r="I1218" s="322" t="str">
        <f t="shared" ca="1" si="257"/>
        <v>x</v>
      </c>
      <c r="J1218" s="322" t="str">
        <f t="shared" ca="1" si="258"/>
        <v/>
      </c>
      <c r="K1218" s="322" t="str">
        <f t="shared" ca="1" si="259"/>
        <v/>
      </c>
      <c r="L1218" s="322" t="str">
        <f t="shared" ca="1" si="260"/>
        <v/>
      </c>
      <c r="N1218" s="322">
        <f t="shared" ca="1" si="261"/>
        <v>1</v>
      </c>
      <c r="O1218" t="str">
        <f t="shared" ca="1" si="262"/>
        <v/>
      </c>
      <c r="P1218" t="str">
        <f t="shared" ca="1" si="263"/>
        <v/>
      </c>
      <c r="Q1218" t="str">
        <f t="shared" ca="1" si="264"/>
        <v>ref P03</v>
      </c>
      <c r="R1218" t="str">
        <f t="shared" ca="1" si="265"/>
        <v/>
      </c>
    </row>
    <row r="1219" spans="1:18" hidden="1" x14ac:dyDescent="0.2">
      <c r="A1219" s="361"/>
      <c r="B1219" s="322">
        <v>79</v>
      </c>
      <c r="C1219" s="322" t="str">
        <f t="shared" ca="1" si="252"/>
        <v>10.12</v>
      </c>
      <c r="D1219" s="322" t="str">
        <f t="shared" ca="1" si="253"/>
        <v>na</v>
      </c>
      <c r="E1219" s="322" t="s">
        <v>32</v>
      </c>
      <c r="F1219" s="322" t="str">
        <f t="shared" ca="1" si="254"/>
        <v>https://museemaritime.larochelle.fr/un-avant-gout/en-ce-moment</v>
      </c>
      <c r="G1219" s="322" t="str">
        <f t="shared" ca="1" si="255"/>
        <v>AA</v>
      </c>
      <c r="H1219" s="322">
        <f t="shared" ca="1" si="256"/>
        <v>0</v>
      </c>
      <c r="I1219" s="322" t="str">
        <f t="shared" ca="1" si="257"/>
        <v>x</v>
      </c>
      <c r="J1219" s="322" t="str">
        <f t="shared" ca="1" si="258"/>
        <v/>
      </c>
      <c r="K1219" s="322" t="str">
        <f t="shared" ca="1" si="259"/>
        <v/>
      </c>
      <c r="L1219" s="322" t="str">
        <f t="shared" ca="1" si="260"/>
        <v/>
      </c>
      <c r="N1219" s="322">
        <f t="shared" ca="1" si="261"/>
        <v>1</v>
      </c>
      <c r="O1219" t="str">
        <f t="shared" ca="1" si="262"/>
        <v/>
      </c>
      <c r="P1219" t="str">
        <f t="shared" ca="1" si="263"/>
        <v/>
      </c>
      <c r="Q1219" t="str">
        <f t="shared" ca="1" si="264"/>
        <v>ref P03</v>
      </c>
      <c r="R1219" t="str">
        <f t="shared" ca="1" si="265"/>
        <v/>
      </c>
    </row>
    <row r="1220" spans="1:18" hidden="1" x14ac:dyDescent="0.2">
      <c r="A1220" s="361"/>
      <c r="B1220" s="322">
        <v>79</v>
      </c>
      <c r="C1220" s="322" t="str">
        <f t="shared" ca="1" si="252"/>
        <v>10.12</v>
      </c>
      <c r="D1220" s="322" t="str">
        <f t="shared" ca="1" si="253"/>
        <v>na</v>
      </c>
      <c r="E1220" s="322" t="s">
        <v>33</v>
      </c>
      <c r="F1220" s="322" t="str">
        <f t="shared" ca="1" si="254"/>
        <v>https://museemaritime.larochelle.fr/un-avant-gout/en-ce-moment/evenement/generationsthalassa-5662</v>
      </c>
      <c r="G1220" s="322" t="str">
        <f t="shared" ca="1" si="255"/>
        <v>AA</v>
      </c>
      <c r="H1220" s="322">
        <f t="shared" ca="1" si="256"/>
        <v>0</v>
      </c>
      <c r="I1220" s="322" t="str">
        <f t="shared" ca="1" si="257"/>
        <v>x</v>
      </c>
      <c r="J1220" s="322" t="str">
        <f t="shared" ca="1" si="258"/>
        <v/>
      </c>
      <c r="K1220" s="322" t="str">
        <f t="shared" ca="1" si="259"/>
        <v/>
      </c>
      <c r="L1220" s="322" t="str">
        <f t="shared" ca="1" si="260"/>
        <v/>
      </c>
      <c r="N1220" s="322">
        <f t="shared" ca="1" si="261"/>
        <v>1</v>
      </c>
      <c r="O1220" t="str">
        <f t="shared" ca="1" si="262"/>
        <v/>
      </c>
      <c r="P1220" t="str">
        <f t="shared" ca="1" si="263"/>
        <v/>
      </c>
      <c r="Q1220" t="str">
        <f t="shared" ca="1" si="264"/>
        <v>ref P03</v>
      </c>
      <c r="R1220" t="str">
        <f t="shared" ca="1" si="265"/>
        <v/>
      </c>
    </row>
    <row r="1221" spans="1:18" hidden="1" x14ac:dyDescent="0.2">
      <c r="A1221" s="361"/>
      <c r="B1221" s="322">
        <v>79</v>
      </c>
      <c r="C1221" s="322" t="str">
        <f t="shared" ca="1" si="252"/>
        <v>10.12</v>
      </c>
      <c r="D1221" s="322" t="str">
        <f t="shared" ca="1" si="253"/>
        <v>na</v>
      </c>
      <c r="E1221" s="322" t="s">
        <v>34</v>
      </c>
      <c r="F1221" s="322" t="str">
        <f t="shared" ca="1" si="254"/>
        <v>https://museemaritime.larochelle.fr/recherche?q=bateau&amp;tx_indexedsearch%5Bsubmit_button%5D=OK </v>
      </c>
      <c r="G1221" s="322" t="str">
        <f t="shared" ca="1" si="255"/>
        <v>AA</v>
      </c>
      <c r="H1221" s="322">
        <f t="shared" ca="1" si="256"/>
        <v>0</v>
      </c>
      <c r="I1221" s="322" t="str">
        <f t="shared" ca="1" si="257"/>
        <v>x</v>
      </c>
      <c r="J1221" s="322" t="str">
        <f t="shared" ca="1" si="258"/>
        <v/>
      </c>
      <c r="K1221" s="322" t="str">
        <f t="shared" ca="1" si="259"/>
        <v/>
      </c>
      <c r="L1221" s="322" t="str">
        <f t="shared" ca="1" si="260"/>
        <v/>
      </c>
      <c r="N1221" s="322">
        <f t="shared" ca="1" si="261"/>
        <v>1</v>
      </c>
      <c r="O1221" t="str">
        <f t="shared" ca="1" si="262"/>
        <v/>
      </c>
      <c r="P1221" t="str">
        <f t="shared" ca="1" si="263"/>
        <v/>
      </c>
      <c r="Q1221" t="str">
        <f t="shared" ca="1" si="264"/>
        <v>ref P03</v>
      </c>
      <c r="R1221" t="str">
        <f t="shared" ca="1" si="265"/>
        <v/>
      </c>
    </row>
    <row r="1222" spans="1:18" hidden="1" x14ac:dyDescent="0.2">
      <c r="A1222" s="361"/>
      <c r="B1222" s="322">
        <v>79</v>
      </c>
      <c r="C1222" s="322" t="str">
        <f t="shared" ca="1" si="252"/>
        <v>10.12</v>
      </c>
      <c r="D1222" s="322" t="str">
        <f t="shared" ca="1" si="253"/>
        <v>na</v>
      </c>
      <c r="E1222" s="322" t="s">
        <v>35</v>
      </c>
      <c r="F1222" s="322" t="str">
        <f t="shared" ca="1" si="254"/>
        <v>https://museemaritime.larochelle.fr/un-avant-gout/presentation-du-musee</v>
      </c>
      <c r="G1222" s="322" t="str">
        <f t="shared" ca="1" si="255"/>
        <v>AA</v>
      </c>
      <c r="H1222" s="322">
        <f t="shared" ca="1" si="256"/>
        <v>0</v>
      </c>
      <c r="I1222" s="322" t="str">
        <f t="shared" ca="1" si="257"/>
        <v>x</v>
      </c>
      <c r="J1222" s="322" t="str">
        <f t="shared" ca="1" si="258"/>
        <v/>
      </c>
      <c r="K1222" s="322" t="str">
        <f t="shared" ca="1" si="259"/>
        <v/>
      </c>
      <c r="L1222" s="322" t="str">
        <f t="shared" ca="1" si="260"/>
        <v/>
      </c>
      <c r="N1222" s="322">
        <f t="shared" ca="1" si="261"/>
        <v>1</v>
      </c>
      <c r="O1222" t="str">
        <f t="shared" ca="1" si="262"/>
        <v/>
      </c>
      <c r="P1222" t="str">
        <f t="shared" ca="1" si="263"/>
        <v/>
      </c>
      <c r="Q1222" t="str">
        <f t="shared" ca="1" si="264"/>
        <v>ref P03</v>
      </c>
      <c r="R1222" t="str">
        <f t="shared" ca="1" si="265"/>
        <v/>
      </c>
    </row>
    <row r="1223" spans="1:18" hidden="1" x14ac:dyDescent="0.2">
      <c r="A1223" s="361"/>
      <c r="B1223" s="322">
        <v>79</v>
      </c>
      <c r="C1223" s="322" t="str">
        <f t="shared" ca="1" si="252"/>
        <v>10.12</v>
      </c>
      <c r="D1223" s="322" t="str">
        <f t="shared" ca="1" si="253"/>
        <v>na</v>
      </c>
      <c r="E1223" s="322" t="s">
        <v>36</v>
      </c>
      <c r="F1223" s="322" t="str">
        <f t="shared" ca="1" si="254"/>
        <v>https://museemaritime.larochelle.fr/un-avant-gout/histoire-du-musee</v>
      </c>
      <c r="G1223" s="322" t="str">
        <f t="shared" ca="1" si="255"/>
        <v>AA</v>
      </c>
      <c r="H1223" s="322">
        <f t="shared" ca="1" si="256"/>
        <v>0</v>
      </c>
      <c r="I1223" s="322" t="str">
        <f t="shared" ca="1" si="257"/>
        <v>x</v>
      </c>
      <c r="J1223" s="322" t="str">
        <f t="shared" ca="1" si="258"/>
        <v/>
      </c>
      <c r="K1223" s="322" t="str">
        <f t="shared" ca="1" si="259"/>
        <v/>
      </c>
      <c r="L1223" s="322" t="str">
        <f t="shared" ca="1" si="260"/>
        <v/>
      </c>
      <c r="N1223" s="322">
        <f t="shared" ca="1" si="261"/>
        <v>1</v>
      </c>
      <c r="O1223" t="str">
        <f t="shared" ca="1" si="262"/>
        <v/>
      </c>
      <c r="P1223" t="str">
        <f t="shared" ca="1" si="263"/>
        <v/>
      </c>
      <c r="Q1223" t="str">
        <f t="shared" ca="1" si="264"/>
        <v>ref P03</v>
      </c>
      <c r="R1223" t="str">
        <f t="shared" ca="1" si="265"/>
        <v/>
      </c>
    </row>
    <row r="1224" spans="1:18" hidden="1" x14ac:dyDescent="0.2">
      <c r="A1224" s="361"/>
      <c r="B1224" s="322">
        <v>79</v>
      </c>
      <c r="C1224" s="322" t="str">
        <f t="shared" ref="C1224:C1287" ca="1" si="266">IFERROR(IF(INDIRECT($E1224 &amp; "!B" &amp; $B1224)="","",INDIRECT($E1224 &amp; "!B" &amp; $B1224)),"")</f>
        <v>10.12</v>
      </c>
      <c r="D1224" s="322" t="str">
        <f t="shared" ref="D1224:D1287" ca="1" si="267">IFERROR(IF(INDIRECT($E1224 &amp; "!G" &amp; $B1224)="","",INDIRECT($E1224 &amp; "!G" &amp; $B1224)),"")</f>
        <v>na</v>
      </c>
      <c r="E1224" s="322" t="s">
        <v>37</v>
      </c>
      <c r="F1224" s="322" t="str">
        <f t="shared" ref="F1224:F1287" ca="1" si="268">IFERROR(HYPERLINK(INDIRECT($E1224 &amp; "!C3")), "")</f>
        <v>https://museemaritime.larochelle.fr/un-avant-gout/les-collections/flotte-patrimoniale</v>
      </c>
      <c r="G1224" s="322" t="str">
        <f t="shared" ref="G1224:G1287" ca="1" si="269">IFERROR(IF(INDIRECT($E1224 &amp; "!C" &amp; $B1224)="","",INDIRECT($E1224 &amp; "!C" &amp; $B1224)),"")</f>
        <v>AA</v>
      </c>
      <c r="H1224" s="322">
        <f t="shared" ref="H1224:H1287" ca="1" si="270">IFERROR(IF(INDIRECT($E1224 &amp; "!D" &amp; $B1224)="","",INDIRECT($E1224 &amp; "!D" &amp; $B1224)),"")</f>
        <v>0</v>
      </c>
      <c r="I1224" s="322" t="str">
        <f t="shared" ref="I1224:I1287" ca="1" si="271">IFERROR(IF(INDIRECT($E1224 &amp; "!E" &amp; $B1224)="","",INDIRECT($E1224 &amp; "!E" &amp; $B1224)),"")</f>
        <v>x</v>
      </c>
      <c r="J1224" s="322" t="str">
        <f t="shared" ref="J1224:J1287" ca="1" si="272">IFERROR(IF(INDIRECT($E1224 &amp; "!I" &amp; $B1224)="","",INDIRECT($E1224 &amp; "!I" &amp; $B1224)),"")</f>
        <v/>
      </c>
      <c r="K1224" s="322" t="str">
        <f t="shared" ref="K1224:K1287" ca="1" si="273">IFERROR(IF(INDIRECT($E1224 &amp; "!J" &amp; $B1224)="","",INDIRECT($E1224 &amp; "!J" &amp; $B1224)),"")</f>
        <v/>
      </c>
      <c r="L1224" s="322" t="str">
        <f t="shared" ref="L1224:L1287" ca="1" si="274">IFERROR(VLOOKUP($K1224,$Z$1:$AD$4,MATCH($J1224,$AA$5:$AD$5,0)+1,FALSE),"")</f>
        <v/>
      </c>
      <c r="N1224" s="322">
        <f t="shared" ref="N1224:N1287" ca="1" si="275">COUNTIFS($C$7:$C$1915,$C1224,$D$7:$D$1915,"nc")</f>
        <v>1</v>
      </c>
      <c r="O1224" t="str">
        <f t="shared" ref="O1224:O1287" ca="1" si="276">IFERROR(IF(INDIRECT($E1224 &amp; "!K" &amp; $B1224)="","",INDIRECT($E1224 &amp; "!K" &amp; $B1224)),"")</f>
        <v/>
      </c>
      <c r="P1224" t="str">
        <f t="shared" ref="P1224:P1287" ca="1" si="277">IFERROR(IF(INDIRECT($E1224 &amp; "!L" &amp; $B1224)="","",INDIRECT($E1224 &amp; "!L" &amp; $B1224)),"")</f>
        <v/>
      </c>
      <c r="Q1224" t="str">
        <f t="shared" ref="Q1224:Q1287" ca="1" si="278">IFERROR(IF(INDIRECT($E1224 &amp; "!M" &amp; $B1224)="","",INDIRECT($E1224 &amp; "!M" &amp; $B1224)),"")</f>
        <v>ref P03</v>
      </c>
      <c r="R1224" t="str">
        <f t="shared" ref="R1224:R1287" ca="1" si="279">IFERROR(IF(INDIRECT($E1224 &amp; "!N" &amp; $B1224)="","",INDIRECT($E1224 &amp; "!N" &amp; $B1224)),"")</f>
        <v/>
      </c>
    </row>
    <row r="1225" spans="1:18" hidden="1" x14ac:dyDescent="0.2">
      <c r="A1225" s="361"/>
      <c r="B1225" s="322">
        <v>79</v>
      </c>
      <c r="C1225" s="322" t="str">
        <f t="shared" ca="1" si="266"/>
        <v>10.12</v>
      </c>
      <c r="D1225" s="322" t="str">
        <f t="shared" ca="1" si="267"/>
        <v>na</v>
      </c>
      <c r="E1225" s="322" t="s">
        <v>38</v>
      </c>
      <c r="F1225" s="322" t="str">
        <f t="shared" ca="1" si="268"/>
        <v>https://museemaritime.larochelle.fr/un-avant-gout/les-collections/france-1</v>
      </c>
      <c r="G1225" s="322" t="str">
        <f t="shared" ca="1" si="269"/>
        <v>AA</v>
      </c>
      <c r="H1225" s="322">
        <f t="shared" ca="1" si="270"/>
        <v>0</v>
      </c>
      <c r="I1225" s="322" t="str">
        <f t="shared" ca="1" si="271"/>
        <v>x</v>
      </c>
      <c r="J1225" s="322" t="str">
        <f t="shared" ca="1" si="272"/>
        <v/>
      </c>
      <c r="K1225" s="322" t="str">
        <f t="shared" ca="1" si="273"/>
        <v/>
      </c>
      <c r="L1225" s="322" t="str">
        <f t="shared" ca="1" si="274"/>
        <v/>
      </c>
      <c r="N1225" s="322">
        <f t="shared" ca="1" si="275"/>
        <v>1</v>
      </c>
      <c r="O1225" t="str">
        <f t="shared" ca="1" si="276"/>
        <v/>
      </c>
      <c r="P1225" t="str">
        <f t="shared" ca="1" si="277"/>
        <v/>
      </c>
      <c r="Q1225" t="str">
        <f t="shared" ca="1" si="278"/>
        <v>ref P03</v>
      </c>
      <c r="R1225" t="str">
        <f t="shared" ca="1" si="279"/>
        <v/>
      </c>
    </row>
    <row r="1226" spans="1:18" hidden="1" x14ac:dyDescent="0.2">
      <c r="A1226" s="361"/>
      <c r="B1226" s="322">
        <v>79</v>
      </c>
      <c r="C1226" s="322" t="str">
        <f t="shared" ca="1" si="266"/>
        <v>10.12</v>
      </c>
      <c r="D1226" s="322" t="str">
        <f t="shared" ca="1" si="267"/>
        <v>na</v>
      </c>
      <c r="E1226" s="322" t="s">
        <v>39</v>
      </c>
      <c r="F1226" s="322" t="str">
        <f t="shared" ca="1" si="268"/>
        <v>https://museemaritime.larochelle.fr/un-avant-gout/les-incontournables/joshua-1</v>
      </c>
      <c r="G1226" s="322" t="str">
        <f t="shared" ca="1" si="269"/>
        <v>AA</v>
      </c>
      <c r="H1226" s="322">
        <f t="shared" ca="1" si="270"/>
        <v>0</v>
      </c>
      <c r="I1226" s="322" t="str">
        <f t="shared" ca="1" si="271"/>
        <v>x</v>
      </c>
      <c r="J1226" s="322" t="str">
        <f t="shared" ca="1" si="272"/>
        <v/>
      </c>
      <c r="K1226" s="322" t="str">
        <f t="shared" ca="1" si="273"/>
        <v/>
      </c>
      <c r="L1226" s="322" t="str">
        <f t="shared" ca="1" si="274"/>
        <v/>
      </c>
      <c r="N1226" s="322">
        <f t="shared" ca="1" si="275"/>
        <v>1</v>
      </c>
      <c r="O1226" t="str">
        <f t="shared" ca="1" si="276"/>
        <v/>
      </c>
      <c r="P1226" t="str">
        <f t="shared" ca="1" si="277"/>
        <v/>
      </c>
      <c r="Q1226" t="str">
        <f t="shared" ca="1" si="278"/>
        <v>ref P03</v>
      </c>
      <c r="R1226" t="str">
        <f t="shared" ca="1" si="279"/>
        <v/>
      </c>
    </row>
    <row r="1227" spans="1:18" hidden="1" x14ac:dyDescent="0.2">
      <c r="A1227" s="361"/>
      <c r="B1227" s="322">
        <v>79</v>
      </c>
      <c r="C1227" s="322" t="str">
        <f t="shared" ca="1" si="266"/>
        <v>10.12</v>
      </c>
      <c r="D1227" s="322" t="str">
        <f t="shared" ca="1" si="267"/>
        <v>na</v>
      </c>
      <c r="E1227" s="322" t="s">
        <v>40</v>
      </c>
      <c r="F1227" s="322" t="str">
        <f t="shared" ca="1" si="268"/>
        <v>https://museemaritime.larochelle.fr/preparer-la-visite/acces-tarifs-et-horaires</v>
      </c>
      <c r="G1227" s="322" t="str">
        <f t="shared" ca="1" si="269"/>
        <v>AA</v>
      </c>
      <c r="H1227" s="322">
        <f t="shared" ca="1" si="270"/>
        <v>0</v>
      </c>
      <c r="I1227" s="322" t="str">
        <f t="shared" ca="1" si="271"/>
        <v>x</v>
      </c>
      <c r="J1227" s="322" t="str">
        <f t="shared" ca="1" si="272"/>
        <v/>
      </c>
      <c r="K1227" s="322" t="str">
        <f t="shared" ca="1" si="273"/>
        <v/>
      </c>
      <c r="L1227" s="322" t="str">
        <f t="shared" ca="1" si="274"/>
        <v/>
      </c>
      <c r="N1227" s="322">
        <f t="shared" ca="1" si="275"/>
        <v>1</v>
      </c>
      <c r="O1227" t="str">
        <f t="shared" ca="1" si="276"/>
        <v/>
      </c>
      <c r="P1227" t="str">
        <f t="shared" ca="1" si="277"/>
        <v/>
      </c>
      <c r="Q1227" t="str">
        <f t="shared" ca="1" si="278"/>
        <v>ref P03</v>
      </c>
      <c r="R1227" t="str">
        <f t="shared" ca="1" si="279"/>
        <v/>
      </c>
    </row>
    <row r="1228" spans="1:18" hidden="1" x14ac:dyDescent="0.2">
      <c r="A1228" s="361"/>
      <c r="B1228" s="322">
        <v>79</v>
      </c>
      <c r="C1228" s="322" t="str">
        <f t="shared" ca="1" si="266"/>
        <v>10.12</v>
      </c>
      <c r="D1228" s="322" t="str">
        <f t="shared" ca="1" si="267"/>
        <v>na</v>
      </c>
      <c r="E1228" s="322" t="s">
        <v>41</v>
      </c>
      <c r="F1228" s="322" t="str">
        <f t="shared" ca="1" si="268"/>
        <v>https://museemaritime.larochelle.fr/preparer-la-visite/je-suis/enseignant-ou-animateur</v>
      </c>
      <c r="G1228" s="322" t="str">
        <f t="shared" ca="1" si="269"/>
        <v>AA</v>
      </c>
      <c r="H1228" s="322">
        <f t="shared" ca="1" si="270"/>
        <v>0</v>
      </c>
      <c r="I1228" s="322" t="str">
        <f t="shared" ca="1" si="271"/>
        <v>x</v>
      </c>
      <c r="J1228" s="322" t="str">
        <f t="shared" ca="1" si="272"/>
        <v/>
      </c>
      <c r="K1228" s="322" t="str">
        <f t="shared" ca="1" si="273"/>
        <v/>
      </c>
      <c r="L1228" s="322" t="str">
        <f t="shared" ca="1" si="274"/>
        <v/>
      </c>
      <c r="N1228" s="322">
        <f t="shared" ca="1" si="275"/>
        <v>1</v>
      </c>
      <c r="O1228" t="str">
        <f t="shared" ca="1" si="276"/>
        <v/>
      </c>
      <c r="P1228" t="str">
        <f t="shared" ca="1" si="277"/>
        <v/>
      </c>
      <c r="Q1228" t="str">
        <f t="shared" ca="1" si="278"/>
        <v>ref P03</v>
      </c>
      <c r="R1228" t="str">
        <f t="shared" ca="1" si="279"/>
        <v/>
      </c>
    </row>
    <row r="1229" spans="1:18" hidden="1" x14ac:dyDescent="0.2">
      <c r="A1229" s="361"/>
      <c r="B1229" s="322">
        <v>79</v>
      </c>
      <c r="C1229" s="322" t="str">
        <f t="shared" ca="1" si="266"/>
        <v>10.12</v>
      </c>
      <c r="D1229" s="322" t="str">
        <f t="shared" ca="1" si="267"/>
        <v>na</v>
      </c>
      <c r="E1229" s="322" t="s">
        <v>42</v>
      </c>
      <c r="F1229" s="322" t="str">
        <f t="shared" ca="1" si="268"/>
        <v>https://museemaritime.larochelle.fr/au-dela-de-la-visite/autour-des-expositions</v>
      </c>
      <c r="G1229" s="322" t="str">
        <f t="shared" ca="1" si="269"/>
        <v>AA</v>
      </c>
      <c r="H1229" s="322">
        <f t="shared" ca="1" si="270"/>
        <v>0</v>
      </c>
      <c r="I1229" s="322" t="str">
        <f t="shared" ca="1" si="271"/>
        <v>x</v>
      </c>
      <c r="J1229" s="322" t="str">
        <f t="shared" ca="1" si="272"/>
        <v/>
      </c>
      <c r="K1229" s="322" t="str">
        <f t="shared" ca="1" si="273"/>
        <v/>
      </c>
      <c r="L1229" s="322" t="str">
        <f t="shared" ca="1" si="274"/>
        <v/>
      </c>
      <c r="N1229" s="322">
        <f t="shared" ca="1" si="275"/>
        <v>1</v>
      </c>
      <c r="O1229" t="str">
        <f t="shared" ca="1" si="276"/>
        <v/>
      </c>
      <c r="P1229" t="str">
        <f t="shared" ca="1" si="277"/>
        <v/>
      </c>
      <c r="Q1229" t="str">
        <f t="shared" ca="1" si="278"/>
        <v>ref P03</v>
      </c>
      <c r="R1229" t="str">
        <f t="shared" ca="1" si="279"/>
        <v/>
      </c>
    </row>
    <row r="1230" spans="1:18" hidden="1" x14ac:dyDescent="0.2">
      <c r="A1230" s="361"/>
      <c r="B1230" s="322">
        <v>79</v>
      </c>
      <c r="C1230" s="322" t="str">
        <f t="shared" ca="1" si="266"/>
        <v>10.12</v>
      </c>
      <c r="D1230" s="322" t="str">
        <f t="shared" ca="1" si="267"/>
        <v>na</v>
      </c>
      <c r="E1230" s="322" t="s">
        <v>43</v>
      </c>
      <c r="F1230" s="322" t="str">
        <f t="shared" ca="1" si="268"/>
        <v>https://museemaritime.larochelle.fr/au-dela-de-la-visite/lieux-culturels-et-monuments</v>
      </c>
      <c r="G1230" s="322" t="str">
        <f t="shared" ca="1" si="269"/>
        <v>AA</v>
      </c>
      <c r="H1230" s="322">
        <f t="shared" ca="1" si="270"/>
        <v>0</v>
      </c>
      <c r="I1230" s="322" t="str">
        <f t="shared" ca="1" si="271"/>
        <v>x</v>
      </c>
      <c r="J1230" s="322" t="str">
        <f t="shared" ca="1" si="272"/>
        <v/>
      </c>
      <c r="K1230" s="322" t="str">
        <f t="shared" ca="1" si="273"/>
        <v/>
      </c>
      <c r="L1230" s="322" t="str">
        <f t="shared" ca="1" si="274"/>
        <v/>
      </c>
      <c r="N1230" s="322">
        <f t="shared" ca="1" si="275"/>
        <v>1</v>
      </c>
      <c r="O1230" t="str">
        <f t="shared" ca="1" si="276"/>
        <v/>
      </c>
      <c r="P1230" t="str">
        <f t="shared" ca="1" si="277"/>
        <v/>
      </c>
      <c r="Q1230" t="str">
        <f t="shared" ca="1" si="278"/>
        <v>ref P03</v>
      </c>
      <c r="R1230" t="str">
        <f t="shared" ca="1" si="279"/>
        <v/>
      </c>
    </row>
    <row r="1231" spans="1:18" hidden="1" x14ac:dyDescent="0.2">
      <c r="A1231" s="361"/>
      <c r="B1231" s="322">
        <v>79</v>
      </c>
      <c r="C1231" s="322" t="str">
        <f t="shared" ca="1" si="266"/>
        <v>10.12</v>
      </c>
      <c r="D1231" s="322" t="str">
        <f t="shared" ca="1" si="267"/>
        <v>na</v>
      </c>
      <c r="E1231" s="322" t="s">
        <v>44</v>
      </c>
      <c r="F1231" s="322" t="str">
        <f t="shared" ca="1" si="268"/>
        <v>https://museemaritime.larochelle.fr/au-dela-de-la-visite/a-decouvrir-a-proximite/yatchs-classiques</v>
      </c>
      <c r="G1231" s="322" t="str">
        <f t="shared" ca="1" si="269"/>
        <v>AA</v>
      </c>
      <c r="H1231" s="322">
        <f t="shared" ca="1" si="270"/>
        <v>0</v>
      </c>
      <c r="I1231" s="322" t="str">
        <f t="shared" ca="1" si="271"/>
        <v>x</v>
      </c>
      <c r="J1231" s="322" t="str">
        <f t="shared" ca="1" si="272"/>
        <v/>
      </c>
      <c r="K1231" s="322" t="str">
        <f t="shared" ca="1" si="273"/>
        <v/>
      </c>
      <c r="L1231" s="322" t="str">
        <f t="shared" ca="1" si="274"/>
        <v/>
      </c>
      <c r="N1231" s="322">
        <f t="shared" ca="1" si="275"/>
        <v>1</v>
      </c>
      <c r="O1231" t="str">
        <f t="shared" ca="1" si="276"/>
        <v/>
      </c>
      <c r="P1231" t="str">
        <f t="shared" ca="1" si="277"/>
        <v/>
      </c>
      <c r="Q1231" t="str">
        <f t="shared" ca="1" si="278"/>
        <v>ref P03</v>
      </c>
      <c r="R1231" t="str">
        <f t="shared" ca="1" si="279"/>
        <v/>
      </c>
    </row>
    <row r="1232" spans="1:18" hidden="1" x14ac:dyDescent="0.2">
      <c r="A1232" s="361"/>
      <c r="B1232" s="322">
        <v>80</v>
      </c>
      <c r="C1232" s="322" t="str">
        <f t="shared" ca="1" si="266"/>
        <v>10.13</v>
      </c>
      <c r="D1232" s="322" t="str">
        <f t="shared" ca="1" si="267"/>
        <v>c</v>
      </c>
      <c r="E1232" s="322" t="s">
        <v>27</v>
      </c>
      <c r="F1232" s="322" t="str">
        <f t="shared" ca="1" si="268"/>
        <v>https://museemaritime.larochelle.fr/</v>
      </c>
      <c r="G1232" s="322" t="str">
        <f t="shared" ca="1" si="269"/>
        <v>AA</v>
      </c>
      <c r="H1232" s="322">
        <f t="shared" ca="1" si="270"/>
        <v>0</v>
      </c>
      <c r="I1232" s="322" t="str">
        <f t="shared" ca="1" si="271"/>
        <v>x</v>
      </c>
      <c r="J1232" s="322" t="str">
        <f t="shared" ca="1" si="272"/>
        <v/>
      </c>
      <c r="K1232" s="322" t="str">
        <f t="shared" ca="1" si="273"/>
        <v/>
      </c>
      <c r="L1232" s="322" t="str">
        <f t="shared" ca="1" si="274"/>
        <v/>
      </c>
      <c r="N1232" s="322">
        <f t="shared" ca="1" si="275"/>
        <v>0</v>
      </c>
      <c r="O1232" t="str">
        <f t="shared" ca="1" si="276"/>
        <v/>
      </c>
      <c r="P1232" t="str">
        <f t="shared" ca="1" si="277"/>
        <v/>
      </c>
      <c r="Q1232" t="str">
        <f t="shared" ca="1" si="278"/>
        <v/>
      </c>
      <c r="R1232" t="str">
        <f t="shared" ca="1" si="279"/>
        <v/>
      </c>
    </row>
    <row r="1233" spans="1:18" hidden="1" x14ac:dyDescent="0.2">
      <c r="A1233" s="361"/>
      <c r="B1233" s="322">
        <v>80</v>
      </c>
      <c r="C1233" s="322" t="str">
        <f t="shared" ca="1" si="266"/>
        <v>10.13</v>
      </c>
      <c r="D1233" s="322" t="str">
        <f t="shared" ca="1" si="267"/>
        <v>na</v>
      </c>
      <c r="E1233" s="322" t="s">
        <v>28</v>
      </c>
      <c r="F1233" s="322" t="str">
        <f t="shared" ca="1" si="268"/>
        <v>https://museemaritime.larochelle.fr/contact</v>
      </c>
      <c r="G1233" s="322" t="str">
        <f t="shared" ca="1" si="269"/>
        <v>AA</v>
      </c>
      <c r="H1233" s="322">
        <f t="shared" ca="1" si="270"/>
        <v>0</v>
      </c>
      <c r="I1233" s="322" t="str">
        <f t="shared" ca="1" si="271"/>
        <v>x</v>
      </c>
      <c r="J1233" s="322" t="str">
        <f t="shared" ca="1" si="272"/>
        <v/>
      </c>
      <c r="K1233" s="322" t="str">
        <f t="shared" ca="1" si="273"/>
        <v/>
      </c>
      <c r="L1233" s="322" t="str">
        <f t="shared" ca="1" si="274"/>
        <v/>
      </c>
      <c r="N1233" s="322">
        <f t="shared" ca="1" si="275"/>
        <v>0</v>
      </c>
      <c r="O1233" t="str">
        <f t="shared" ca="1" si="276"/>
        <v/>
      </c>
      <c r="P1233" t="str">
        <f t="shared" ca="1" si="277"/>
        <v/>
      </c>
      <c r="Q1233" t="str">
        <f t="shared" ca="1" si="278"/>
        <v/>
      </c>
      <c r="R1233" t="str">
        <f t="shared" ca="1" si="279"/>
        <v/>
      </c>
    </row>
    <row r="1234" spans="1:18" hidden="1" x14ac:dyDescent="0.2">
      <c r="A1234" s="361"/>
      <c r="B1234" s="322">
        <v>80</v>
      </c>
      <c r="C1234" s="322" t="str">
        <f t="shared" ca="1" si="266"/>
        <v>10.13</v>
      </c>
      <c r="D1234" s="322" t="str">
        <f t="shared" ca="1" si="267"/>
        <v>na</v>
      </c>
      <c r="E1234" s="322" t="s">
        <v>29</v>
      </c>
      <c r="F1234" s="322" t="str">
        <f t="shared" ca="1" si="268"/>
        <v>https://museemaritime.larochelle.fr/mentions-legales</v>
      </c>
      <c r="G1234" s="322" t="str">
        <f t="shared" ca="1" si="269"/>
        <v>AA</v>
      </c>
      <c r="H1234" s="322">
        <f t="shared" ca="1" si="270"/>
        <v>0</v>
      </c>
      <c r="I1234" s="322" t="str">
        <f t="shared" ca="1" si="271"/>
        <v>x</v>
      </c>
      <c r="J1234" s="322" t="str">
        <f t="shared" ca="1" si="272"/>
        <v/>
      </c>
      <c r="K1234" s="322" t="str">
        <f t="shared" ca="1" si="273"/>
        <v/>
      </c>
      <c r="L1234" s="322" t="str">
        <f t="shared" ca="1" si="274"/>
        <v/>
      </c>
      <c r="N1234" s="322">
        <f t="shared" ca="1" si="275"/>
        <v>0</v>
      </c>
      <c r="O1234" t="str">
        <f t="shared" ca="1" si="276"/>
        <v/>
      </c>
      <c r="P1234" t="str">
        <f t="shared" ca="1" si="277"/>
        <v/>
      </c>
      <c r="Q1234" t="str">
        <f t="shared" ca="1" si="278"/>
        <v/>
      </c>
      <c r="R1234" t="str">
        <f t="shared" ca="1" si="279"/>
        <v/>
      </c>
    </row>
    <row r="1235" spans="1:18" hidden="1" x14ac:dyDescent="0.2">
      <c r="A1235" s="361"/>
      <c r="B1235" s="322">
        <v>80</v>
      </c>
      <c r="C1235" s="322" t="str">
        <f t="shared" ca="1" si="266"/>
        <v>10.13</v>
      </c>
      <c r="D1235" s="322" t="str">
        <f t="shared" ca="1" si="267"/>
        <v>na</v>
      </c>
      <c r="E1235" s="322" t="s">
        <v>30</v>
      </c>
      <c r="F1235" s="322" t="str">
        <f t="shared" ca="1" si="268"/>
        <v>https://museemaritime.larochelle.fr/plan-du-site</v>
      </c>
      <c r="G1235" s="322" t="str">
        <f t="shared" ca="1" si="269"/>
        <v>AA</v>
      </c>
      <c r="H1235" s="322">
        <f t="shared" ca="1" si="270"/>
        <v>0</v>
      </c>
      <c r="I1235" s="322" t="str">
        <f t="shared" ca="1" si="271"/>
        <v>x</v>
      </c>
      <c r="J1235" s="322" t="str">
        <f t="shared" ca="1" si="272"/>
        <v/>
      </c>
      <c r="K1235" s="322" t="str">
        <f t="shared" ca="1" si="273"/>
        <v/>
      </c>
      <c r="L1235" s="322" t="str">
        <f t="shared" ca="1" si="274"/>
        <v/>
      </c>
      <c r="N1235" s="322">
        <f t="shared" ca="1" si="275"/>
        <v>0</v>
      </c>
      <c r="O1235" t="str">
        <f t="shared" ca="1" si="276"/>
        <v/>
      </c>
      <c r="P1235" t="str">
        <f t="shared" ca="1" si="277"/>
        <v/>
      </c>
      <c r="Q1235" t="str">
        <f t="shared" ca="1" si="278"/>
        <v/>
      </c>
      <c r="R1235" t="str">
        <f t="shared" ca="1" si="279"/>
        <v/>
      </c>
    </row>
    <row r="1236" spans="1:18" hidden="1" x14ac:dyDescent="0.2">
      <c r="A1236" s="361"/>
      <c r="B1236" s="322">
        <v>80</v>
      </c>
      <c r="C1236" s="322" t="str">
        <f t="shared" ca="1" si="266"/>
        <v>10.13</v>
      </c>
      <c r="D1236" s="322" t="str">
        <f t="shared" ca="1" si="267"/>
        <v>na</v>
      </c>
      <c r="E1236" s="322" t="s">
        <v>31</v>
      </c>
      <c r="F1236" s="322" t="str">
        <f t="shared" ca="1" si="268"/>
        <v>https://museemaritime.larochelle.fr/un-avant-gout/en-ce-moment</v>
      </c>
      <c r="G1236" s="322" t="str">
        <f t="shared" ca="1" si="269"/>
        <v>AA</v>
      </c>
      <c r="H1236" s="322">
        <f t="shared" ca="1" si="270"/>
        <v>0</v>
      </c>
      <c r="I1236" s="322" t="str">
        <f t="shared" ca="1" si="271"/>
        <v>x</v>
      </c>
      <c r="J1236" s="322" t="str">
        <f t="shared" ca="1" si="272"/>
        <v/>
      </c>
      <c r="K1236" s="322" t="str">
        <f t="shared" ca="1" si="273"/>
        <v/>
      </c>
      <c r="L1236" s="322" t="str">
        <f t="shared" ca="1" si="274"/>
        <v/>
      </c>
      <c r="N1236" s="322">
        <f t="shared" ca="1" si="275"/>
        <v>0</v>
      </c>
      <c r="O1236" t="str">
        <f t="shared" ca="1" si="276"/>
        <v/>
      </c>
      <c r="P1236" t="str">
        <f t="shared" ca="1" si="277"/>
        <v/>
      </c>
      <c r="Q1236" t="str">
        <f t="shared" ca="1" si="278"/>
        <v/>
      </c>
      <c r="R1236" t="str">
        <f t="shared" ca="1" si="279"/>
        <v/>
      </c>
    </row>
    <row r="1237" spans="1:18" hidden="1" x14ac:dyDescent="0.2">
      <c r="A1237" s="361"/>
      <c r="B1237" s="322">
        <v>80</v>
      </c>
      <c r="C1237" s="322" t="str">
        <f t="shared" ca="1" si="266"/>
        <v>10.13</v>
      </c>
      <c r="D1237" s="322" t="str">
        <f t="shared" ca="1" si="267"/>
        <v>na</v>
      </c>
      <c r="E1237" s="322" t="s">
        <v>32</v>
      </c>
      <c r="F1237" s="322" t="str">
        <f t="shared" ca="1" si="268"/>
        <v>https://museemaritime.larochelle.fr/un-avant-gout/en-ce-moment</v>
      </c>
      <c r="G1237" s="322" t="str">
        <f t="shared" ca="1" si="269"/>
        <v>AA</v>
      </c>
      <c r="H1237" s="322">
        <f t="shared" ca="1" si="270"/>
        <v>0</v>
      </c>
      <c r="I1237" s="322" t="str">
        <f t="shared" ca="1" si="271"/>
        <v>x</v>
      </c>
      <c r="J1237" s="322" t="str">
        <f t="shared" ca="1" si="272"/>
        <v/>
      </c>
      <c r="K1237" s="322" t="str">
        <f t="shared" ca="1" si="273"/>
        <v/>
      </c>
      <c r="L1237" s="322" t="str">
        <f t="shared" ca="1" si="274"/>
        <v/>
      </c>
      <c r="N1237" s="322">
        <f t="shared" ca="1" si="275"/>
        <v>0</v>
      </c>
      <c r="O1237" t="str">
        <f t="shared" ca="1" si="276"/>
        <v/>
      </c>
      <c r="P1237" t="str">
        <f t="shared" ca="1" si="277"/>
        <v/>
      </c>
      <c r="Q1237" t="str">
        <f t="shared" ca="1" si="278"/>
        <v/>
      </c>
      <c r="R1237" t="str">
        <f t="shared" ca="1" si="279"/>
        <v/>
      </c>
    </row>
    <row r="1238" spans="1:18" hidden="1" x14ac:dyDescent="0.2">
      <c r="A1238" s="361"/>
      <c r="B1238" s="322">
        <v>80</v>
      </c>
      <c r="C1238" s="322" t="str">
        <f t="shared" ca="1" si="266"/>
        <v>10.13</v>
      </c>
      <c r="D1238" s="322" t="str">
        <f t="shared" ca="1" si="267"/>
        <v>na</v>
      </c>
      <c r="E1238" s="322" t="s">
        <v>33</v>
      </c>
      <c r="F1238" s="322" t="str">
        <f t="shared" ca="1" si="268"/>
        <v>https://museemaritime.larochelle.fr/un-avant-gout/en-ce-moment/evenement/generationsthalassa-5662</v>
      </c>
      <c r="G1238" s="322" t="str">
        <f t="shared" ca="1" si="269"/>
        <v>AA</v>
      </c>
      <c r="H1238" s="322">
        <f t="shared" ca="1" si="270"/>
        <v>0</v>
      </c>
      <c r="I1238" s="322" t="str">
        <f t="shared" ca="1" si="271"/>
        <v>x</v>
      </c>
      <c r="J1238" s="322" t="str">
        <f t="shared" ca="1" si="272"/>
        <v/>
      </c>
      <c r="K1238" s="322" t="str">
        <f t="shared" ca="1" si="273"/>
        <v/>
      </c>
      <c r="L1238" s="322" t="str">
        <f t="shared" ca="1" si="274"/>
        <v/>
      </c>
      <c r="N1238" s="322">
        <f t="shared" ca="1" si="275"/>
        <v>0</v>
      </c>
      <c r="O1238" t="str">
        <f t="shared" ca="1" si="276"/>
        <v/>
      </c>
      <c r="P1238" t="str">
        <f t="shared" ca="1" si="277"/>
        <v/>
      </c>
      <c r="Q1238" t="str">
        <f t="shared" ca="1" si="278"/>
        <v/>
      </c>
      <c r="R1238" t="str">
        <f t="shared" ca="1" si="279"/>
        <v/>
      </c>
    </row>
    <row r="1239" spans="1:18" hidden="1" x14ac:dyDescent="0.2">
      <c r="A1239" s="361"/>
      <c r="B1239" s="322">
        <v>80</v>
      </c>
      <c r="C1239" s="322" t="str">
        <f t="shared" ca="1" si="266"/>
        <v>10.13</v>
      </c>
      <c r="D1239" s="322" t="str">
        <f t="shared" ca="1" si="267"/>
        <v>na</v>
      </c>
      <c r="E1239" s="322" t="s">
        <v>34</v>
      </c>
      <c r="F1239" s="322" t="str">
        <f t="shared" ca="1" si="268"/>
        <v>https://museemaritime.larochelle.fr/recherche?q=bateau&amp;tx_indexedsearch%5Bsubmit_button%5D=OK </v>
      </c>
      <c r="G1239" s="322" t="str">
        <f t="shared" ca="1" si="269"/>
        <v>AA</v>
      </c>
      <c r="H1239" s="322">
        <f t="shared" ca="1" si="270"/>
        <v>0</v>
      </c>
      <c r="I1239" s="322" t="str">
        <f t="shared" ca="1" si="271"/>
        <v>x</v>
      </c>
      <c r="J1239" s="322" t="str">
        <f t="shared" ca="1" si="272"/>
        <v/>
      </c>
      <c r="K1239" s="322" t="str">
        <f t="shared" ca="1" si="273"/>
        <v/>
      </c>
      <c r="L1239" s="322" t="str">
        <f t="shared" ca="1" si="274"/>
        <v/>
      </c>
      <c r="N1239" s="322">
        <f t="shared" ca="1" si="275"/>
        <v>0</v>
      </c>
      <c r="O1239" t="str">
        <f t="shared" ca="1" si="276"/>
        <v/>
      </c>
      <c r="P1239" t="str">
        <f t="shared" ca="1" si="277"/>
        <v/>
      </c>
      <c r="Q1239" t="str">
        <f t="shared" ca="1" si="278"/>
        <v/>
      </c>
      <c r="R1239" t="str">
        <f t="shared" ca="1" si="279"/>
        <v/>
      </c>
    </row>
    <row r="1240" spans="1:18" hidden="1" x14ac:dyDescent="0.2">
      <c r="A1240" s="361"/>
      <c r="B1240" s="322">
        <v>80</v>
      </c>
      <c r="C1240" s="322" t="str">
        <f t="shared" ca="1" si="266"/>
        <v>10.13</v>
      </c>
      <c r="D1240" s="322" t="str">
        <f t="shared" ca="1" si="267"/>
        <v>na</v>
      </c>
      <c r="E1240" s="322" t="s">
        <v>35</v>
      </c>
      <c r="F1240" s="322" t="str">
        <f t="shared" ca="1" si="268"/>
        <v>https://museemaritime.larochelle.fr/un-avant-gout/presentation-du-musee</v>
      </c>
      <c r="G1240" s="322" t="str">
        <f t="shared" ca="1" si="269"/>
        <v>AA</v>
      </c>
      <c r="H1240" s="322">
        <f t="shared" ca="1" si="270"/>
        <v>0</v>
      </c>
      <c r="I1240" s="322" t="str">
        <f t="shared" ca="1" si="271"/>
        <v>x</v>
      </c>
      <c r="J1240" s="322" t="str">
        <f t="shared" ca="1" si="272"/>
        <v/>
      </c>
      <c r="K1240" s="322" t="str">
        <f t="shared" ca="1" si="273"/>
        <v/>
      </c>
      <c r="L1240" s="322" t="str">
        <f t="shared" ca="1" si="274"/>
        <v/>
      </c>
      <c r="N1240" s="322">
        <f t="shared" ca="1" si="275"/>
        <v>0</v>
      </c>
      <c r="O1240" t="str">
        <f t="shared" ca="1" si="276"/>
        <v/>
      </c>
      <c r="P1240" t="str">
        <f t="shared" ca="1" si="277"/>
        <v/>
      </c>
      <c r="Q1240" t="str">
        <f t="shared" ca="1" si="278"/>
        <v/>
      </c>
      <c r="R1240" t="str">
        <f t="shared" ca="1" si="279"/>
        <v/>
      </c>
    </row>
    <row r="1241" spans="1:18" hidden="1" x14ac:dyDescent="0.2">
      <c r="A1241" s="361"/>
      <c r="B1241" s="322">
        <v>80</v>
      </c>
      <c r="C1241" s="322" t="str">
        <f t="shared" ca="1" si="266"/>
        <v>10.13</v>
      </c>
      <c r="D1241" s="322" t="str">
        <f t="shared" ca="1" si="267"/>
        <v>na</v>
      </c>
      <c r="E1241" s="322" t="s">
        <v>36</v>
      </c>
      <c r="F1241" s="322" t="str">
        <f t="shared" ca="1" si="268"/>
        <v>https://museemaritime.larochelle.fr/un-avant-gout/histoire-du-musee</v>
      </c>
      <c r="G1241" s="322" t="str">
        <f t="shared" ca="1" si="269"/>
        <v>AA</v>
      </c>
      <c r="H1241" s="322">
        <f t="shared" ca="1" si="270"/>
        <v>0</v>
      </c>
      <c r="I1241" s="322" t="str">
        <f t="shared" ca="1" si="271"/>
        <v>x</v>
      </c>
      <c r="J1241" s="322" t="str">
        <f t="shared" ca="1" si="272"/>
        <v/>
      </c>
      <c r="K1241" s="322" t="str">
        <f t="shared" ca="1" si="273"/>
        <v/>
      </c>
      <c r="L1241" s="322" t="str">
        <f t="shared" ca="1" si="274"/>
        <v/>
      </c>
      <c r="N1241" s="322">
        <f t="shared" ca="1" si="275"/>
        <v>0</v>
      </c>
      <c r="O1241" t="str">
        <f t="shared" ca="1" si="276"/>
        <v/>
      </c>
      <c r="P1241" t="str">
        <f t="shared" ca="1" si="277"/>
        <v/>
      </c>
      <c r="Q1241" t="str">
        <f t="shared" ca="1" si="278"/>
        <v/>
      </c>
      <c r="R1241" t="str">
        <f t="shared" ca="1" si="279"/>
        <v/>
      </c>
    </row>
    <row r="1242" spans="1:18" hidden="1" x14ac:dyDescent="0.2">
      <c r="A1242" s="361"/>
      <c r="B1242" s="322">
        <v>80</v>
      </c>
      <c r="C1242" s="322" t="str">
        <f t="shared" ca="1" si="266"/>
        <v>10.13</v>
      </c>
      <c r="D1242" s="322" t="str">
        <f t="shared" ca="1" si="267"/>
        <v>na</v>
      </c>
      <c r="E1242" s="322" t="s">
        <v>37</v>
      </c>
      <c r="F1242" s="322" t="str">
        <f t="shared" ca="1" si="268"/>
        <v>https://museemaritime.larochelle.fr/un-avant-gout/les-collections/flotte-patrimoniale</v>
      </c>
      <c r="G1242" s="322" t="str">
        <f t="shared" ca="1" si="269"/>
        <v>AA</v>
      </c>
      <c r="H1242" s="322">
        <f t="shared" ca="1" si="270"/>
        <v>0</v>
      </c>
      <c r="I1242" s="322" t="str">
        <f t="shared" ca="1" si="271"/>
        <v>x</v>
      </c>
      <c r="J1242" s="322" t="str">
        <f t="shared" ca="1" si="272"/>
        <v/>
      </c>
      <c r="K1242" s="322" t="str">
        <f t="shared" ca="1" si="273"/>
        <v/>
      </c>
      <c r="L1242" s="322" t="str">
        <f t="shared" ca="1" si="274"/>
        <v/>
      </c>
      <c r="N1242" s="322">
        <f t="shared" ca="1" si="275"/>
        <v>0</v>
      </c>
      <c r="O1242" t="str">
        <f t="shared" ca="1" si="276"/>
        <v/>
      </c>
      <c r="P1242" t="str">
        <f t="shared" ca="1" si="277"/>
        <v/>
      </c>
      <c r="Q1242" t="str">
        <f t="shared" ca="1" si="278"/>
        <v/>
      </c>
      <c r="R1242" t="str">
        <f t="shared" ca="1" si="279"/>
        <v/>
      </c>
    </row>
    <row r="1243" spans="1:18" hidden="1" x14ac:dyDescent="0.2">
      <c r="A1243" s="361"/>
      <c r="B1243" s="322">
        <v>80</v>
      </c>
      <c r="C1243" s="322" t="str">
        <f t="shared" ca="1" si="266"/>
        <v>10.13</v>
      </c>
      <c r="D1243" s="322" t="str">
        <f t="shared" ca="1" si="267"/>
        <v>c</v>
      </c>
      <c r="E1243" s="322" t="s">
        <v>38</v>
      </c>
      <c r="F1243" s="322" t="str">
        <f t="shared" ca="1" si="268"/>
        <v>https://museemaritime.larochelle.fr/un-avant-gout/les-collections/france-1</v>
      </c>
      <c r="G1243" s="322" t="str">
        <f t="shared" ca="1" si="269"/>
        <v>AA</v>
      </c>
      <c r="H1243" s="322">
        <f t="shared" ca="1" si="270"/>
        <v>0</v>
      </c>
      <c r="I1243" s="322" t="str">
        <f t="shared" ca="1" si="271"/>
        <v>x</v>
      </c>
      <c r="J1243" s="322" t="str">
        <f t="shared" ca="1" si="272"/>
        <v/>
      </c>
      <c r="K1243" s="322" t="str">
        <f t="shared" ca="1" si="273"/>
        <v/>
      </c>
      <c r="L1243" s="322" t="str">
        <f t="shared" ca="1" si="274"/>
        <v/>
      </c>
      <c r="N1243" s="322">
        <f t="shared" ca="1" si="275"/>
        <v>0</v>
      </c>
      <c r="O1243" t="str">
        <f t="shared" ca="1" si="276"/>
        <v/>
      </c>
      <c r="P1243" t="str">
        <f t="shared" ca="1" si="277"/>
        <v/>
      </c>
      <c r="Q1243" t="str">
        <f t="shared" ca="1" si="278"/>
        <v/>
      </c>
      <c r="R1243" t="str">
        <f t="shared" ca="1" si="279"/>
        <v/>
      </c>
    </row>
    <row r="1244" spans="1:18" hidden="1" x14ac:dyDescent="0.2">
      <c r="A1244" s="361"/>
      <c r="B1244" s="322">
        <v>80</v>
      </c>
      <c r="C1244" s="322" t="str">
        <f t="shared" ca="1" si="266"/>
        <v>10.13</v>
      </c>
      <c r="D1244" s="322" t="str">
        <f t="shared" ca="1" si="267"/>
        <v>na</v>
      </c>
      <c r="E1244" s="322" t="s">
        <v>39</v>
      </c>
      <c r="F1244" s="322" t="str">
        <f t="shared" ca="1" si="268"/>
        <v>https://museemaritime.larochelle.fr/un-avant-gout/les-incontournables/joshua-1</v>
      </c>
      <c r="G1244" s="322" t="str">
        <f t="shared" ca="1" si="269"/>
        <v>AA</v>
      </c>
      <c r="H1244" s="322">
        <f t="shared" ca="1" si="270"/>
        <v>0</v>
      </c>
      <c r="I1244" s="322" t="str">
        <f t="shared" ca="1" si="271"/>
        <v>x</v>
      </c>
      <c r="J1244" s="322" t="str">
        <f t="shared" ca="1" si="272"/>
        <v/>
      </c>
      <c r="K1244" s="322" t="str">
        <f t="shared" ca="1" si="273"/>
        <v/>
      </c>
      <c r="L1244" s="322" t="str">
        <f t="shared" ca="1" si="274"/>
        <v/>
      </c>
      <c r="N1244" s="322">
        <f t="shared" ca="1" si="275"/>
        <v>0</v>
      </c>
      <c r="O1244" t="str">
        <f t="shared" ca="1" si="276"/>
        <v/>
      </c>
      <c r="P1244" t="str">
        <f t="shared" ca="1" si="277"/>
        <v/>
      </c>
      <c r="Q1244" t="str">
        <f t="shared" ca="1" si="278"/>
        <v/>
      </c>
      <c r="R1244" t="str">
        <f t="shared" ca="1" si="279"/>
        <v/>
      </c>
    </row>
    <row r="1245" spans="1:18" hidden="1" x14ac:dyDescent="0.2">
      <c r="A1245" s="361"/>
      <c r="B1245" s="322">
        <v>80</v>
      </c>
      <c r="C1245" s="322" t="str">
        <f t="shared" ca="1" si="266"/>
        <v>10.13</v>
      </c>
      <c r="D1245" s="322" t="str">
        <f t="shared" ca="1" si="267"/>
        <v>na</v>
      </c>
      <c r="E1245" s="322" t="s">
        <v>40</v>
      </c>
      <c r="F1245" s="322" t="str">
        <f t="shared" ca="1" si="268"/>
        <v>https://museemaritime.larochelle.fr/preparer-la-visite/acces-tarifs-et-horaires</v>
      </c>
      <c r="G1245" s="322" t="str">
        <f t="shared" ca="1" si="269"/>
        <v>AA</v>
      </c>
      <c r="H1245" s="322">
        <f t="shared" ca="1" si="270"/>
        <v>0</v>
      </c>
      <c r="I1245" s="322" t="str">
        <f t="shared" ca="1" si="271"/>
        <v>x</v>
      </c>
      <c r="J1245" s="322" t="str">
        <f t="shared" ca="1" si="272"/>
        <v/>
      </c>
      <c r="K1245" s="322" t="str">
        <f t="shared" ca="1" si="273"/>
        <v/>
      </c>
      <c r="L1245" s="322" t="str">
        <f t="shared" ca="1" si="274"/>
        <v/>
      </c>
      <c r="N1245" s="322">
        <f t="shared" ca="1" si="275"/>
        <v>0</v>
      </c>
      <c r="O1245" t="str">
        <f t="shared" ca="1" si="276"/>
        <v/>
      </c>
      <c r="P1245" t="str">
        <f t="shared" ca="1" si="277"/>
        <v/>
      </c>
      <c r="Q1245" t="str">
        <f t="shared" ca="1" si="278"/>
        <v/>
      </c>
      <c r="R1245" t="str">
        <f t="shared" ca="1" si="279"/>
        <v/>
      </c>
    </row>
    <row r="1246" spans="1:18" hidden="1" x14ac:dyDescent="0.2">
      <c r="A1246" s="361"/>
      <c r="B1246" s="322">
        <v>80</v>
      </c>
      <c r="C1246" s="322" t="str">
        <f t="shared" ca="1" si="266"/>
        <v>10.13</v>
      </c>
      <c r="D1246" s="322" t="str">
        <f t="shared" ca="1" si="267"/>
        <v>na</v>
      </c>
      <c r="E1246" s="322" t="s">
        <v>41</v>
      </c>
      <c r="F1246" s="322" t="str">
        <f t="shared" ca="1" si="268"/>
        <v>https://museemaritime.larochelle.fr/preparer-la-visite/je-suis/enseignant-ou-animateur</v>
      </c>
      <c r="G1246" s="322" t="str">
        <f t="shared" ca="1" si="269"/>
        <v>AA</v>
      </c>
      <c r="H1246" s="322">
        <f t="shared" ca="1" si="270"/>
        <v>0</v>
      </c>
      <c r="I1246" s="322" t="str">
        <f t="shared" ca="1" si="271"/>
        <v>x</v>
      </c>
      <c r="J1246" s="322" t="str">
        <f t="shared" ca="1" si="272"/>
        <v/>
      </c>
      <c r="K1246" s="322" t="str">
        <f t="shared" ca="1" si="273"/>
        <v/>
      </c>
      <c r="L1246" s="322" t="str">
        <f t="shared" ca="1" si="274"/>
        <v/>
      </c>
      <c r="N1246" s="322">
        <f t="shared" ca="1" si="275"/>
        <v>0</v>
      </c>
      <c r="O1246" t="str">
        <f t="shared" ca="1" si="276"/>
        <v/>
      </c>
      <c r="P1246" t="str">
        <f t="shared" ca="1" si="277"/>
        <v/>
      </c>
      <c r="Q1246" t="str">
        <f t="shared" ca="1" si="278"/>
        <v/>
      </c>
      <c r="R1246" t="str">
        <f t="shared" ca="1" si="279"/>
        <v/>
      </c>
    </row>
    <row r="1247" spans="1:18" hidden="1" x14ac:dyDescent="0.2">
      <c r="A1247" s="361"/>
      <c r="B1247" s="322">
        <v>80</v>
      </c>
      <c r="C1247" s="322" t="str">
        <f t="shared" ca="1" si="266"/>
        <v>10.13</v>
      </c>
      <c r="D1247" s="322" t="str">
        <f t="shared" ca="1" si="267"/>
        <v>na</v>
      </c>
      <c r="E1247" s="322" t="s">
        <v>42</v>
      </c>
      <c r="F1247" s="322" t="str">
        <f t="shared" ca="1" si="268"/>
        <v>https://museemaritime.larochelle.fr/au-dela-de-la-visite/autour-des-expositions</v>
      </c>
      <c r="G1247" s="322" t="str">
        <f t="shared" ca="1" si="269"/>
        <v>AA</v>
      </c>
      <c r="H1247" s="322">
        <f t="shared" ca="1" si="270"/>
        <v>0</v>
      </c>
      <c r="I1247" s="322" t="str">
        <f t="shared" ca="1" si="271"/>
        <v>x</v>
      </c>
      <c r="J1247" s="322" t="str">
        <f t="shared" ca="1" si="272"/>
        <v/>
      </c>
      <c r="K1247" s="322" t="str">
        <f t="shared" ca="1" si="273"/>
        <v/>
      </c>
      <c r="L1247" s="322" t="str">
        <f t="shared" ca="1" si="274"/>
        <v/>
      </c>
      <c r="N1247" s="322">
        <f t="shared" ca="1" si="275"/>
        <v>0</v>
      </c>
      <c r="O1247" t="str">
        <f t="shared" ca="1" si="276"/>
        <v/>
      </c>
      <c r="P1247" t="str">
        <f t="shared" ca="1" si="277"/>
        <v/>
      </c>
      <c r="Q1247" t="str">
        <f t="shared" ca="1" si="278"/>
        <v/>
      </c>
      <c r="R1247" t="str">
        <f t="shared" ca="1" si="279"/>
        <v/>
      </c>
    </row>
    <row r="1248" spans="1:18" hidden="1" x14ac:dyDescent="0.2">
      <c r="A1248" s="361"/>
      <c r="B1248" s="322">
        <v>80</v>
      </c>
      <c r="C1248" s="322" t="str">
        <f t="shared" ca="1" si="266"/>
        <v>10.13</v>
      </c>
      <c r="D1248" s="322" t="str">
        <f t="shared" ca="1" si="267"/>
        <v>na</v>
      </c>
      <c r="E1248" s="322" t="s">
        <v>43</v>
      </c>
      <c r="F1248" s="322" t="str">
        <f t="shared" ca="1" si="268"/>
        <v>https://museemaritime.larochelle.fr/au-dela-de-la-visite/lieux-culturels-et-monuments</v>
      </c>
      <c r="G1248" s="322" t="str">
        <f t="shared" ca="1" si="269"/>
        <v>AA</v>
      </c>
      <c r="H1248" s="322">
        <f t="shared" ca="1" si="270"/>
        <v>0</v>
      </c>
      <c r="I1248" s="322" t="str">
        <f t="shared" ca="1" si="271"/>
        <v>x</v>
      </c>
      <c r="J1248" s="322" t="str">
        <f t="shared" ca="1" si="272"/>
        <v/>
      </c>
      <c r="K1248" s="322" t="str">
        <f t="shared" ca="1" si="273"/>
        <v/>
      </c>
      <c r="L1248" s="322" t="str">
        <f t="shared" ca="1" si="274"/>
        <v/>
      </c>
      <c r="N1248" s="322">
        <f t="shared" ca="1" si="275"/>
        <v>0</v>
      </c>
      <c r="O1248" t="str">
        <f t="shared" ca="1" si="276"/>
        <v/>
      </c>
      <c r="P1248" t="str">
        <f t="shared" ca="1" si="277"/>
        <v/>
      </c>
      <c r="Q1248" t="str">
        <f t="shared" ca="1" si="278"/>
        <v/>
      </c>
      <c r="R1248" t="str">
        <f t="shared" ca="1" si="279"/>
        <v/>
      </c>
    </row>
    <row r="1249" spans="1:18" hidden="1" x14ac:dyDescent="0.2">
      <c r="A1249" s="361"/>
      <c r="B1249" s="322">
        <v>80</v>
      </c>
      <c r="C1249" s="322" t="str">
        <f t="shared" ca="1" si="266"/>
        <v>10.13</v>
      </c>
      <c r="D1249" s="322" t="str">
        <f t="shared" ca="1" si="267"/>
        <v>na</v>
      </c>
      <c r="E1249" s="322" t="s">
        <v>44</v>
      </c>
      <c r="F1249" s="322" t="str">
        <f t="shared" ca="1" si="268"/>
        <v>https://museemaritime.larochelle.fr/au-dela-de-la-visite/a-decouvrir-a-proximite/yatchs-classiques</v>
      </c>
      <c r="G1249" s="322" t="str">
        <f t="shared" ca="1" si="269"/>
        <v>AA</v>
      </c>
      <c r="H1249" s="322">
        <f t="shared" ca="1" si="270"/>
        <v>0</v>
      </c>
      <c r="I1249" s="322" t="str">
        <f t="shared" ca="1" si="271"/>
        <v>x</v>
      </c>
      <c r="J1249" s="322" t="str">
        <f t="shared" ca="1" si="272"/>
        <v/>
      </c>
      <c r="K1249" s="322" t="str">
        <f t="shared" ca="1" si="273"/>
        <v/>
      </c>
      <c r="L1249" s="322" t="str">
        <f t="shared" ca="1" si="274"/>
        <v/>
      </c>
      <c r="N1249" s="322">
        <f t="shared" ca="1" si="275"/>
        <v>0</v>
      </c>
      <c r="O1249" t="str">
        <f t="shared" ca="1" si="276"/>
        <v/>
      </c>
      <c r="P1249" t="str">
        <f t="shared" ca="1" si="277"/>
        <v/>
      </c>
      <c r="Q1249" t="str">
        <f t="shared" ca="1" si="278"/>
        <v/>
      </c>
      <c r="R1249" t="str">
        <f t="shared" ca="1" si="279"/>
        <v/>
      </c>
    </row>
    <row r="1250" spans="1:18" hidden="1" x14ac:dyDescent="0.2">
      <c r="A1250" s="361"/>
      <c r="B1250" s="322">
        <v>81</v>
      </c>
      <c r="C1250" s="322" t="str">
        <f t="shared" ca="1" si="266"/>
        <v>10.14</v>
      </c>
      <c r="D1250" s="322" t="str">
        <f t="shared" ca="1" si="267"/>
        <v>na</v>
      </c>
      <c r="E1250" s="322" t="s">
        <v>27</v>
      </c>
      <c r="F1250" s="322" t="str">
        <f t="shared" ca="1" si="268"/>
        <v>https://museemaritime.larochelle.fr/</v>
      </c>
      <c r="G1250" s="322" t="str">
        <f t="shared" ca="1" si="269"/>
        <v>A</v>
      </c>
      <c r="H1250" s="322">
        <f t="shared" ca="1" si="270"/>
        <v>0</v>
      </c>
      <c r="I1250" s="322" t="str">
        <f t="shared" ca="1" si="271"/>
        <v>x</v>
      </c>
      <c r="J1250" s="322" t="str">
        <f t="shared" ca="1" si="272"/>
        <v/>
      </c>
      <c r="K1250" s="322" t="str">
        <f t="shared" ca="1" si="273"/>
        <v/>
      </c>
      <c r="L1250" s="322" t="str">
        <f t="shared" ca="1" si="274"/>
        <v/>
      </c>
      <c r="N1250" s="322">
        <f t="shared" ca="1" si="275"/>
        <v>0</v>
      </c>
      <c r="O1250" t="str">
        <f t="shared" ca="1" si="276"/>
        <v/>
      </c>
      <c r="P1250" t="str">
        <f t="shared" ca="1" si="277"/>
        <v/>
      </c>
      <c r="Q1250" t="str">
        <f t="shared" ca="1" si="278"/>
        <v/>
      </c>
      <c r="R1250" t="str">
        <f t="shared" ca="1" si="279"/>
        <v/>
      </c>
    </row>
    <row r="1251" spans="1:18" hidden="1" x14ac:dyDescent="0.2">
      <c r="A1251" s="361"/>
      <c r="B1251" s="322">
        <v>81</v>
      </c>
      <c r="C1251" s="322" t="str">
        <f t="shared" ca="1" si="266"/>
        <v>10.14</v>
      </c>
      <c r="D1251" s="322" t="str">
        <f t="shared" ca="1" si="267"/>
        <v>na</v>
      </c>
      <c r="E1251" s="322" t="s">
        <v>28</v>
      </c>
      <c r="F1251" s="322" t="str">
        <f t="shared" ca="1" si="268"/>
        <v>https://museemaritime.larochelle.fr/contact</v>
      </c>
      <c r="G1251" s="322" t="str">
        <f t="shared" ca="1" si="269"/>
        <v>A</v>
      </c>
      <c r="H1251" s="322">
        <f t="shared" ca="1" si="270"/>
        <v>0</v>
      </c>
      <c r="I1251" s="322" t="str">
        <f t="shared" ca="1" si="271"/>
        <v>x</v>
      </c>
      <c r="J1251" s="322" t="str">
        <f t="shared" ca="1" si="272"/>
        <v/>
      </c>
      <c r="K1251" s="322" t="str">
        <f t="shared" ca="1" si="273"/>
        <v/>
      </c>
      <c r="L1251" s="322" t="str">
        <f t="shared" ca="1" si="274"/>
        <v/>
      </c>
      <c r="N1251" s="322">
        <f t="shared" ca="1" si="275"/>
        <v>0</v>
      </c>
      <c r="O1251" t="str">
        <f t="shared" ca="1" si="276"/>
        <v/>
      </c>
      <c r="P1251" t="str">
        <f t="shared" ca="1" si="277"/>
        <v/>
      </c>
      <c r="Q1251" t="str">
        <f t="shared" ca="1" si="278"/>
        <v/>
      </c>
      <c r="R1251" t="str">
        <f t="shared" ca="1" si="279"/>
        <v/>
      </c>
    </row>
    <row r="1252" spans="1:18" hidden="1" x14ac:dyDescent="0.2">
      <c r="A1252" s="361"/>
      <c r="B1252" s="322">
        <v>81</v>
      </c>
      <c r="C1252" s="322" t="str">
        <f t="shared" ca="1" si="266"/>
        <v>10.14</v>
      </c>
      <c r="D1252" s="322" t="str">
        <f t="shared" ca="1" si="267"/>
        <v>na</v>
      </c>
      <c r="E1252" s="322" t="s">
        <v>29</v>
      </c>
      <c r="F1252" s="322" t="str">
        <f t="shared" ca="1" si="268"/>
        <v>https://museemaritime.larochelle.fr/mentions-legales</v>
      </c>
      <c r="G1252" s="322" t="str">
        <f t="shared" ca="1" si="269"/>
        <v>A</v>
      </c>
      <c r="H1252" s="322">
        <f t="shared" ca="1" si="270"/>
        <v>0</v>
      </c>
      <c r="I1252" s="322" t="str">
        <f t="shared" ca="1" si="271"/>
        <v>x</v>
      </c>
      <c r="J1252" s="322" t="str">
        <f t="shared" ca="1" si="272"/>
        <v/>
      </c>
      <c r="K1252" s="322" t="str">
        <f t="shared" ca="1" si="273"/>
        <v/>
      </c>
      <c r="L1252" s="322" t="str">
        <f t="shared" ca="1" si="274"/>
        <v/>
      </c>
      <c r="N1252" s="322">
        <f t="shared" ca="1" si="275"/>
        <v>0</v>
      </c>
      <c r="O1252" t="str">
        <f t="shared" ca="1" si="276"/>
        <v/>
      </c>
      <c r="P1252" t="str">
        <f t="shared" ca="1" si="277"/>
        <v/>
      </c>
      <c r="Q1252" t="str">
        <f t="shared" ca="1" si="278"/>
        <v/>
      </c>
      <c r="R1252" t="str">
        <f t="shared" ca="1" si="279"/>
        <v/>
      </c>
    </row>
    <row r="1253" spans="1:18" hidden="1" x14ac:dyDescent="0.2">
      <c r="A1253" s="361"/>
      <c r="B1253" s="322">
        <v>81</v>
      </c>
      <c r="C1253" s="322" t="str">
        <f t="shared" ca="1" si="266"/>
        <v>10.14</v>
      </c>
      <c r="D1253" s="322" t="str">
        <f t="shared" ca="1" si="267"/>
        <v>na</v>
      </c>
      <c r="E1253" s="322" t="s">
        <v>30</v>
      </c>
      <c r="F1253" s="322" t="str">
        <f t="shared" ca="1" si="268"/>
        <v>https://museemaritime.larochelle.fr/plan-du-site</v>
      </c>
      <c r="G1253" s="322" t="str">
        <f t="shared" ca="1" si="269"/>
        <v>A</v>
      </c>
      <c r="H1253" s="322">
        <f t="shared" ca="1" si="270"/>
        <v>0</v>
      </c>
      <c r="I1253" s="322" t="str">
        <f t="shared" ca="1" si="271"/>
        <v>x</v>
      </c>
      <c r="J1253" s="322" t="str">
        <f t="shared" ca="1" si="272"/>
        <v/>
      </c>
      <c r="K1253" s="322" t="str">
        <f t="shared" ca="1" si="273"/>
        <v/>
      </c>
      <c r="L1253" s="322" t="str">
        <f t="shared" ca="1" si="274"/>
        <v/>
      </c>
      <c r="N1253" s="322">
        <f t="shared" ca="1" si="275"/>
        <v>0</v>
      </c>
      <c r="O1253" t="str">
        <f t="shared" ca="1" si="276"/>
        <v/>
      </c>
      <c r="P1253" t="str">
        <f t="shared" ca="1" si="277"/>
        <v/>
      </c>
      <c r="Q1253" t="str">
        <f t="shared" ca="1" si="278"/>
        <v/>
      </c>
      <c r="R1253" t="str">
        <f t="shared" ca="1" si="279"/>
        <v/>
      </c>
    </row>
    <row r="1254" spans="1:18" hidden="1" x14ac:dyDescent="0.2">
      <c r="A1254" s="361"/>
      <c r="B1254" s="322">
        <v>81</v>
      </c>
      <c r="C1254" s="322" t="str">
        <f t="shared" ca="1" si="266"/>
        <v>10.14</v>
      </c>
      <c r="D1254" s="322" t="str">
        <f t="shared" ca="1" si="267"/>
        <v>na</v>
      </c>
      <c r="E1254" s="322" t="s">
        <v>31</v>
      </c>
      <c r="F1254" s="322" t="str">
        <f t="shared" ca="1" si="268"/>
        <v>https://museemaritime.larochelle.fr/un-avant-gout/en-ce-moment</v>
      </c>
      <c r="G1254" s="322" t="str">
        <f t="shared" ca="1" si="269"/>
        <v>A</v>
      </c>
      <c r="H1254" s="322">
        <f t="shared" ca="1" si="270"/>
        <v>0</v>
      </c>
      <c r="I1254" s="322" t="str">
        <f t="shared" ca="1" si="271"/>
        <v>x</v>
      </c>
      <c r="J1254" s="322" t="str">
        <f t="shared" ca="1" si="272"/>
        <v/>
      </c>
      <c r="K1254" s="322" t="str">
        <f t="shared" ca="1" si="273"/>
        <v/>
      </c>
      <c r="L1254" s="322" t="str">
        <f t="shared" ca="1" si="274"/>
        <v/>
      </c>
      <c r="N1254" s="322">
        <f t="shared" ca="1" si="275"/>
        <v>0</v>
      </c>
      <c r="O1254" t="str">
        <f t="shared" ca="1" si="276"/>
        <v/>
      </c>
      <c r="P1254" t="str">
        <f t="shared" ca="1" si="277"/>
        <v/>
      </c>
      <c r="Q1254" t="str">
        <f t="shared" ca="1" si="278"/>
        <v/>
      </c>
      <c r="R1254" t="str">
        <f t="shared" ca="1" si="279"/>
        <v/>
      </c>
    </row>
    <row r="1255" spans="1:18" hidden="1" x14ac:dyDescent="0.2">
      <c r="A1255" s="361"/>
      <c r="B1255" s="322">
        <v>81</v>
      </c>
      <c r="C1255" s="322" t="str">
        <f t="shared" ca="1" si="266"/>
        <v>10.14</v>
      </c>
      <c r="D1255" s="322" t="str">
        <f t="shared" ca="1" si="267"/>
        <v>na</v>
      </c>
      <c r="E1255" s="322" t="s">
        <v>32</v>
      </c>
      <c r="F1255" s="322" t="str">
        <f t="shared" ca="1" si="268"/>
        <v>https://museemaritime.larochelle.fr/un-avant-gout/en-ce-moment</v>
      </c>
      <c r="G1255" s="322" t="str">
        <f t="shared" ca="1" si="269"/>
        <v>A</v>
      </c>
      <c r="H1255" s="322">
        <f t="shared" ca="1" si="270"/>
        <v>0</v>
      </c>
      <c r="I1255" s="322" t="str">
        <f t="shared" ca="1" si="271"/>
        <v>x</v>
      </c>
      <c r="J1255" s="322" t="str">
        <f t="shared" ca="1" si="272"/>
        <v/>
      </c>
      <c r="K1255" s="322" t="str">
        <f t="shared" ca="1" si="273"/>
        <v/>
      </c>
      <c r="L1255" s="322" t="str">
        <f t="shared" ca="1" si="274"/>
        <v/>
      </c>
      <c r="N1255" s="322">
        <f t="shared" ca="1" si="275"/>
        <v>0</v>
      </c>
      <c r="O1255" t="str">
        <f t="shared" ca="1" si="276"/>
        <v/>
      </c>
      <c r="P1255" t="str">
        <f t="shared" ca="1" si="277"/>
        <v/>
      </c>
      <c r="Q1255" t="str">
        <f t="shared" ca="1" si="278"/>
        <v/>
      </c>
      <c r="R1255" t="str">
        <f t="shared" ca="1" si="279"/>
        <v/>
      </c>
    </row>
    <row r="1256" spans="1:18" hidden="1" x14ac:dyDescent="0.2">
      <c r="A1256" s="361"/>
      <c r="B1256" s="322">
        <v>81</v>
      </c>
      <c r="C1256" s="322" t="str">
        <f t="shared" ca="1" si="266"/>
        <v>10.14</v>
      </c>
      <c r="D1256" s="322" t="str">
        <f t="shared" ca="1" si="267"/>
        <v>na</v>
      </c>
      <c r="E1256" s="322" t="s">
        <v>33</v>
      </c>
      <c r="F1256" s="322" t="str">
        <f t="shared" ca="1" si="268"/>
        <v>https://museemaritime.larochelle.fr/un-avant-gout/en-ce-moment/evenement/generationsthalassa-5662</v>
      </c>
      <c r="G1256" s="322" t="str">
        <f t="shared" ca="1" si="269"/>
        <v>A</v>
      </c>
      <c r="H1256" s="322">
        <f t="shared" ca="1" si="270"/>
        <v>0</v>
      </c>
      <c r="I1256" s="322" t="str">
        <f t="shared" ca="1" si="271"/>
        <v>x</v>
      </c>
      <c r="J1256" s="322" t="str">
        <f t="shared" ca="1" si="272"/>
        <v/>
      </c>
      <c r="K1256" s="322" t="str">
        <f t="shared" ca="1" si="273"/>
        <v/>
      </c>
      <c r="L1256" s="322" t="str">
        <f t="shared" ca="1" si="274"/>
        <v/>
      </c>
      <c r="N1256" s="322">
        <f t="shared" ca="1" si="275"/>
        <v>0</v>
      </c>
      <c r="O1256" t="str">
        <f t="shared" ca="1" si="276"/>
        <v/>
      </c>
      <c r="P1256" t="str">
        <f t="shared" ca="1" si="277"/>
        <v/>
      </c>
      <c r="Q1256" t="str">
        <f t="shared" ca="1" si="278"/>
        <v/>
      </c>
      <c r="R1256" t="str">
        <f t="shared" ca="1" si="279"/>
        <v/>
      </c>
    </row>
    <row r="1257" spans="1:18" hidden="1" x14ac:dyDescent="0.2">
      <c r="A1257" s="361"/>
      <c r="B1257" s="322">
        <v>81</v>
      </c>
      <c r="C1257" s="322" t="str">
        <f t="shared" ca="1" si="266"/>
        <v>10.14</v>
      </c>
      <c r="D1257" s="322" t="str">
        <f t="shared" ca="1" si="267"/>
        <v>na</v>
      </c>
      <c r="E1257" s="322" t="s">
        <v>34</v>
      </c>
      <c r="F1257" s="322" t="str">
        <f t="shared" ca="1" si="268"/>
        <v>https://museemaritime.larochelle.fr/recherche?q=bateau&amp;tx_indexedsearch%5Bsubmit_button%5D=OK </v>
      </c>
      <c r="G1257" s="322" t="str">
        <f t="shared" ca="1" si="269"/>
        <v>A</v>
      </c>
      <c r="H1257" s="322">
        <f t="shared" ca="1" si="270"/>
        <v>0</v>
      </c>
      <c r="I1257" s="322" t="str">
        <f t="shared" ca="1" si="271"/>
        <v>x</v>
      </c>
      <c r="J1257" s="322" t="str">
        <f t="shared" ca="1" si="272"/>
        <v/>
      </c>
      <c r="K1257" s="322" t="str">
        <f t="shared" ca="1" si="273"/>
        <v/>
      </c>
      <c r="L1257" s="322" t="str">
        <f t="shared" ca="1" si="274"/>
        <v/>
      </c>
      <c r="N1257" s="322">
        <f t="shared" ca="1" si="275"/>
        <v>0</v>
      </c>
      <c r="O1257" t="str">
        <f t="shared" ca="1" si="276"/>
        <v/>
      </c>
      <c r="P1257" t="str">
        <f t="shared" ca="1" si="277"/>
        <v/>
      </c>
      <c r="Q1257" t="str">
        <f t="shared" ca="1" si="278"/>
        <v/>
      </c>
      <c r="R1257" t="str">
        <f t="shared" ca="1" si="279"/>
        <v/>
      </c>
    </row>
    <row r="1258" spans="1:18" hidden="1" x14ac:dyDescent="0.2">
      <c r="A1258" s="361"/>
      <c r="B1258" s="322">
        <v>81</v>
      </c>
      <c r="C1258" s="322" t="str">
        <f t="shared" ca="1" si="266"/>
        <v>10.14</v>
      </c>
      <c r="D1258" s="322" t="str">
        <f t="shared" ca="1" si="267"/>
        <v>na</v>
      </c>
      <c r="E1258" s="322" t="s">
        <v>35</v>
      </c>
      <c r="F1258" s="322" t="str">
        <f t="shared" ca="1" si="268"/>
        <v>https://museemaritime.larochelle.fr/un-avant-gout/presentation-du-musee</v>
      </c>
      <c r="G1258" s="322" t="str">
        <f t="shared" ca="1" si="269"/>
        <v>A</v>
      </c>
      <c r="H1258" s="322">
        <f t="shared" ca="1" si="270"/>
        <v>0</v>
      </c>
      <c r="I1258" s="322" t="str">
        <f t="shared" ca="1" si="271"/>
        <v>x</v>
      </c>
      <c r="J1258" s="322" t="str">
        <f t="shared" ca="1" si="272"/>
        <v/>
      </c>
      <c r="K1258" s="322" t="str">
        <f t="shared" ca="1" si="273"/>
        <v/>
      </c>
      <c r="L1258" s="322" t="str">
        <f t="shared" ca="1" si="274"/>
        <v/>
      </c>
      <c r="N1258" s="322">
        <f t="shared" ca="1" si="275"/>
        <v>0</v>
      </c>
      <c r="O1258" t="str">
        <f t="shared" ca="1" si="276"/>
        <v/>
      </c>
      <c r="P1258" t="str">
        <f t="shared" ca="1" si="277"/>
        <v/>
      </c>
      <c r="Q1258" t="str">
        <f t="shared" ca="1" si="278"/>
        <v/>
      </c>
      <c r="R1258" t="str">
        <f t="shared" ca="1" si="279"/>
        <v/>
      </c>
    </row>
    <row r="1259" spans="1:18" hidden="1" x14ac:dyDescent="0.2">
      <c r="A1259" s="361"/>
      <c r="B1259" s="322">
        <v>81</v>
      </c>
      <c r="C1259" s="322" t="str">
        <f t="shared" ca="1" si="266"/>
        <v>10.14</v>
      </c>
      <c r="D1259" s="322" t="str">
        <f t="shared" ca="1" si="267"/>
        <v>na</v>
      </c>
      <c r="E1259" s="322" t="s">
        <v>36</v>
      </c>
      <c r="F1259" s="322" t="str">
        <f t="shared" ca="1" si="268"/>
        <v>https://museemaritime.larochelle.fr/un-avant-gout/histoire-du-musee</v>
      </c>
      <c r="G1259" s="322" t="str">
        <f t="shared" ca="1" si="269"/>
        <v>A</v>
      </c>
      <c r="H1259" s="322">
        <f t="shared" ca="1" si="270"/>
        <v>0</v>
      </c>
      <c r="I1259" s="322" t="str">
        <f t="shared" ca="1" si="271"/>
        <v>x</v>
      </c>
      <c r="J1259" s="322" t="str">
        <f t="shared" ca="1" si="272"/>
        <v/>
      </c>
      <c r="K1259" s="322" t="str">
        <f t="shared" ca="1" si="273"/>
        <v/>
      </c>
      <c r="L1259" s="322" t="str">
        <f t="shared" ca="1" si="274"/>
        <v/>
      </c>
      <c r="N1259" s="322">
        <f t="shared" ca="1" si="275"/>
        <v>0</v>
      </c>
      <c r="O1259" t="str">
        <f t="shared" ca="1" si="276"/>
        <v/>
      </c>
      <c r="P1259" t="str">
        <f t="shared" ca="1" si="277"/>
        <v/>
      </c>
      <c r="Q1259" t="str">
        <f t="shared" ca="1" si="278"/>
        <v/>
      </c>
      <c r="R1259" t="str">
        <f t="shared" ca="1" si="279"/>
        <v/>
      </c>
    </row>
    <row r="1260" spans="1:18" hidden="1" x14ac:dyDescent="0.2">
      <c r="A1260" s="361"/>
      <c r="B1260" s="322">
        <v>81</v>
      </c>
      <c r="C1260" s="322" t="str">
        <f t="shared" ca="1" si="266"/>
        <v>10.14</v>
      </c>
      <c r="D1260" s="322" t="str">
        <f t="shared" ca="1" si="267"/>
        <v>na</v>
      </c>
      <c r="E1260" s="322" t="s">
        <v>37</v>
      </c>
      <c r="F1260" s="322" t="str">
        <f t="shared" ca="1" si="268"/>
        <v>https://museemaritime.larochelle.fr/un-avant-gout/les-collections/flotte-patrimoniale</v>
      </c>
      <c r="G1260" s="322" t="str">
        <f t="shared" ca="1" si="269"/>
        <v>A</v>
      </c>
      <c r="H1260" s="322">
        <f t="shared" ca="1" si="270"/>
        <v>0</v>
      </c>
      <c r="I1260" s="322" t="str">
        <f t="shared" ca="1" si="271"/>
        <v>x</v>
      </c>
      <c r="J1260" s="322" t="str">
        <f t="shared" ca="1" si="272"/>
        <v/>
      </c>
      <c r="K1260" s="322" t="str">
        <f t="shared" ca="1" si="273"/>
        <v/>
      </c>
      <c r="L1260" s="322" t="str">
        <f t="shared" ca="1" si="274"/>
        <v/>
      </c>
      <c r="N1260" s="322">
        <f t="shared" ca="1" si="275"/>
        <v>0</v>
      </c>
      <c r="O1260" t="str">
        <f t="shared" ca="1" si="276"/>
        <v/>
      </c>
      <c r="P1260" t="str">
        <f t="shared" ca="1" si="277"/>
        <v/>
      </c>
      <c r="Q1260" t="str">
        <f t="shared" ca="1" si="278"/>
        <v/>
      </c>
      <c r="R1260" t="str">
        <f t="shared" ca="1" si="279"/>
        <v/>
      </c>
    </row>
    <row r="1261" spans="1:18" hidden="1" x14ac:dyDescent="0.2">
      <c r="A1261" s="361"/>
      <c r="B1261" s="322">
        <v>81</v>
      </c>
      <c r="C1261" s="322" t="str">
        <f t="shared" ca="1" si="266"/>
        <v>10.14</v>
      </c>
      <c r="D1261" s="322" t="str">
        <f t="shared" ca="1" si="267"/>
        <v>c</v>
      </c>
      <c r="E1261" s="322" t="s">
        <v>38</v>
      </c>
      <c r="F1261" s="322" t="str">
        <f t="shared" ca="1" si="268"/>
        <v>https://museemaritime.larochelle.fr/un-avant-gout/les-collections/france-1</v>
      </c>
      <c r="G1261" s="322" t="str">
        <f t="shared" ca="1" si="269"/>
        <v>A</v>
      </c>
      <c r="H1261" s="322">
        <f t="shared" ca="1" si="270"/>
        <v>0</v>
      </c>
      <c r="I1261" s="322" t="str">
        <f t="shared" ca="1" si="271"/>
        <v>x</v>
      </c>
      <c r="J1261" s="322" t="str">
        <f t="shared" ca="1" si="272"/>
        <v/>
      </c>
      <c r="K1261" s="322" t="str">
        <f t="shared" ca="1" si="273"/>
        <v/>
      </c>
      <c r="L1261" s="322" t="str">
        <f t="shared" ca="1" si="274"/>
        <v/>
      </c>
      <c r="N1261" s="322">
        <f t="shared" ca="1" si="275"/>
        <v>0</v>
      </c>
      <c r="O1261" t="str">
        <f t="shared" ca="1" si="276"/>
        <v/>
      </c>
      <c r="P1261" t="str">
        <f t="shared" ca="1" si="277"/>
        <v/>
      </c>
      <c r="Q1261" t="str">
        <f t="shared" ca="1" si="278"/>
        <v/>
      </c>
      <c r="R1261" t="str">
        <f t="shared" ca="1" si="279"/>
        <v/>
      </c>
    </row>
    <row r="1262" spans="1:18" hidden="1" x14ac:dyDescent="0.2">
      <c r="A1262" s="361"/>
      <c r="B1262" s="322">
        <v>81</v>
      </c>
      <c r="C1262" s="322" t="str">
        <f t="shared" ca="1" si="266"/>
        <v>10.14</v>
      </c>
      <c r="D1262" s="322" t="str">
        <f t="shared" ca="1" si="267"/>
        <v>na</v>
      </c>
      <c r="E1262" s="322" t="s">
        <v>39</v>
      </c>
      <c r="F1262" s="322" t="str">
        <f t="shared" ca="1" si="268"/>
        <v>https://museemaritime.larochelle.fr/un-avant-gout/les-incontournables/joshua-1</v>
      </c>
      <c r="G1262" s="322" t="str">
        <f t="shared" ca="1" si="269"/>
        <v>A</v>
      </c>
      <c r="H1262" s="322">
        <f t="shared" ca="1" si="270"/>
        <v>0</v>
      </c>
      <c r="I1262" s="322" t="str">
        <f t="shared" ca="1" si="271"/>
        <v>x</v>
      </c>
      <c r="J1262" s="322" t="str">
        <f t="shared" ca="1" si="272"/>
        <v/>
      </c>
      <c r="K1262" s="322" t="str">
        <f t="shared" ca="1" si="273"/>
        <v/>
      </c>
      <c r="L1262" s="322" t="str">
        <f t="shared" ca="1" si="274"/>
        <v/>
      </c>
      <c r="N1262" s="322">
        <f t="shared" ca="1" si="275"/>
        <v>0</v>
      </c>
      <c r="O1262" t="str">
        <f t="shared" ca="1" si="276"/>
        <v/>
      </c>
      <c r="P1262" t="str">
        <f t="shared" ca="1" si="277"/>
        <v/>
      </c>
      <c r="Q1262" t="str">
        <f t="shared" ca="1" si="278"/>
        <v/>
      </c>
      <c r="R1262" t="str">
        <f t="shared" ca="1" si="279"/>
        <v/>
      </c>
    </row>
    <row r="1263" spans="1:18" hidden="1" x14ac:dyDescent="0.2">
      <c r="A1263" s="361"/>
      <c r="B1263" s="322">
        <v>81</v>
      </c>
      <c r="C1263" s="322" t="str">
        <f t="shared" ca="1" si="266"/>
        <v>10.14</v>
      </c>
      <c r="D1263" s="322" t="str">
        <f t="shared" ca="1" si="267"/>
        <v>na</v>
      </c>
      <c r="E1263" s="322" t="s">
        <v>40</v>
      </c>
      <c r="F1263" s="322" t="str">
        <f t="shared" ca="1" si="268"/>
        <v>https://museemaritime.larochelle.fr/preparer-la-visite/acces-tarifs-et-horaires</v>
      </c>
      <c r="G1263" s="322" t="str">
        <f t="shared" ca="1" si="269"/>
        <v>A</v>
      </c>
      <c r="H1263" s="322">
        <f t="shared" ca="1" si="270"/>
        <v>0</v>
      </c>
      <c r="I1263" s="322" t="str">
        <f t="shared" ca="1" si="271"/>
        <v>x</v>
      </c>
      <c r="J1263" s="322" t="str">
        <f t="shared" ca="1" si="272"/>
        <v/>
      </c>
      <c r="K1263" s="322" t="str">
        <f t="shared" ca="1" si="273"/>
        <v/>
      </c>
      <c r="L1263" s="322" t="str">
        <f t="shared" ca="1" si="274"/>
        <v/>
      </c>
      <c r="N1263" s="322">
        <f t="shared" ca="1" si="275"/>
        <v>0</v>
      </c>
      <c r="O1263" t="str">
        <f t="shared" ca="1" si="276"/>
        <v/>
      </c>
      <c r="P1263" t="str">
        <f t="shared" ca="1" si="277"/>
        <v/>
      </c>
      <c r="Q1263" t="str">
        <f t="shared" ca="1" si="278"/>
        <v/>
      </c>
      <c r="R1263" t="str">
        <f t="shared" ca="1" si="279"/>
        <v/>
      </c>
    </row>
    <row r="1264" spans="1:18" hidden="1" x14ac:dyDescent="0.2">
      <c r="A1264" s="361"/>
      <c r="B1264" s="322">
        <v>81</v>
      </c>
      <c r="C1264" s="322" t="str">
        <f t="shared" ca="1" si="266"/>
        <v>10.14</v>
      </c>
      <c r="D1264" s="322" t="str">
        <f t="shared" ca="1" si="267"/>
        <v>na</v>
      </c>
      <c r="E1264" s="322" t="s">
        <v>41</v>
      </c>
      <c r="F1264" s="322" t="str">
        <f t="shared" ca="1" si="268"/>
        <v>https://museemaritime.larochelle.fr/preparer-la-visite/je-suis/enseignant-ou-animateur</v>
      </c>
      <c r="G1264" s="322" t="str">
        <f t="shared" ca="1" si="269"/>
        <v>A</v>
      </c>
      <c r="H1264" s="322">
        <f t="shared" ca="1" si="270"/>
        <v>0</v>
      </c>
      <c r="I1264" s="322" t="str">
        <f t="shared" ca="1" si="271"/>
        <v>x</v>
      </c>
      <c r="J1264" s="322" t="str">
        <f t="shared" ca="1" si="272"/>
        <v/>
      </c>
      <c r="K1264" s="322" t="str">
        <f t="shared" ca="1" si="273"/>
        <v/>
      </c>
      <c r="L1264" s="322" t="str">
        <f t="shared" ca="1" si="274"/>
        <v/>
      </c>
      <c r="N1264" s="322">
        <f t="shared" ca="1" si="275"/>
        <v>0</v>
      </c>
      <c r="O1264" t="str">
        <f t="shared" ca="1" si="276"/>
        <v/>
      </c>
      <c r="P1264" t="str">
        <f t="shared" ca="1" si="277"/>
        <v/>
      </c>
      <c r="Q1264" t="str">
        <f t="shared" ca="1" si="278"/>
        <v/>
      </c>
      <c r="R1264" t="str">
        <f t="shared" ca="1" si="279"/>
        <v/>
      </c>
    </row>
    <row r="1265" spans="1:18" hidden="1" x14ac:dyDescent="0.2">
      <c r="A1265" s="361"/>
      <c r="B1265" s="322">
        <v>81</v>
      </c>
      <c r="C1265" s="322" t="str">
        <f t="shared" ca="1" si="266"/>
        <v>10.14</v>
      </c>
      <c r="D1265" s="322" t="str">
        <f t="shared" ca="1" si="267"/>
        <v>na</v>
      </c>
      <c r="E1265" s="322" t="s">
        <v>42</v>
      </c>
      <c r="F1265" s="322" t="str">
        <f t="shared" ca="1" si="268"/>
        <v>https://museemaritime.larochelle.fr/au-dela-de-la-visite/autour-des-expositions</v>
      </c>
      <c r="G1265" s="322" t="str">
        <f t="shared" ca="1" si="269"/>
        <v>A</v>
      </c>
      <c r="H1265" s="322">
        <f t="shared" ca="1" si="270"/>
        <v>0</v>
      </c>
      <c r="I1265" s="322" t="str">
        <f t="shared" ca="1" si="271"/>
        <v>x</v>
      </c>
      <c r="J1265" s="322" t="str">
        <f t="shared" ca="1" si="272"/>
        <v/>
      </c>
      <c r="K1265" s="322" t="str">
        <f t="shared" ca="1" si="273"/>
        <v/>
      </c>
      <c r="L1265" s="322" t="str">
        <f t="shared" ca="1" si="274"/>
        <v/>
      </c>
      <c r="N1265" s="322">
        <f t="shared" ca="1" si="275"/>
        <v>0</v>
      </c>
      <c r="O1265" t="str">
        <f t="shared" ca="1" si="276"/>
        <v/>
      </c>
      <c r="P1265" t="str">
        <f t="shared" ca="1" si="277"/>
        <v/>
      </c>
      <c r="Q1265" t="str">
        <f t="shared" ca="1" si="278"/>
        <v/>
      </c>
      <c r="R1265" t="str">
        <f t="shared" ca="1" si="279"/>
        <v/>
      </c>
    </row>
    <row r="1266" spans="1:18" hidden="1" x14ac:dyDescent="0.2">
      <c r="A1266" s="361"/>
      <c r="B1266" s="322">
        <v>81</v>
      </c>
      <c r="C1266" s="322" t="str">
        <f t="shared" ca="1" si="266"/>
        <v>10.14</v>
      </c>
      <c r="D1266" s="322" t="str">
        <f t="shared" ca="1" si="267"/>
        <v>na</v>
      </c>
      <c r="E1266" s="322" t="s">
        <v>43</v>
      </c>
      <c r="F1266" s="322" t="str">
        <f t="shared" ca="1" si="268"/>
        <v>https://museemaritime.larochelle.fr/au-dela-de-la-visite/lieux-culturels-et-monuments</v>
      </c>
      <c r="G1266" s="322" t="str">
        <f t="shared" ca="1" si="269"/>
        <v>A</v>
      </c>
      <c r="H1266" s="322">
        <f t="shared" ca="1" si="270"/>
        <v>0</v>
      </c>
      <c r="I1266" s="322" t="str">
        <f t="shared" ca="1" si="271"/>
        <v>x</v>
      </c>
      <c r="J1266" s="322" t="str">
        <f t="shared" ca="1" si="272"/>
        <v/>
      </c>
      <c r="K1266" s="322" t="str">
        <f t="shared" ca="1" si="273"/>
        <v/>
      </c>
      <c r="L1266" s="322" t="str">
        <f t="shared" ca="1" si="274"/>
        <v/>
      </c>
      <c r="N1266" s="322">
        <f t="shared" ca="1" si="275"/>
        <v>0</v>
      </c>
      <c r="O1266" t="str">
        <f t="shared" ca="1" si="276"/>
        <v/>
      </c>
      <c r="P1266" t="str">
        <f t="shared" ca="1" si="277"/>
        <v/>
      </c>
      <c r="Q1266" t="str">
        <f t="shared" ca="1" si="278"/>
        <v/>
      </c>
      <c r="R1266" t="str">
        <f t="shared" ca="1" si="279"/>
        <v/>
      </c>
    </row>
    <row r="1267" spans="1:18" hidden="1" x14ac:dyDescent="0.2">
      <c r="A1267" s="361"/>
      <c r="B1267" s="322">
        <v>81</v>
      </c>
      <c r="C1267" s="322" t="str">
        <f t="shared" ca="1" si="266"/>
        <v>10.14</v>
      </c>
      <c r="D1267" s="322" t="str">
        <f t="shared" ca="1" si="267"/>
        <v>na</v>
      </c>
      <c r="E1267" s="322" t="s">
        <v>44</v>
      </c>
      <c r="F1267" s="322" t="str">
        <f t="shared" ca="1" si="268"/>
        <v>https://museemaritime.larochelle.fr/au-dela-de-la-visite/a-decouvrir-a-proximite/yatchs-classiques</v>
      </c>
      <c r="G1267" s="322" t="str">
        <f t="shared" ca="1" si="269"/>
        <v>A</v>
      </c>
      <c r="H1267" s="322">
        <f t="shared" ca="1" si="270"/>
        <v>0</v>
      </c>
      <c r="I1267" s="322" t="str">
        <f t="shared" ca="1" si="271"/>
        <v>x</v>
      </c>
      <c r="J1267" s="322" t="str">
        <f t="shared" ca="1" si="272"/>
        <v/>
      </c>
      <c r="K1267" s="322" t="str">
        <f t="shared" ca="1" si="273"/>
        <v/>
      </c>
      <c r="L1267" s="322" t="str">
        <f t="shared" ca="1" si="274"/>
        <v/>
      </c>
      <c r="N1267" s="322">
        <f t="shared" ca="1" si="275"/>
        <v>0</v>
      </c>
      <c r="O1267" t="str">
        <f t="shared" ca="1" si="276"/>
        <v/>
      </c>
      <c r="P1267" t="str">
        <f t="shared" ca="1" si="277"/>
        <v/>
      </c>
      <c r="Q1267" t="str">
        <f t="shared" ca="1" si="278"/>
        <v/>
      </c>
      <c r="R1267" t="str">
        <f t="shared" ca="1" si="279"/>
        <v/>
      </c>
    </row>
    <row r="1268" spans="1:18" hidden="1" x14ac:dyDescent="0.2">
      <c r="A1268" s="361" t="s">
        <v>419</v>
      </c>
      <c r="B1268" s="322">
        <v>82</v>
      </c>
      <c r="C1268" s="322" t="str">
        <f t="shared" ca="1" si="266"/>
        <v>11.1</v>
      </c>
      <c r="D1268" s="322" t="str">
        <f t="shared" ca="1" si="267"/>
        <v>na</v>
      </c>
      <c r="E1268" s="322" t="s">
        <v>27</v>
      </c>
      <c r="F1268" s="322" t="str">
        <f t="shared" ca="1" si="268"/>
        <v>https://museemaritime.larochelle.fr/</v>
      </c>
      <c r="G1268" s="322" t="str">
        <f t="shared" ca="1" si="269"/>
        <v>A</v>
      </c>
      <c r="H1268" s="322" t="str">
        <f t="shared" ca="1" si="270"/>
        <v>x</v>
      </c>
      <c r="I1268" s="322">
        <f t="shared" ca="1" si="271"/>
        <v>0</v>
      </c>
      <c r="J1268" s="322" t="str">
        <f t="shared" ca="1" si="272"/>
        <v/>
      </c>
      <c r="K1268" s="322" t="str">
        <f t="shared" ca="1" si="273"/>
        <v/>
      </c>
      <c r="L1268" s="322" t="str">
        <f t="shared" ca="1" si="274"/>
        <v/>
      </c>
      <c r="N1268" s="322">
        <f t="shared" ca="1" si="275"/>
        <v>1</v>
      </c>
      <c r="O1268" t="str">
        <f t="shared" ca="1" si="276"/>
        <v/>
      </c>
      <c r="P1268" t="str">
        <f t="shared" ca="1" si="277"/>
        <v/>
      </c>
      <c r="Q1268" t="str">
        <f t="shared" ca="1" si="278"/>
        <v>La recherche est traitée page 6</v>
      </c>
      <c r="R1268" t="str">
        <f t="shared" ca="1" si="279"/>
        <v/>
      </c>
    </row>
    <row r="1269" spans="1:18" x14ac:dyDescent="0.2">
      <c r="A1269" s="361"/>
      <c r="B1269" s="322">
        <v>82</v>
      </c>
      <c r="C1269" s="322" t="str">
        <f t="shared" ca="1" si="266"/>
        <v>11.1</v>
      </c>
      <c r="D1269" s="322" t="str">
        <f t="shared" ca="1" si="267"/>
        <v>nc</v>
      </c>
      <c r="E1269" s="322" t="s">
        <v>28</v>
      </c>
      <c r="F1269" s="322" t="str">
        <f t="shared" ca="1" si="268"/>
        <v>https://museemaritime.larochelle.fr/contact</v>
      </c>
      <c r="G1269" s="322" t="str">
        <f t="shared" ca="1" si="269"/>
        <v>A</v>
      </c>
      <c r="H1269" s="322" t="str">
        <f t="shared" ca="1" si="270"/>
        <v>x</v>
      </c>
      <c r="I1269" s="322">
        <f t="shared" ca="1" si="271"/>
        <v>0</v>
      </c>
      <c r="J1269" s="322" t="str">
        <f t="shared" ca="1" si="272"/>
        <v>Majeure</v>
      </c>
      <c r="K1269" s="322" t="str">
        <f t="shared" ca="1" si="273"/>
        <v>Une seule fois dans la page</v>
      </c>
      <c r="L1269" s="322">
        <f t="shared" ca="1" si="274"/>
        <v>3</v>
      </c>
      <c r="N1269" s="322">
        <f t="shared" ca="1" si="275"/>
        <v>1</v>
      </c>
      <c r="O1269" t="str">
        <f t="shared" ca="1" si="276"/>
        <v>La case à cocher ne dispose pas de label correctement relié</v>
      </c>
      <c r="P1269" t="str">
        <f t="shared" ca="1" si="277"/>
        <v>Ajouter un attribut for au label avec l'id "powermail_field_conditionsdutilisation_1"</v>
      </c>
      <c r="Q1269" t="str">
        <f t="shared" ca="1" si="278"/>
        <v/>
      </c>
      <c r="R1269" t="str">
        <f t="shared" ca="1" si="279"/>
        <v>C:\Users\Yves-Pol Cabon\Pictures\Screenshots\Capture d'écran 2026-03-24 152552.png</v>
      </c>
    </row>
    <row r="1270" spans="1:18" hidden="1" x14ac:dyDescent="0.2">
      <c r="A1270" s="361"/>
      <c r="B1270" s="322">
        <v>82</v>
      </c>
      <c r="C1270" s="322" t="str">
        <f t="shared" ca="1" si="266"/>
        <v>11.1</v>
      </c>
      <c r="D1270" s="322" t="str">
        <f t="shared" ca="1" si="267"/>
        <v>na</v>
      </c>
      <c r="E1270" s="322" t="s">
        <v>29</v>
      </c>
      <c r="F1270" s="322" t="str">
        <f t="shared" ca="1" si="268"/>
        <v>https://museemaritime.larochelle.fr/mentions-legales</v>
      </c>
      <c r="G1270" s="322" t="str">
        <f t="shared" ca="1" si="269"/>
        <v>A</v>
      </c>
      <c r="H1270" s="322" t="str">
        <f t="shared" ca="1" si="270"/>
        <v>x</v>
      </c>
      <c r="I1270" s="322">
        <f t="shared" ca="1" si="271"/>
        <v>0</v>
      </c>
      <c r="J1270" s="322" t="str">
        <f t="shared" ca="1" si="272"/>
        <v/>
      </c>
      <c r="K1270" s="322" t="str">
        <f t="shared" ca="1" si="273"/>
        <v/>
      </c>
      <c r="L1270" s="322" t="str">
        <f t="shared" ca="1" si="274"/>
        <v/>
      </c>
      <c r="N1270" s="322">
        <f t="shared" ca="1" si="275"/>
        <v>1</v>
      </c>
      <c r="O1270" t="str">
        <f t="shared" ca="1" si="276"/>
        <v/>
      </c>
      <c r="P1270" t="str">
        <f t="shared" ca="1" si="277"/>
        <v/>
      </c>
      <c r="Q1270" t="str">
        <f t="shared" ca="1" si="278"/>
        <v/>
      </c>
      <c r="R1270" t="str">
        <f t="shared" ca="1" si="279"/>
        <v/>
      </c>
    </row>
    <row r="1271" spans="1:18" hidden="1" x14ac:dyDescent="0.2">
      <c r="A1271" s="361"/>
      <c r="B1271" s="322">
        <v>82</v>
      </c>
      <c r="C1271" s="322" t="str">
        <f t="shared" ca="1" si="266"/>
        <v>11.1</v>
      </c>
      <c r="D1271" s="322" t="str">
        <f t="shared" ca="1" si="267"/>
        <v>na</v>
      </c>
      <c r="E1271" s="322" t="s">
        <v>30</v>
      </c>
      <c r="F1271" s="322" t="str">
        <f t="shared" ca="1" si="268"/>
        <v>https://museemaritime.larochelle.fr/plan-du-site</v>
      </c>
      <c r="G1271" s="322" t="str">
        <f t="shared" ca="1" si="269"/>
        <v>A</v>
      </c>
      <c r="H1271" s="322" t="str">
        <f t="shared" ca="1" si="270"/>
        <v>x</v>
      </c>
      <c r="I1271" s="322">
        <f t="shared" ca="1" si="271"/>
        <v>0</v>
      </c>
      <c r="J1271" s="322" t="str">
        <f t="shared" ca="1" si="272"/>
        <v/>
      </c>
      <c r="K1271" s="322" t="str">
        <f t="shared" ca="1" si="273"/>
        <v/>
      </c>
      <c r="L1271" s="322" t="str">
        <f t="shared" ca="1" si="274"/>
        <v/>
      </c>
      <c r="N1271" s="322">
        <f t="shared" ca="1" si="275"/>
        <v>1</v>
      </c>
      <c r="O1271" t="str">
        <f t="shared" ca="1" si="276"/>
        <v/>
      </c>
      <c r="P1271" t="str">
        <f t="shared" ca="1" si="277"/>
        <v/>
      </c>
      <c r="Q1271" t="str">
        <f t="shared" ca="1" si="278"/>
        <v/>
      </c>
      <c r="R1271" t="str">
        <f t="shared" ca="1" si="279"/>
        <v/>
      </c>
    </row>
    <row r="1272" spans="1:18" hidden="1" x14ac:dyDescent="0.2">
      <c r="A1272" s="361"/>
      <c r="B1272" s="322">
        <v>82</v>
      </c>
      <c r="C1272" s="322" t="str">
        <f t="shared" ca="1" si="266"/>
        <v>11.1</v>
      </c>
      <c r="D1272" s="322" t="str">
        <f t="shared" ca="1" si="267"/>
        <v>c</v>
      </c>
      <c r="E1272" s="322" t="s">
        <v>31</v>
      </c>
      <c r="F1272" s="322" t="str">
        <f t="shared" ca="1" si="268"/>
        <v>https://museemaritime.larochelle.fr/un-avant-gout/en-ce-moment</v>
      </c>
      <c r="G1272" s="322" t="str">
        <f t="shared" ca="1" si="269"/>
        <v>A</v>
      </c>
      <c r="H1272" s="322" t="str">
        <f t="shared" ca="1" si="270"/>
        <v>x</v>
      </c>
      <c r="I1272" s="322">
        <f t="shared" ca="1" si="271"/>
        <v>0</v>
      </c>
      <c r="J1272" s="322" t="str">
        <f t="shared" ca="1" si="272"/>
        <v/>
      </c>
      <c r="K1272" s="322" t="str">
        <f t="shared" ca="1" si="273"/>
        <v/>
      </c>
      <c r="L1272" s="322" t="str">
        <f t="shared" ca="1" si="274"/>
        <v/>
      </c>
      <c r="N1272" s="322">
        <f t="shared" ca="1" si="275"/>
        <v>1</v>
      </c>
      <c r="O1272" t="str">
        <f t="shared" ca="1" si="276"/>
        <v/>
      </c>
      <c r="P1272" t="str">
        <f t="shared" ca="1" si="277"/>
        <v/>
      </c>
      <c r="Q1272" t="str">
        <f t="shared" ca="1" si="278"/>
        <v/>
      </c>
      <c r="R1272" t="str">
        <f t="shared" ca="1" si="279"/>
        <v/>
      </c>
    </row>
    <row r="1273" spans="1:18" hidden="1" x14ac:dyDescent="0.2">
      <c r="A1273" s="361"/>
      <c r="B1273" s="322">
        <v>82</v>
      </c>
      <c r="C1273" s="322" t="str">
        <f t="shared" ca="1" si="266"/>
        <v>11.1</v>
      </c>
      <c r="D1273" s="322" t="str">
        <f t="shared" ca="1" si="267"/>
        <v>c</v>
      </c>
      <c r="E1273" s="322" t="s">
        <v>32</v>
      </c>
      <c r="F1273" s="322" t="str">
        <f t="shared" ca="1" si="268"/>
        <v>https://museemaritime.larochelle.fr/un-avant-gout/en-ce-moment</v>
      </c>
      <c r="G1273" s="322" t="str">
        <f t="shared" ca="1" si="269"/>
        <v>A</v>
      </c>
      <c r="H1273" s="322" t="str">
        <f t="shared" ca="1" si="270"/>
        <v>x</v>
      </c>
      <c r="I1273" s="322">
        <f t="shared" ca="1" si="271"/>
        <v>0</v>
      </c>
      <c r="J1273" s="322" t="str">
        <f t="shared" ca="1" si="272"/>
        <v/>
      </c>
      <c r="K1273" s="322" t="str">
        <f t="shared" ca="1" si="273"/>
        <v/>
      </c>
      <c r="L1273" s="322" t="str">
        <f t="shared" ca="1" si="274"/>
        <v/>
      </c>
      <c r="N1273" s="322">
        <f t="shared" ca="1" si="275"/>
        <v>1</v>
      </c>
      <c r="O1273" t="str">
        <f t="shared" ca="1" si="276"/>
        <v/>
      </c>
      <c r="P1273" t="str">
        <f t="shared" ca="1" si="277"/>
        <v/>
      </c>
      <c r="Q1273" t="str">
        <f t="shared" ca="1" si="278"/>
        <v>Le titre "Recherche" permet de comprendre la nature de la saisie attendu</v>
      </c>
      <c r="R1273" t="str">
        <f t="shared" ca="1" si="279"/>
        <v/>
      </c>
    </row>
    <row r="1274" spans="1:18" hidden="1" x14ac:dyDescent="0.2">
      <c r="A1274" s="361"/>
      <c r="B1274" s="322">
        <v>82</v>
      </c>
      <c r="C1274" s="322" t="str">
        <f t="shared" ca="1" si="266"/>
        <v>11.1</v>
      </c>
      <c r="D1274" s="322" t="str">
        <f t="shared" ca="1" si="267"/>
        <v>na</v>
      </c>
      <c r="E1274" s="322" t="s">
        <v>33</v>
      </c>
      <c r="F1274" s="322" t="str">
        <f t="shared" ca="1" si="268"/>
        <v>https://museemaritime.larochelle.fr/un-avant-gout/en-ce-moment/evenement/generationsthalassa-5662</v>
      </c>
      <c r="G1274" s="322" t="str">
        <f t="shared" ca="1" si="269"/>
        <v>A</v>
      </c>
      <c r="H1274" s="322" t="str">
        <f t="shared" ca="1" si="270"/>
        <v>x</v>
      </c>
      <c r="I1274" s="322">
        <f t="shared" ca="1" si="271"/>
        <v>0</v>
      </c>
      <c r="J1274" s="322" t="str">
        <f t="shared" ca="1" si="272"/>
        <v/>
      </c>
      <c r="K1274" s="322" t="str">
        <f t="shared" ca="1" si="273"/>
        <v/>
      </c>
      <c r="L1274" s="322" t="str">
        <f t="shared" ca="1" si="274"/>
        <v/>
      </c>
      <c r="N1274" s="322">
        <f t="shared" ca="1" si="275"/>
        <v>1</v>
      </c>
      <c r="O1274" t="str">
        <f t="shared" ca="1" si="276"/>
        <v/>
      </c>
      <c r="P1274" t="str">
        <f t="shared" ca="1" si="277"/>
        <v/>
      </c>
      <c r="Q1274" t="str">
        <f t="shared" ca="1" si="278"/>
        <v/>
      </c>
      <c r="R1274" t="str">
        <f t="shared" ca="1" si="279"/>
        <v/>
      </c>
    </row>
    <row r="1275" spans="1:18" hidden="1" x14ac:dyDescent="0.2">
      <c r="A1275" s="361"/>
      <c r="B1275" s="322">
        <v>82</v>
      </c>
      <c r="C1275" s="322" t="str">
        <f t="shared" ca="1" si="266"/>
        <v>11.1</v>
      </c>
      <c r="D1275" s="322" t="str">
        <f t="shared" ca="1" si="267"/>
        <v>c</v>
      </c>
      <c r="E1275" s="322" t="s">
        <v>34</v>
      </c>
      <c r="F1275" s="322" t="str">
        <f t="shared" ca="1" si="268"/>
        <v>https://museemaritime.larochelle.fr/recherche?q=bateau&amp;tx_indexedsearch%5Bsubmit_button%5D=OK </v>
      </c>
      <c r="G1275" s="322" t="str">
        <f t="shared" ca="1" si="269"/>
        <v>A</v>
      </c>
      <c r="H1275" s="322" t="str">
        <f t="shared" ca="1" si="270"/>
        <v>x</v>
      </c>
      <c r="I1275" s="322">
        <f t="shared" ca="1" si="271"/>
        <v>0</v>
      </c>
      <c r="J1275" s="322" t="str">
        <f t="shared" ca="1" si="272"/>
        <v/>
      </c>
      <c r="K1275" s="322" t="str">
        <f t="shared" ca="1" si="273"/>
        <v/>
      </c>
      <c r="L1275" s="322" t="str">
        <f t="shared" ca="1" si="274"/>
        <v/>
      </c>
      <c r="N1275" s="322">
        <f t="shared" ca="1" si="275"/>
        <v>1</v>
      </c>
      <c r="O1275" t="str">
        <f t="shared" ca="1" si="276"/>
        <v/>
      </c>
      <c r="P1275" t="str">
        <f t="shared" ca="1" si="277"/>
        <v/>
      </c>
      <c r="Q1275" t="str">
        <f t="shared" ca="1" si="278"/>
        <v/>
      </c>
      <c r="R1275" t="str">
        <f t="shared" ca="1" si="279"/>
        <v/>
      </c>
    </row>
    <row r="1276" spans="1:18" hidden="1" x14ac:dyDescent="0.2">
      <c r="A1276" s="361"/>
      <c r="B1276" s="322">
        <v>82</v>
      </c>
      <c r="C1276" s="322" t="str">
        <f t="shared" ca="1" si="266"/>
        <v>11.1</v>
      </c>
      <c r="D1276" s="322" t="str">
        <f t="shared" ca="1" si="267"/>
        <v>na</v>
      </c>
      <c r="E1276" s="322" t="s">
        <v>35</v>
      </c>
      <c r="F1276" s="322" t="str">
        <f t="shared" ca="1" si="268"/>
        <v>https://museemaritime.larochelle.fr/un-avant-gout/presentation-du-musee</v>
      </c>
      <c r="G1276" s="322" t="str">
        <f t="shared" ca="1" si="269"/>
        <v>A</v>
      </c>
      <c r="H1276" s="322" t="str">
        <f t="shared" ca="1" si="270"/>
        <v>x</v>
      </c>
      <c r="I1276" s="322">
        <f t="shared" ca="1" si="271"/>
        <v>0</v>
      </c>
      <c r="J1276" s="322" t="str">
        <f t="shared" ca="1" si="272"/>
        <v/>
      </c>
      <c r="K1276" s="322" t="str">
        <f t="shared" ca="1" si="273"/>
        <v/>
      </c>
      <c r="L1276" s="322" t="str">
        <f t="shared" ca="1" si="274"/>
        <v/>
      </c>
      <c r="N1276" s="322">
        <f t="shared" ca="1" si="275"/>
        <v>1</v>
      </c>
      <c r="O1276" t="str">
        <f t="shared" ca="1" si="276"/>
        <v/>
      </c>
      <c r="P1276" t="str">
        <f t="shared" ca="1" si="277"/>
        <v/>
      </c>
      <c r="Q1276" t="str">
        <f t="shared" ca="1" si="278"/>
        <v/>
      </c>
      <c r="R1276" t="str">
        <f t="shared" ca="1" si="279"/>
        <v/>
      </c>
    </row>
    <row r="1277" spans="1:18" hidden="1" x14ac:dyDescent="0.2">
      <c r="A1277" s="361"/>
      <c r="B1277" s="322">
        <v>82</v>
      </c>
      <c r="C1277" s="322" t="str">
        <f t="shared" ca="1" si="266"/>
        <v>11.1</v>
      </c>
      <c r="D1277" s="322" t="str">
        <f t="shared" ca="1" si="267"/>
        <v>na</v>
      </c>
      <c r="E1277" s="322" t="s">
        <v>36</v>
      </c>
      <c r="F1277" s="322" t="str">
        <f t="shared" ca="1" si="268"/>
        <v>https://museemaritime.larochelle.fr/un-avant-gout/histoire-du-musee</v>
      </c>
      <c r="G1277" s="322" t="str">
        <f t="shared" ca="1" si="269"/>
        <v>A</v>
      </c>
      <c r="H1277" s="322" t="str">
        <f t="shared" ca="1" si="270"/>
        <v>x</v>
      </c>
      <c r="I1277" s="322">
        <f t="shared" ca="1" si="271"/>
        <v>0</v>
      </c>
      <c r="J1277" s="322" t="str">
        <f t="shared" ca="1" si="272"/>
        <v/>
      </c>
      <c r="K1277" s="322" t="str">
        <f t="shared" ca="1" si="273"/>
        <v/>
      </c>
      <c r="L1277" s="322" t="str">
        <f t="shared" ca="1" si="274"/>
        <v/>
      </c>
      <c r="N1277" s="322">
        <f t="shared" ca="1" si="275"/>
        <v>1</v>
      </c>
      <c r="O1277" t="str">
        <f t="shared" ca="1" si="276"/>
        <v/>
      </c>
      <c r="P1277" t="str">
        <f t="shared" ca="1" si="277"/>
        <v/>
      </c>
      <c r="Q1277" t="str">
        <f t="shared" ca="1" si="278"/>
        <v/>
      </c>
      <c r="R1277" t="str">
        <f t="shared" ca="1" si="279"/>
        <v/>
      </c>
    </row>
    <row r="1278" spans="1:18" hidden="1" x14ac:dyDescent="0.2">
      <c r="A1278" s="361"/>
      <c r="B1278" s="322">
        <v>82</v>
      </c>
      <c r="C1278" s="322" t="str">
        <f t="shared" ca="1" si="266"/>
        <v>11.1</v>
      </c>
      <c r="D1278" s="322" t="str">
        <f t="shared" ca="1" si="267"/>
        <v>na</v>
      </c>
      <c r="E1278" s="322" t="s">
        <v>37</v>
      </c>
      <c r="F1278" s="322" t="str">
        <f t="shared" ca="1" si="268"/>
        <v>https://museemaritime.larochelle.fr/un-avant-gout/les-collections/flotte-patrimoniale</v>
      </c>
      <c r="G1278" s="322" t="str">
        <f t="shared" ca="1" si="269"/>
        <v>A</v>
      </c>
      <c r="H1278" s="322" t="str">
        <f t="shared" ca="1" si="270"/>
        <v>x</v>
      </c>
      <c r="I1278" s="322">
        <f t="shared" ca="1" si="271"/>
        <v>0</v>
      </c>
      <c r="J1278" s="322" t="str">
        <f t="shared" ca="1" si="272"/>
        <v/>
      </c>
      <c r="K1278" s="322" t="str">
        <f t="shared" ca="1" si="273"/>
        <v/>
      </c>
      <c r="L1278" s="322" t="str">
        <f t="shared" ca="1" si="274"/>
        <v/>
      </c>
      <c r="N1278" s="322">
        <f t="shared" ca="1" si="275"/>
        <v>1</v>
      </c>
      <c r="O1278" t="str">
        <f t="shared" ca="1" si="276"/>
        <v/>
      </c>
      <c r="P1278" t="str">
        <f t="shared" ca="1" si="277"/>
        <v/>
      </c>
      <c r="Q1278" t="str">
        <f t="shared" ca="1" si="278"/>
        <v/>
      </c>
      <c r="R1278" t="str">
        <f t="shared" ca="1" si="279"/>
        <v/>
      </c>
    </row>
    <row r="1279" spans="1:18" hidden="1" x14ac:dyDescent="0.2">
      <c r="A1279" s="361"/>
      <c r="B1279" s="322">
        <v>82</v>
      </c>
      <c r="C1279" s="322" t="str">
        <f t="shared" ca="1" si="266"/>
        <v>11.1</v>
      </c>
      <c r="D1279" s="322" t="str">
        <f t="shared" ca="1" si="267"/>
        <v>na</v>
      </c>
      <c r="E1279" s="322" t="s">
        <v>38</v>
      </c>
      <c r="F1279" s="322" t="str">
        <f t="shared" ca="1" si="268"/>
        <v>https://museemaritime.larochelle.fr/un-avant-gout/les-collections/france-1</v>
      </c>
      <c r="G1279" s="322" t="str">
        <f t="shared" ca="1" si="269"/>
        <v>A</v>
      </c>
      <c r="H1279" s="322" t="str">
        <f t="shared" ca="1" si="270"/>
        <v>x</v>
      </c>
      <c r="I1279" s="322">
        <f t="shared" ca="1" si="271"/>
        <v>0</v>
      </c>
      <c r="J1279" s="322" t="str">
        <f t="shared" ca="1" si="272"/>
        <v/>
      </c>
      <c r="K1279" s="322" t="str">
        <f t="shared" ca="1" si="273"/>
        <v/>
      </c>
      <c r="L1279" s="322" t="str">
        <f t="shared" ca="1" si="274"/>
        <v/>
      </c>
      <c r="N1279" s="322">
        <f t="shared" ca="1" si="275"/>
        <v>1</v>
      </c>
      <c r="O1279" t="str">
        <f t="shared" ca="1" si="276"/>
        <v/>
      </c>
      <c r="P1279" t="str">
        <f t="shared" ca="1" si="277"/>
        <v/>
      </c>
      <c r="Q1279" t="str">
        <f t="shared" ca="1" si="278"/>
        <v/>
      </c>
      <c r="R1279" t="str">
        <f t="shared" ca="1" si="279"/>
        <v/>
      </c>
    </row>
    <row r="1280" spans="1:18" hidden="1" x14ac:dyDescent="0.2">
      <c r="A1280" s="361"/>
      <c r="B1280" s="322">
        <v>82</v>
      </c>
      <c r="C1280" s="322" t="str">
        <f t="shared" ca="1" si="266"/>
        <v>11.1</v>
      </c>
      <c r="D1280" s="322" t="str">
        <f t="shared" ca="1" si="267"/>
        <v>na</v>
      </c>
      <c r="E1280" s="322" t="s">
        <v>39</v>
      </c>
      <c r="F1280" s="322" t="str">
        <f t="shared" ca="1" si="268"/>
        <v>https://museemaritime.larochelle.fr/un-avant-gout/les-incontournables/joshua-1</v>
      </c>
      <c r="G1280" s="322" t="str">
        <f t="shared" ca="1" si="269"/>
        <v>A</v>
      </c>
      <c r="H1280" s="322" t="str">
        <f t="shared" ca="1" si="270"/>
        <v>x</v>
      </c>
      <c r="I1280" s="322">
        <f t="shared" ca="1" si="271"/>
        <v>0</v>
      </c>
      <c r="J1280" s="322" t="str">
        <f t="shared" ca="1" si="272"/>
        <v/>
      </c>
      <c r="K1280" s="322" t="str">
        <f t="shared" ca="1" si="273"/>
        <v/>
      </c>
      <c r="L1280" s="322" t="str">
        <f t="shared" ca="1" si="274"/>
        <v/>
      </c>
      <c r="N1280" s="322">
        <f t="shared" ca="1" si="275"/>
        <v>1</v>
      </c>
      <c r="O1280" t="str">
        <f t="shared" ca="1" si="276"/>
        <v/>
      </c>
      <c r="P1280" t="str">
        <f t="shared" ca="1" si="277"/>
        <v/>
      </c>
      <c r="Q1280" t="str">
        <f t="shared" ca="1" si="278"/>
        <v/>
      </c>
      <c r="R1280" t="str">
        <f t="shared" ca="1" si="279"/>
        <v/>
      </c>
    </row>
    <row r="1281" spans="1:18" hidden="1" x14ac:dyDescent="0.2">
      <c r="A1281" s="361"/>
      <c r="B1281" s="322">
        <v>82</v>
      </c>
      <c r="C1281" s="322" t="str">
        <f t="shared" ca="1" si="266"/>
        <v>11.1</v>
      </c>
      <c r="D1281" s="322" t="str">
        <f t="shared" ca="1" si="267"/>
        <v>na</v>
      </c>
      <c r="E1281" s="322" t="s">
        <v>40</v>
      </c>
      <c r="F1281" s="322" t="str">
        <f t="shared" ca="1" si="268"/>
        <v>https://museemaritime.larochelle.fr/preparer-la-visite/acces-tarifs-et-horaires</v>
      </c>
      <c r="G1281" s="322" t="str">
        <f t="shared" ca="1" si="269"/>
        <v>A</v>
      </c>
      <c r="H1281" s="322" t="str">
        <f t="shared" ca="1" si="270"/>
        <v>x</v>
      </c>
      <c r="I1281" s="322">
        <f t="shared" ca="1" si="271"/>
        <v>0</v>
      </c>
      <c r="J1281" s="322" t="str">
        <f t="shared" ca="1" si="272"/>
        <v/>
      </c>
      <c r="K1281" s="322" t="str">
        <f t="shared" ca="1" si="273"/>
        <v/>
      </c>
      <c r="L1281" s="322" t="str">
        <f t="shared" ca="1" si="274"/>
        <v/>
      </c>
      <c r="N1281" s="322">
        <f t="shared" ca="1" si="275"/>
        <v>1</v>
      </c>
      <c r="O1281" t="str">
        <f t="shared" ca="1" si="276"/>
        <v/>
      </c>
      <c r="P1281" t="str">
        <f t="shared" ca="1" si="277"/>
        <v/>
      </c>
      <c r="Q1281" t="str">
        <f t="shared" ca="1" si="278"/>
        <v/>
      </c>
      <c r="R1281" t="str">
        <f t="shared" ca="1" si="279"/>
        <v/>
      </c>
    </row>
    <row r="1282" spans="1:18" hidden="1" x14ac:dyDescent="0.2">
      <c r="A1282" s="361"/>
      <c r="B1282" s="322">
        <v>82</v>
      </c>
      <c r="C1282" s="322" t="str">
        <f t="shared" ca="1" si="266"/>
        <v>11.1</v>
      </c>
      <c r="D1282" s="322" t="str">
        <f t="shared" ca="1" si="267"/>
        <v>na</v>
      </c>
      <c r="E1282" s="322" t="s">
        <v>41</v>
      </c>
      <c r="F1282" s="322" t="str">
        <f t="shared" ca="1" si="268"/>
        <v>https://museemaritime.larochelle.fr/preparer-la-visite/je-suis/enseignant-ou-animateur</v>
      </c>
      <c r="G1282" s="322" t="str">
        <f t="shared" ca="1" si="269"/>
        <v>A</v>
      </c>
      <c r="H1282" s="322" t="str">
        <f t="shared" ca="1" si="270"/>
        <v>x</v>
      </c>
      <c r="I1282" s="322">
        <f t="shared" ca="1" si="271"/>
        <v>0</v>
      </c>
      <c r="J1282" s="322" t="str">
        <f t="shared" ca="1" si="272"/>
        <v/>
      </c>
      <c r="K1282" s="322" t="str">
        <f t="shared" ca="1" si="273"/>
        <v/>
      </c>
      <c r="L1282" s="322" t="str">
        <f t="shared" ca="1" si="274"/>
        <v/>
      </c>
      <c r="N1282" s="322">
        <f t="shared" ca="1" si="275"/>
        <v>1</v>
      </c>
      <c r="O1282" t="str">
        <f t="shared" ca="1" si="276"/>
        <v/>
      </c>
      <c r="P1282" t="str">
        <f t="shared" ca="1" si="277"/>
        <v/>
      </c>
      <c r="Q1282" t="str">
        <f t="shared" ca="1" si="278"/>
        <v/>
      </c>
      <c r="R1282" t="str">
        <f t="shared" ca="1" si="279"/>
        <v/>
      </c>
    </row>
    <row r="1283" spans="1:18" hidden="1" x14ac:dyDescent="0.2">
      <c r="A1283" s="361"/>
      <c r="B1283" s="322">
        <v>82</v>
      </c>
      <c r="C1283" s="322" t="str">
        <f t="shared" ca="1" si="266"/>
        <v>11.1</v>
      </c>
      <c r="D1283" s="322" t="str">
        <f t="shared" ca="1" si="267"/>
        <v>na</v>
      </c>
      <c r="E1283" s="322" t="s">
        <v>42</v>
      </c>
      <c r="F1283" s="322" t="str">
        <f t="shared" ca="1" si="268"/>
        <v>https://museemaritime.larochelle.fr/au-dela-de-la-visite/autour-des-expositions</v>
      </c>
      <c r="G1283" s="322" t="str">
        <f t="shared" ca="1" si="269"/>
        <v>A</v>
      </c>
      <c r="H1283" s="322" t="str">
        <f t="shared" ca="1" si="270"/>
        <v>x</v>
      </c>
      <c r="I1283" s="322">
        <f t="shared" ca="1" si="271"/>
        <v>0</v>
      </c>
      <c r="J1283" s="322" t="str">
        <f t="shared" ca="1" si="272"/>
        <v/>
      </c>
      <c r="K1283" s="322" t="str">
        <f t="shared" ca="1" si="273"/>
        <v/>
      </c>
      <c r="L1283" s="322" t="str">
        <f t="shared" ca="1" si="274"/>
        <v/>
      </c>
      <c r="N1283" s="322">
        <f t="shared" ca="1" si="275"/>
        <v>1</v>
      </c>
      <c r="O1283" t="str">
        <f t="shared" ca="1" si="276"/>
        <v/>
      </c>
      <c r="P1283" t="str">
        <f t="shared" ca="1" si="277"/>
        <v/>
      </c>
      <c r="Q1283" t="str">
        <f t="shared" ca="1" si="278"/>
        <v/>
      </c>
      <c r="R1283" t="str">
        <f t="shared" ca="1" si="279"/>
        <v/>
      </c>
    </row>
    <row r="1284" spans="1:18" hidden="1" x14ac:dyDescent="0.2">
      <c r="A1284" s="361"/>
      <c r="B1284" s="322">
        <v>82</v>
      </c>
      <c r="C1284" s="322" t="str">
        <f t="shared" ca="1" si="266"/>
        <v>11.1</v>
      </c>
      <c r="D1284" s="322" t="str">
        <f t="shared" ca="1" si="267"/>
        <v>na</v>
      </c>
      <c r="E1284" s="322" t="s">
        <v>43</v>
      </c>
      <c r="F1284" s="322" t="str">
        <f t="shared" ca="1" si="268"/>
        <v>https://museemaritime.larochelle.fr/au-dela-de-la-visite/lieux-culturels-et-monuments</v>
      </c>
      <c r="G1284" s="322" t="str">
        <f t="shared" ca="1" si="269"/>
        <v>A</v>
      </c>
      <c r="H1284" s="322" t="str">
        <f t="shared" ca="1" si="270"/>
        <v>x</v>
      </c>
      <c r="I1284" s="322">
        <f t="shared" ca="1" si="271"/>
        <v>0</v>
      </c>
      <c r="J1284" s="322" t="str">
        <f t="shared" ca="1" si="272"/>
        <v/>
      </c>
      <c r="K1284" s="322" t="str">
        <f t="shared" ca="1" si="273"/>
        <v/>
      </c>
      <c r="L1284" s="322" t="str">
        <f t="shared" ca="1" si="274"/>
        <v/>
      </c>
      <c r="N1284" s="322">
        <f t="shared" ca="1" si="275"/>
        <v>1</v>
      </c>
      <c r="O1284" t="str">
        <f t="shared" ca="1" si="276"/>
        <v/>
      </c>
      <c r="P1284" t="str">
        <f t="shared" ca="1" si="277"/>
        <v/>
      </c>
      <c r="Q1284" t="str">
        <f t="shared" ca="1" si="278"/>
        <v/>
      </c>
      <c r="R1284" t="str">
        <f t="shared" ca="1" si="279"/>
        <v/>
      </c>
    </row>
    <row r="1285" spans="1:18" hidden="1" x14ac:dyDescent="0.2">
      <c r="A1285" s="361"/>
      <c r="B1285" s="322">
        <v>82</v>
      </c>
      <c r="C1285" s="322" t="str">
        <f t="shared" ca="1" si="266"/>
        <v>11.1</v>
      </c>
      <c r="D1285" s="322" t="str">
        <f t="shared" ca="1" si="267"/>
        <v>na</v>
      </c>
      <c r="E1285" s="322" t="s">
        <v>44</v>
      </c>
      <c r="F1285" s="322" t="str">
        <f t="shared" ca="1" si="268"/>
        <v>https://museemaritime.larochelle.fr/au-dela-de-la-visite/a-decouvrir-a-proximite/yatchs-classiques</v>
      </c>
      <c r="G1285" s="322" t="str">
        <f t="shared" ca="1" si="269"/>
        <v>A</v>
      </c>
      <c r="H1285" s="322" t="str">
        <f t="shared" ca="1" si="270"/>
        <v>x</v>
      </c>
      <c r="I1285" s="322">
        <f t="shared" ca="1" si="271"/>
        <v>0</v>
      </c>
      <c r="J1285" s="322" t="str">
        <f t="shared" ca="1" si="272"/>
        <v/>
      </c>
      <c r="K1285" s="322" t="str">
        <f t="shared" ca="1" si="273"/>
        <v/>
      </c>
      <c r="L1285" s="322" t="str">
        <f t="shared" ca="1" si="274"/>
        <v/>
      </c>
      <c r="N1285" s="322">
        <f t="shared" ca="1" si="275"/>
        <v>1</v>
      </c>
      <c r="O1285" t="str">
        <f t="shared" ca="1" si="276"/>
        <v/>
      </c>
      <c r="P1285" t="str">
        <f t="shared" ca="1" si="277"/>
        <v/>
      </c>
      <c r="Q1285" t="str">
        <f t="shared" ca="1" si="278"/>
        <v/>
      </c>
      <c r="R1285" t="str">
        <f t="shared" ca="1" si="279"/>
        <v/>
      </c>
    </row>
    <row r="1286" spans="1:18" hidden="1" x14ac:dyDescent="0.2">
      <c r="A1286" s="361"/>
      <c r="B1286" s="322">
        <v>83</v>
      </c>
      <c r="C1286" s="322" t="str">
        <f t="shared" ca="1" si="266"/>
        <v>11.2</v>
      </c>
      <c r="D1286" s="322" t="str">
        <f t="shared" ca="1" si="267"/>
        <v>na</v>
      </c>
      <c r="E1286" s="322" t="s">
        <v>27</v>
      </c>
      <c r="F1286" s="322" t="str">
        <f t="shared" ca="1" si="268"/>
        <v>https://museemaritime.larochelle.fr/</v>
      </c>
      <c r="G1286" s="322" t="str">
        <f t="shared" ca="1" si="269"/>
        <v>A</v>
      </c>
      <c r="H1286" s="322" t="str">
        <f t="shared" ca="1" si="270"/>
        <v>x</v>
      </c>
      <c r="I1286" s="322">
        <f t="shared" ca="1" si="271"/>
        <v>0</v>
      </c>
      <c r="J1286" s="322" t="str">
        <f t="shared" ca="1" si="272"/>
        <v/>
      </c>
      <c r="K1286" s="322" t="str">
        <f t="shared" ca="1" si="273"/>
        <v/>
      </c>
      <c r="L1286" s="322" t="str">
        <f t="shared" ca="1" si="274"/>
        <v/>
      </c>
      <c r="N1286" s="322">
        <f t="shared" ca="1" si="275"/>
        <v>0</v>
      </c>
      <c r="O1286" t="str">
        <f t="shared" ca="1" si="276"/>
        <v/>
      </c>
      <c r="P1286" t="str">
        <f t="shared" ca="1" si="277"/>
        <v/>
      </c>
      <c r="Q1286" t="str">
        <f t="shared" ca="1" si="278"/>
        <v/>
      </c>
      <c r="R1286" t="str">
        <f t="shared" ca="1" si="279"/>
        <v/>
      </c>
    </row>
    <row r="1287" spans="1:18" hidden="1" x14ac:dyDescent="0.2">
      <c r="A1287" s="361"/>
      <c r="B1287" s="322">
        <v>83</v>
      </c>
      <c r="C1287" s="322" t="str">
        <f t="shared" ca="1" si="266"/>
        <v>11.2</v>
      </c>
      <c r="D1287" s="322" t="str">
        <f t="shared" ca="1" si="267"/>
        <v>c</v>
      </c>
      <c r="E1287" s="322" t="s">
        <v>28</v>
      </c>
      <c r="F1287" s="322" t="str">
        <f t="shared" ca="1" si="268"/>
        <v>https://museemaritime.larochelle.fr/contact</v>
      </c>
      <c r="G1287" s="322" t="str">
        <f t="shared" ca="1" si="269"/>
        <v>A</v>
      </c>
      <c r="H1287" s="322" t="str">
        <f t="shared" ca="1" si="270"/>
        <v>x</v>
      </c>
      <c r="I1287" s="322">
        <f t="shared" ca="1" si="271"/>
        <v>0</v>
      </c>
      <c r="J1287" s="322" t="str">
        <f t="shared" ca="1" si="272"/>
        <v/>
      </c>
      <c r="K1287" s="322" t="str">
        <f t="shared" ca="1" si="273"/>
        <v/>
      </c>
      <c r="L1287" s="322" t="str">
        <f t="shared" ca="1" si="274"/>
        <v/>
      </c>
      <c r="N1287" s="322">
        <f t="shared" ca="1" si="275"/>
        <v>0</v>
      </c>
      <c r="O1287" t="str">
        <f t="shared" ca="1" si="276"/>
        <v/>
      </c>
      <c r="P1287" t="str">
        <f t="shared" ca="1" si="277"/>
        <v/>
      </c>
      <c r="Q1287" t="str">
        <f t="shared" ca="1" si="278"/>
        <v/>
      </c>
      <c r="R1287" t="str">
        <f t="shared" ca="1" si="279"/>
        <v/>
      </c>
    </row>
    <row r="1288" spans="1:18" hidden="1" x14ac:dyDescent="0.2">
      <c r="A1288" s="361"/>
      <c r="B1288" s="322">
        <v>83</v>
      </c>
      <c r="C1288" s="322" t="str">
        <f t="shared" ref="C1288:C1351" ca="1" si="280">IFERROR(IF(INDIRECT($E1288 &amp; "!B" &amp; $B1288)="","",INDIRECT($E1288 &amp; "!B" &amp; $B1288)),"")</f>
        <v>11.2</v>
      </c>
      <c r="D1288" s="322" t="str">
        <f t="shared" ref="D1288:D1351" ca="1" si="281">IFERROR(IF(INDIRECT($E1288 &amp; "!G" &amp; $B1288)="","",INDIRECT($E1288 &amp; "!G" &amp; $B1288)),"")</f>
        <v>na</v>
      </c>
      <c r="E1288" s="322" t="s">
        <v>29</v>
      </c>
      <c r="F1288" s="322" t="str">
        <f t="shared" ref="F1288:F1351" ca="1" si="282">IFERROR(HYPERLINK(INDIRECT($E1288 &amp; "!C3")), "")</f>
        <v>https://museemaritime.larochelle.fr/mentions-legales</v>
      </c>
      <c r="G1288" s="322" t="str">
        <f t="shared" ref="G1288:G1351" ca="1" si="283">IFERROR(IF(INDIRECT($E1288 &amp; "!C" &amp; $B1288)="","",INDIRECT($E1288 &amp; "!C" &amp; $B1288)),"")</f>
        <v>A</v>
      </c>
      <c r="H1288" s="322" t="str">
        <f t="shared" ref="H1288:H1351" ca="1" si="284">IFERROR(IF(INDIRECT($E1288 &amp; "!D" &amp; $B1288)="","",INDIRECT($E1288 &amp; "!D" &amp; $B1288)),"")</f>
        <v>x</v>
      </c>
      <c r="I1288" s="322">
        <f t="shared" ref="I1288:I1351" ca="1" si="285">IFERROR(IF(INDIRECT($E1288 &amp; "!E" &amp; $B1288)="","",INDIRECT($E1288 &amp; "!E" &amp; $B1288)),"")</f>
        <v>0</v>
      </c>
      <c r="J1288" s="322" t="str">
        <f t="shared" ref="J1288:J1351" ca="1" si="286">IFERROR(IF(INDIRECT($E1288 &amp; "!I" &amp; $B1288)="","",INDIRECT($E1288 &amp; "!I" &amp; $B1288)),"")</f>
        <v/>
      </c>
      <c r="K1288" s="322" t="str">
        <f t="shared" ref="K1288:K1351" ca="1" si="287">IFERROR(IF(INDIRECT($E1288 &amp; "!J" &amp; $B1288)="","",INDIRECT($E1288 &amp; "!J" &amp; $B1288)),"")</f>
        <v/>
      </c>
      <c r="L1288" s="322" t="str">
        <f t="shared" ref="L1288:L1351" ca="1" si="288">IFERROR(VLOOKUP($K1288,$Z$1:$AD$4,MATCH($J1288,$AA$5:$AD$5,0)+1,FALSE),"")</f>
        <v/>
      </c>
      <c r="N1288" s="322">
        <f t="shared" ref="N1288:N1351" ca="1" si="289">COUNTIFS($C$7:$C$1915,$C1288,$D$7:$D$1915,"nc")</f>
        <v>0</v>
      </c>
      <c r="O1288" t="str">
        <f t="shared" ref="O1288:O1351" ca="1" si="290">IFERROR(IF(INDIRECT($E1288 &amp; "!K" &amp; $B1288)="","",INDIRECT($E1288 &amp; "!K" &amp; $B1288)),"")</f>
        <v/>
      </c>
      <c r="P1288" t="str">
        <f t="shared" ref="P1288:P1351" ca="1" si="291">IFERROR(IF(INDIRECT($E1288 &amp; "!L" &amp; $B1288)="","",INDIRECT($E1288 &amp; "!L" &amp; $B1288)),"")</f>
        <v/>
      </c>
      <c r="Q1288" t="str">
        <f t="shared" ref="Q1288:Q1351" ca="1" si="292">IFERROR(IF(INDIRECT($E1288 &amp; "!M" &amp; $B1288)="","",INDIRECT($E1288 &amp; "!M" &amp; $B1288)),"")</f>
        <v/>
      </c>
      <c r="R1288" t="str">
        <f t="shared" ref="R1288:R1351" ca="1" si="293">IFERROR(IF(INDIRECT($E1288 &amp; "!N" &amp; $B1288)="","",INDIRECT($E1288 &amp; "!N" &amp; $B1288)),"")</f>
        <v/>
      </c>
    </row>
    <row r="1289" spans="1:18" hidden="1" x14ac:dyDescent="0.2">
      <c r="A1289" s="361"/>
      <c r="B1289" s="322">
        <v>83</v>
      </c>
      <c r="C1289" s="322" t="str">
        <f t="shared" ca="1" si="280"/>
        <v>11.2</v>
      </c>
      <c r="D1289" s="322" t="str">
        <f t="shared" ca="1" si="281"/>
        <v>na</v>
      </c>
      <c r="E1289" s="322" t="s">
        <v>30</v>
      </c>
      <c r="F1289" s="322" t="str">
        <f t="shared" ca="1" si="282"/>
        <v>https://museemaritime.larochelle.fr/plan-du-site</v>
      </c>
      <c r="G1289" s="322" t="str">
        <f t="shared" ca="1" si="283"/>
        <v>A</v>
      </c>
      <c r="H1289" s="322" t="str">
        <f t="shared" ca="1" si="284"/>
        <v>x</v>
      </c>
      <c r="I1289" s="322">
        <f t="shared" ca="1" si="285"/>
        <v>0</v>
      </c>
      <c r="J1289" s="322" t="str">
        <f t="shared" ca="1" si="286"/>
        <v/>
      </c>
      <c r="K1289" s="322" t="str">
        <f t="shared" ca="1" si="287"/>
        <v/>
      </c>
      <c r="L1289" s="322" t="str">
        <f t="shared" ca="1" si="288"/>
        <v/>
      </c>
      <c r="N1289" s="322">
        <f t="shared" ca="1" si="289"/>
        <v>0</v>
      </c>
      <c r="O1289" t="str">
        <f t="shared" ca="1" si="290"/>
        <v/>
      </c>
      <c r="P1289" t="str">
        <f t="shared" ca="1" si="291"/>
        <v/>
      </c>
      <c r="Q1289" t="str">
        <f t="shared" ca="1" si="292"/>
        <v/>
      </c>
      <c r="R1289" t="str">
        <f t="shared" ca="1" si="293"/>
        <v/>
      </c>
    </row>
    <row r="1290" spans="1:18" hidden="1" x14ac:dyDescent="0.2">
      <c r="A1290" s="361"/>
      <c r="B1290" s="322">
        <v>83</v>
      </c>
      <c r="C1290" s="322" t="str">
        <f t="shared" ca="1" si="280"/>
        <v>11.2</v>
      </c>
      <c r="D1290" s="322" t="str">
        <f t="shared" ca="1" si="281"/>
        <v>c</v>
      </c>
      <c r="E1290" s="322" t="s">
        <v>31</v>
      </c>
      <c r="F1290" s="322" t="str">
        <f t="shared" ca="1" si="282"/>
        <v>https://museemaritime.larochelle.fr/un-avant-gout/en-ce-moment</v>
      </c>
      <c r="G1290" s="322" t="str">
        <f t="shared" ca="1" si="283"/>
        <v>A</v>
      </c>
      <c r="H1290" s="322" t="str">
        <f t="shared" ca="1" si="284"/>
        <v>x</v>
      </c>
      <c r="I1290" s="322">
        <f t="shared" ca="1" si="285"/>
        <v>0</v>
      </c>
      <c r="J1290" s="322" t="str">
        <f t="shared" ca="1" si="286"/>
        <v/>
      </c>
      <c r="K1290" s="322" t="str">
        <f t="shared" ca="1" si="287"/>
        <v/>
      </c>
      <c r="L1290" s="322" t="str">
        <f t="shared" ca="1" si="288"/>
        <v/>
      </c>
      <c r="N1290" s="322">
        <f t="shared" ca="1" si="289"/>
        <v>0</v>
      </c>
      <c r="O1290" t="str">
        <f t="shared" ca="1" si="290"/>
        <v/>
      </c>
      <c r="P1290" t="str">
        <f t="shared" ca="1" si="291"/>
        <v/>
      </c>
      <c r="Q1290" t="str">
        <f t="shared" ca="1" si="292"/>
        <v/>
      </c>
      <c r="R1290" t="str">
        <f t="shared" ca="1" si="293"/>
        <v/>
      </c>
    </row>
    <row r="1291" spans="1:18" hidden="1" x14ac:dyDescent="0.2">
      <c r="A1291" s="361"/>
      <c r="B1291" s="322">
        <v>83</v>
      </c>
      <c r="C1291" s="322" t="str">
        <f t="shared" ca="1" si="280"/>
        <v>11.2</v>
      </c>
      <c r="D1291" s="322" t="str">
        <f t="shared" ca="1" si="281"/>
        <v>c</v>
      </c>
      <c r="E1291" s="322" t="s">
        <v>32</v>
      </c>
      <c r="F1291" s="322" t="str">
        <f t="shared" ca="1" si="282"/>
        <v>https://museemaritime.larochelle.fr/un-avant-gout/en-ce-moment</v>
      </c>
      <c r="G1291" s="322" t="str">
        <f t="shared" ca="1" si="283"/>
        <v>A</v>
      </c>
      <c r="H1291" s="322" t="str">
        <f t="shared" ca="1" si="284"/>
        <v>x</v>
      </c>
      <c r="I1291" s="322">
        <f t="shared" ca="1" si="285"/>
        <v>0</v>
      </c>
      <c r="J1291" s="322" t="str">
        <f t="shared" ca="1" si="286"/>
        <v/>
      </c>
      <c r="K1291" s="322" t="str">
        <f t="shared" ca="1" si="287"/>
        <v/>
      </c>
      <c r="L1291" s="322" t="str">
        <f t="shared" ca="1" si="288"/>
        <v/>
      </c>
      <c r="N1291" s="322">
        <f t="shared" ca="1" si="289"/>
        <v>0</v>
      </c>
      <c r="O1291" t="str">
        <f t="shared" ca="1" si="290"/>
        <v/>
      </c>
      <c r="P1291" t="str">
        <f t="shared" ca="1" si="291"/>
        <v/>
      </c>
      <c r="Q1291" t="str">
        <f t="shared" ca="1" si="292"/>
        <v/>
      </c>
      <c r="R1291" t="str">
        <f t="shared" ca="1" si="293"/>
        <v/>
      </c>
    </row>
    <row r="1292" spans="1:18" hidden="1" x14ac:dyDescent="0.2">
      <c r="A1292" s="361"/>
      <c r="B1292" s="322">
        <v>83</v>
      </c>
      <c r="C1292" s="322" t="str">
        <f t="shared" ca="1" si="280"/>
        <v>11.2</v>
      </c>
      <c r="D1292" s="322" t="str">
        <f t="shared" ca="1" si="281"/>
        <v>na</v>
      </c>
      <c r="E1292" s="322" t="s">
        <v>33</v>
      </c>
      <c r="F1292" s="322" t="str">
        <f t="shared" ca="1" si="282"/>
        <v>https://museemaritime.larochelle.fr/un-avant-gout/en-ce-moment/evenement/generationsthalassa-5662</v>
      </c>
      <c r="G1292" s="322" t="str">
        <f t="shared" ca="1" si="283"/>
        <v>A</v>
      </c>
      <c r="H1292" s="322" t="str">
        <f t="shared" ca="1" si="284"/>
        <v>x</v>
      </c>
      <c r="I1292" s="322">
        <f t="shared" ca="1" si="285"/>
        <v>0</v>
      </c>
      <c r="J1292" s="322" t="str">
        <f t="shared" ca="1" si="286"/>
        <v/>
      </c>
      <c r="K1292" s="322" t="str">
        <f t="shared" ca="1" si="287"/>
        <v/>
      </c>
      <c r="L1292" s="322" t="str">
        <f t="shared" ca="1" si="288"/>
        <v/>
      </c>
      <c r="N1292" s="322">
        <f t="shared" ca="1" si="289"/>
        <v>0</v>
      </c>
      <c r="O1292" t="str">
        <f t="shared" ca="1" si="290"/>
        <v/>
      </c>
      <c r="P1292" t="str">
        <f t="shared" ca="1" si="291"/>
        <v/>
      </c>
      <c r="Q1292" t="str">
        <f t="shared" ca="1" si="292"/>
        <v/>
      </c>
      <c r="R1292" t="str">
        <f t="shared" ca="1" si="293"/>
        <v/>
      </c>
    </row>
    <row r="1293" spans="1:18" hidden="1" x14ac:dyDescent="0.2">
      <c r="A1293" s="361"/>
      <c r="B1293" s="322">
        <v>83</v>
      </c>
      <c r="C1293" s="322" t="str">
        <f t="shared" ca="1" si="280"/>
        <v>11.2</v>
      </c>
      <c r="D1293" s="322" t="str">
        <f t="shared" ca="1" si="281"/>
        <v>c</v>
      </c>
      <c r="E1293" s="322" t="s">
        <v>34</v>
      </c>
      <c r="F1293" s="322" t="str">
        <f t="shared" ca="1" si="282"/>
        <v>https://museemaritime.larochelle.fr/recherche?q=bateau&amp;tx_indexedsearch%5Bsubmit_button%5D=OK </v>
      </c>
      <c r="G1293" s="322" t="str">
        <f t="shared" ca="1" si="283"/>
        <v>A</v>
      </c>
      <c r="H1293" s="322" t="str">
        <f t="shared" ca="1" si="284"/>
        <v>x</v>
      </c>
      <c r="I1293" s="322">
        <f t="shared" ca="1" si="285"/>
        <v>0</v>
      </c>
      <c r="J1293" s="322" t="str">
        <f t="shared" ca="1" si="286"/>
        <v/>
      </c>
      <c r="K1293" s="322" t="str">
        <f t="shared" ca="1" si="287"/>
        <v/>
      </c>
      <c r="L1293" s="322" t="str">
        <f t="shared" ca="1" si="288"/>
        <v/>
      </c>
      <c r="N1293" s="322">
        <f t="shared" ca="1" si="289"/>
        <v>0</v>
      </c>
      <c r="O1293" t="str">
        <f t="shared" ca="1" si="290"/>
        <v/>
      </c>
      <c r="P1293" t="str">
        <f t="shared" ca="1" si="291"/>
        <v/>
      </c>
      <c r="Q1293" t="str">
        <f t="shared" ca="1" si="292"/>
        <v/>
      </c>
      <c r="R1293" t="str">
        <f t="shared" ca="1" si="293"/>
        <v/>
      </c>
    </row>
    <row r="1294" spans="1:18" hidden="1" x14ac:dyDescent="0.2">
      <c r="A1294" s="361"/>
      <c r="B1294" s="322">
        <v>83</v>
      </c>
      <c r="C1294" s="322" t="str">
        <f t="shared" ca="1" si="280"/>
        <v>11.2</v>
      </c>
      <c r="D1294" s="322" t="str">
        <f t="shared" ca="1" si="281"/>
        <v>na</v>
      </c>
      <c r="E1294" s="322" t="s">
        <v>35</v>
      </c>
      <c r="F1294" s="322" t="str">
        <f t="shared" ca="1" si="282"/>
        <v>https://museemaritime.larochelle.fr/un-avant-gout/presentation-du-musee</v>
      </c>
      <c r="G1294" s="322" t="str">
        <f t="shared" ca="1" si="283"/>
        <v>A</v>
      </c>
      <c r="H1294" s="322" t="str">
        <f t="shared" ca="1" si="284"/>
        <v>x</v>
      </c>
      <c r="I1294" s="322">
        <f t="shared" ca="1" si="285"/>
        <v>0</v>
      </c>
      <c r="J1294" s="322" t="str">
        <f t="shared" ca="1" si="286"/>
        <v/>
      </c>
      <c r="K1294" s="322" t="str">
        <f t="shared" ca="1" si="287"/>
        <v/>
      </c>
      <c r="L1294" s="322" t="str">
        <f t="shared" ca="1" si="288"/>
        <v/>
      </c>
      <c r="N1294" s="322">
        <f t="shared" ca="1" si="289"/>
        <v>0</v>
      </c>
      <c r="O1294" t="str">
        <f t="shared" ca="1" si="290"/>
        <v/>
      </c>
      <c r="P1294" t="str">
        <f t="shared" ca="1" si="291"/>
        <v/>
      </c>
      <c r="Q1294" t="str">
        <f t="shared" ca="1" si="292"/>
        <v/>
      </c>
      <c r="R1294" t="str">
        <f t="shared" ca="1" si="293"/>
        <v/>
      </c>
    </row>
    <row r="1295" spans="1:18" hidden="1" x14ac:dyDescent="0.2">
      <c r="A1295" s="361"/>
      <c r="B1295" s="322">
        <v>83</v>
      </c>
      <c r="C1295" s="322" t="str">
        <f t="shared" ca="1" si="280"/>
        <v>11.2</v>
      </c>
      <c r="D1295" s="322" t="str">
        <f t="shared" ca="1" si="281"/>
        <v>na</v>
      </c>
      <c r="E1295" s="322" t="s">
        <v>36</v>
      </c>
      <c r="F1295" s="322" t="str">
        <f t="shared" ca="1" si="282"/>
        <v>https://museemaritime.larochelle.fr/un-avant-gout/histoire-du-musee</v>
      </c>
      <c r="G1295" s="322" t="str">
        <f t="shared" ca="1" si="283"/>
        <v>A</v>
      </c>
      <c r="H1295" s="322" t="str">
        <f t="shared" ca="1" si="284"/>
        <v>x</v>
      </c>
      <c r="I1295" s="322">
        <f t="shared" ca="1" si="285"/>
        <v>0</v>
      </c>
      <c r="J1295" s="322" t="str">
        <f t="shared" ca="1" si="286"/>
        <v/>
      </c>
      <c r="K1295" s="322" t="str">
        <f t="shared" ca="1" si="287"/>
        <v/>
      </c>
      <c r="L1295" s="322" t="str">
        <f t="shared" ca="1" si="288"/>
        <v/>
      </c>
      <c r="N1295" s="322">
        <f t="shared" ca="1" si="289"/>
        <v>0</v>
      </c>
      <c r="O1295" t="str">
        <f t="shared" ca="1" si="290"/>
        <v/>
      </c>
      <c r="P1295" t="str">
        <f t="shared" ca="1" si="291"/>
        <v/>
      </c>
      <c r="Q1295" t="str">
        <f t="shared" ca="1" si="292"/>
        <v/>
      </c>
      <c r="R1295" t="str">
        <f t="shared" ca="1" si="293"/>
        <v/>
      </c>
    </row>
    <row r="1296" spans="1:18" hidden="1" x14ac:dyDescent="0.2">
      <c r="A1296" s="361"/>
      <c r="B1296" s="322">
        <v>83</v>
      </c>
      <c r="C1296" s="322" t="str">
        <f t="shared" ca="1" si="280"/>
        <v>11.2</v>
      </c>
      <c r="D1296" s="322" t="str">
        <f t="shared" ca="1" si="281"/>
        <v>na</v>
      </c>
      <c r="E1296" s="322" t="s">
        <v>37</v>
      </c>
      <c r="F1296" s="322" t="str">
        <f t="shared" ca="1" si="282"/>
        <v>https://museemaritime.larochelle.fr/un-avant-gout/les-collections/flotte-patrimoniale</v>
      </c>
      <c r="G1296" s="322" t="str">
        <f t="shared" ca="1" si="283"/>
        <v>A</v>
      </c>
      <c r="H1296" s="322" t="str">
        <f t="shared" ca="1" si="284"/>
        <v>x</v>
      </c>
      <c r="I1296" s="322">
        <f t="shared" ca="1" si="285"/>
        <v>0</v>
      </c>
      <c r="J1296" s="322" t="str">
        <f t="shared" ca="1" si="286"/>
        <v/>
      </c>
      <c r="K1296" s="322" t="str">
        <f t="shared" ca="1" si="287"/>
        <v/>
      </c>
      <c r="L1296" s="322" t="str">
        <f t="shared" ca="1" si="288"/>
        <v/>
      </c>
      <c r="N1296" s="322">
        <f t="shared" ca="1" si="289"/>
        <v>0</v>
      </c>
      <c r="O1296" t="str">
        <f t="shared" ca="1" si="290"/>
        <v/>
      </c>
      <c r="P1296" t="str">
        <f t="shared" ca="1" si="291"/>
        <v/>
      </c>
      <c r="Q1296" t="str">
        <f t="shared" ca="1" si="292"/>
        <v/>
      </c>
      <c r="R1296" t="str">
        <f t="shared" ca="1" si="293"/>
        <v/>
      </c>
    </row>
    <row r="1297" spans="1:18" hidden="1" x14ac:dyDescent="0.2">
      <c r="A1297" s="361"/>
      <c r="B1297" s="322">
        <v>83</v>
      </c>
      <c r="C1297" s="322" t="str">
        <f t="shared" ca="1" si="280"/>
        <v>11.2</v>
      </c>
      <c r="D1297" s="322" t="str">
        <f t="shared" ca="1" si="281"/>
        <v>na</v>
      </c>
      <c r="E1297" s="322" t="s">
        <v>38</v>
      </c>
      <c r="F1297" s="322" t="str">
        <f t="shared" ca="1" si="282"/>
        <v>https://museemaritime.larochelle.fr/un-avant-gout/les-collections/france-1</v>
      </c>
      <c r="G1297" s="322" t="str">
        <f t="shared" ca="1" si="283"/>
        <v>A</v>
      </c>
      <c r="H1297" s="322" t="str">
        <f t="shared" ca="1" si="284"/>
        <v>x</v>
      </c>
      <c r="I1297" s="322">
        <f t="shared" ca="1" si="285"/>
        <v>0</v>
      </c>
      <c r="J1297" s="322" t="str">
        <f t="shared" ca="1" si="286"/>
        <v/>
      </c>
      <c r="K1297" s="322" t="str">
        <f t="shared" ca="1" si="287"/>
        <v/>
      </c>
      <c r="L1297" s="322" t="str">
        <f t="shared" ca="1" si="288"/>
        <v/>
      </c>
      <c r="N1297" s="322">
        <f t="shared" ca="1" si="289"/>
        <v>0</v>
      </c>
      <c r="O1297" t="str">
        <f t="shared" ca="1" si="290"/>
        <v/>
      </c>
      <c r="P1297" t="str">
        <f t="shared" ca="1" si="291"/>
        <v/>
      </c>
      <c r="Q1297" t="str">
        <f t="shared" ca="1" si="292"/>
        <v/>
      </c>
      <c r="R1297" t="str">
        <f t="shared" ca="1" si="293"/>
        <v/>
      </c>
    </row>
    <row r="1298" spans="1:18" hidden="1" x14ac:dyDescent="0.2">
      <c r="A1298" s="361"/>
      <c r="B1298" s="322">
        <v>83</v>
      </c>
      <c r="C1298" s="322" t="str">
        <f t="shared" ca="1" si="280"/>
        <v>11.2</v>
      </c>
      <c r="D1298" s="322" t="str">
        <f t="shared" ca="1" si="281"/>
        <v>na</v>
      </c>
      <c r="E1298" s="322" t="s">
        <v>39</v>
      </c>
      <c r="F1298" s="322" t="str">
        <f t="shared" ca="1" si="282"/>
        <v>https://museemaritime.larochelle.fr/un-avant-gout/les-incontournables/joshua-1</v>
      </c>
      <c r="G1298" s="322" t="str">
        <f t="shared" ca="1" si="283"/>
        <v>A</v>
      </c>
      <c r="H1298" s="322" t="str">
        <f t="shared" ca="1" si="284"/>
        <v>x</v>
      </c>
      <c r="I1298" s="322">
        <f t="shared" ca="1" si="285"/>
        <v>0</v>
      </c>
      <c r="J1298" s="322" t="str">
        <f t="shared" ca="1" si="286"/>
        <v/>
      </c>
      <c r="K1298" s="322" t="str">
        <f t="shared" ca="1" si="287"/>
        <v/>
      </c>
      <c r="L1298" s="322" t="str">
        <f t="shared" ca="1" si="288"/>
        <v/>
      </c>
      <c r="N1298" s="322">
        <f t="shared" ca="1" si="289"/>
        <v>0</v>
      </c>
      <c r="O1298" t="str">
        <f t="shared" ca="1" si="290"/>
        <v/>
      </c>
      <c r="P1298" t="str">
        <f t="shared" ca="1" si="291"/>
        <v/>
      </c>
      <c r="Q1298" t="str">
        <f t="shared" ca="1" si="292"/>
        <v/>
      </c>
      <c r="R1298" t="str">
        <f t="shared" ca="1" si="293"/>
        <v/>
      </c>
    </row>
    <row r="1299" spans="1:18" hidden="1" x14ac:dyDescent="0.2">
      <c r="A1299" s="361"/>
      <c r="B1299" s="322">
        <v>83</v>
      </c>
      <c r="C1299" s="322" t="str">
        <f t="shared" ca="1" si="280"/>
        <v>11.2</v>
      </c>
      <c r="D1299" s="322" t="str">
        <f t="shared" ca="1" si="281"/>
        <v>na</v>
      </c>
      <c r="E1299" s="322" t="s">
        <v>40</v>
      </c>
      <c r="F1299" s="322" t="str">
        <f t="shared" ca="1" si="282"/>
        <v>https://museemaritime.larochelle.fr/preparer-la-visite/acces-tarifs-et-horaires</v>
      </c>
      <c r="G1299" s="322" t="str">
        <f t="shared" ca="1" si="283"/>
        <v>A</v>
      </c>
      <c r="H1299" s="322" t="str">
        <f t="shared" ca="1" si="284"/>
        <v>x</v>
      </c>
      <c r="I1299" s="322">
        <f t="shared" ca="1" si="285"/>
        <v>0</v>
      </c>
      <c r="J1299" s="322" t="str">
        <f t="shared" ca="1" si="286"/>
        <v/>
      </c>
      <c r="K1299" s="322" t="str">
        <f t="shared" ca="1" si="287"/>
        <v/>
      </c>
      <c r="L1299" s="322" t="str">
        <f t="shared" ca="1" si="288"/>
        <v/>
      </c>
      <c r="N1299" s="322">
        <f t="shared" ca="1" si="289"/>
        <v>0</v>
      </c>
      <c r="O1299" t="str">
        <f t="shared" ca="1" si="290"/>
        <v/>
      </c>
      <c r="P1299" t="str">
        <f t="shared" ca="1" si="291"/>
        <v/>
      </c>
      <c r="Q1299" t="str">
        <f t="shared" ca="1" si="292"/>
        <v/>
      </c>
      <c r="R1299" t="str">
        <f t="shared" ca="1" si="293"/>
        <v/>
      </c>
    </row>
    <row r="1300" spans="1:18" hidden="1" x14ac:dyDescent="0.2">
      <c r="A1300" s="361"/>
      <c r="B1300" s="322">
        <v>83</v>
      </c>
      <c r="C1300" s="322" t="str">
        <f t="shared" ca="1" si="280"/>
        <v>11.2</v>
      </c>
      <c r="D1300" s="322" t="str">
        <f t="shared" ca="1" si="281"/>
        <v>na</v>
      </c>
      <c r="E1300" s="322" t="s">
        <v>41</v>
      </c>
      <c r="F1300" s="322" t="str">
        <f t="shared" ca="1" si="282"/>
        <v>https://museemaritime.larochelle.fr/preparer-la-visite/je-suis/enseignant-ou-animateur</v>
      </c>
      <c r="G1300" s="322" t="str">
        <f t="shared" ca="1" si="283"/>
        <v>A</v>
      </c>
      <c r="H1300" s="322" t="str">
        <f t="shared" ca="1" si="284"/>
        <v>x</v>
      </c>
      <c r="I1300" s="322">
        <f t="shared" ca="1" si="285"/>
        <v>0</v>
      </c>
      <c r="J1300" s="322" t="str">
        <f t="shared" ca="1" si="286"/>
        <v/>
      </c>
      <c r="K1300" s="322" t="str">
        <f t="shared" ca="1" si="287"/>
        <v/>
      </c>
      <c r="L1300" s="322" t="str">
        <f t="shared" ca="1" si="288"/>
        <v/>
      </c>
      <c r="N1300" s="322">
        <f t="shared" ca="1" si="289"/>
        <v>0</v>
      </c>
      <c r="O1300" t="str">
        <f t="shared" ca="1" si="290"/>
        <v/>
      </c>
      <c r="P1300" t="str">
        <f t="shared" ca="1" si="291"/>
        <v/>
      </c>
      <c r="Q1300" t="str">
        <f t="shared" ca="1" si="292"/>
        <v/>
      </c>
      <c r="R1300" t="str">
        <f t="shared" ca="1" si="293"/>
        <v/>
      </c>
    </row>
    <row r="1301" spans="1:18" hidden="1" x14ac:dyDescent="0.2">
      <c r="A1301" s="361"/>
      <c r="B1301" s="322">
        <v>83</v>
      </c>
      <c r="C1301" s="322" t="str">
        <f t="shared" ca="1" si="280"/>
        <v>11.2</v>
      </c>
      <c r="D1301" s="322" t="str">
        <f t="shared" ca="1" si="281"/>
        <v>na</v>
      </c>
      <c r="E1301" s="322" t="s">
        <v>42</v>
      </c>
      <c r="F1301" s="322" t="str">
        <f t="shared" ca="1" si="282"/>
        <v>https://museemaritime.larochelle.fr/au-dela-de-la-visite/autour-des-expositions</v>
      </c>
      <c r="G1301" s="322" t="str">
        <f t="shared" ca="1" si="283"/>
        <v>A</v>
      </c>
      <c r="H1301" s="322" t="str">
        <f t="shared" ca="1" si="284"/>
        <v>x</v>
      </c>
      <c r="I1301" s="322">
        <f t="shared" ca="1" si="285"/>
        <v>0</v>
      </c>
      <c r="J1301" s="322" t="str">
        <f t="shared" ca="1" si="286"/>
        <v/>
      </c>
      <c r="K1301" s="322" t="str">
        <f t="shared" ca="1" si="287"/>
        <v/>
      </c>
      <c r="L1301" s="322" t="str">
        <f t="shared" ca="1" si="288"/>
        <v/>
      </c>
      <c r="N1301" s="322">
        <f t="shared" ca="1" si="289"/>
        <v>0</v>
      </c>
      <c r="O1301" t="str">
        <f t="shared" ca="1" si="290"/>
        <v/>
      </c>
      <c r="P1301" t="str">
        <f t="shared" ca="1" si="291"/>
        <v/>
      </c>
      <c r="Q1301" t="str">
        <f t="shared" ca="1" si="292"/>
        <v/>
      </c>
      <c r="R1301" t="str">
        <f t="shared" ca="1" si="293"/>
        <v/>
      </c>
    </row>
    <row r="1302" spans="1:18" hidden="1" x14ac:dyDescent="0.2">
      <c r="A1302" s="361"/>
      <c r="B1302" s="322">
        <v>83</v>
      </c>
      <c r="C1302" s="322" t="str">
        <f t="shared" ca="1" si="280"/>
        <v>11.2</v>
      </c>
      <c r="D1302" s="322" t="str">
        <f t="shared" ca="1" si="281"/>
        <v>na</v>
      </c>
      <c r="E1302" s="322" t="s">
        <v>43</v>
      </c>
      <c r="F1302" s="322" t="str">
        <f t="shared" ca="1" si="282"/>
        <v>https://museemaritime.larochelle.fr/au-dela-de-la-visite/lieux-culturels-et-monuments</v>
      </c>
      <c r="G1302" s="322" t="str">
        <f t="shared" ca="1" si="283"/>
        <v>A</v>
      </c>
      <c r="H1302" s="322" t="str">
        <f t="shared" ca="1" si="284"/>
        <v>x</v>
      </c>
      <c r="I1302" s="322">
        <f t="shared" ca="1" si="285"/>
        <v>0</v>
      </c>
      <c r="J1302" s="322" t="str">
        <f t="shared" ca="1" si="286"/>
        <v/>
      </c>
      <c r="K1302" s="322" t="str">
        <f t="shared" ca="1" si="287"/>
        <v/>
      </c>
      <c r="L1302" s="322" t="str">
        <f t="shared" ca="1" si="288"/>
        <v/>
      </c>
      <c r="N1302" s="322">
        <f t="shared" ca="1" si="289"/>
        <v>0</v>
      </c>
      <c r="O1302" t="str">
        <f t="shared" ca="1" si="290"/>
        <v/>
      </c>
      <c r="P1302" t="str">
        <f t="shared" ca="1" si="291"/>
        <v/>
      </c>
      <c r="Q1302" t="str">
        <f t="shared" ca="1" si="292"/>
        <v/>
      </c>
      <c r="R1302" t="str">
        <f t="shared" ca="1" si="293"/>
        <v/>
      </c>
    </row>
    <row r="1303" spans="1:18" hidden="1" x14ac:dyDescent="0.2">
      <c r="A1303" s="361"/>
      <c r="B1303" s="322">
        <v>83</v>
      </c>
      <c r="C1303" s="322" t="str">
        <f t="shared" ca="1" si="280"/>
        <v>11.2</v>
      </c>
      <c r="D1303" s="322" t="str">
        <f t="shared" ca="1" si="281"/>
        <v>na</v>
      </c>
      <c r="E1303" s="322" t="s">
        <v>44</v>
      </c>
      <c r="F1303" s="322" t="str">
        <f t="shared" ca="1" si="282"/>
        <v>https://museemaritime.larochelle.fr/au-dela-de-la-visite/a-decouvrir-a-proximite/yatchs-classiques</v>
      </c>
      <c r="G1303" s="322" t="str">
        <f t="shared" ca="1" si="283"/>
        <v>A</v>
      </c>
      <c r="H1303" s="322" t="str">
        <f t="shared" ca="1" si="284"/>
        <v>x</v>
      </c>
      <c r="I1303" s="322">
        <f t="shared" ca="1" si="285"/>
        <v>0</v>
      </c>
      <c r="J1303" s="322" t="str">
        <f t="shared" ca="1" si="286"/>
        <v/>
      </c>
      <c r="K1303" s="322" t="str">
        <f t="shared" ca="1" si="287"/>
        <v/>
      </c>
      <c r="L1303" s="322" t="str">
        <f t="shared" ca="1" si="288"/>
        <v/>
      </c>
      <c r="N1303" s="322">
        <f t="shared" ca="1" si="289"/>
        <v>0</v>
      </c>
      <c r="O1303" t="str">
        <f t="shared" ca="1" si="290"/>
        <v/>
      </c>
      <c r="P1303" t="str">
        <f t="shared" ca="1" si="291"/>
        <v/>
      </c>
      <c r="Q1303" t="str">
        <f t="shared" ca="1" si="292"/>
        <v/>
      </c>
      <c r="R1303" t="str">
        <f t="shared" ca="1" si="293"/>
        <v/>
      </c>
    </row>
    <row r="1304" spans="1:18" hidden="1" x14ac:dyDescent="0.2">
      <c r="A1304" s="361"/>
      <c r="B1304" s="322">
        <v>84</v>
      </c>
      <c r="C1304" s="322" t="str">
        <f t="shared" ca="1" si="280"/>
        <v>11.3</v>
      </c>
      <c r="D1304" s="322" t="str">
        <f t="shared" ca="1" si="281"/>
        <v>na</v>
      </c>
      <c r="E1304" s="322" t="s">
        <v>27</v>
      </c>
      <c r="F1304" s="322" t="str">
        <f t="shared" ca="1" si="282"/>
        <v>https://museemaritime.larochelle.fr/</v>
      </c>
      <c r="G1304" s="322" t="str">
        <f t="shared" ca="1" si="283"/>
        <v>AA</v>
      </c>
      <c r="H1304" s="322">
        <f t="shared" ca="1" si="284"/>
        <v>0</v>
      </c>
      <c r="I1304" s="322">
        <f t="shared" ca="1" si="285"/>
        <v>0</v>
      </c>
      <c r="J1304" s="322" t="str">
        <f t="shared" ca="1" si="286"/>
        <v/>
      </c>
      <c r="K1304" s="322" t="str">
        <f t="shared" ca="1" si="287"/>
        <v/>
      </c>
      <c r="L1304" s="322" t="str">
        <f t="shared" ca="1" si="288"/>
        <v/>
      </c>
      <c r="N1304" s="322">
        <f t="shared" ca="1" si="289"/>
        <v>0</v>
      </c>
      <c r="O1304" t="str">
        <f t="shared" ca="1" si="290"/>
        <v/>
      </c>
      <c r="P1304" t="str">
        <f t="shared" ca="1" si="291"/>
        <v/>
      </c>
      <c r="Q1304" t="str">
        <f t="shared" ca="1" si="292"/>
        <v/>
      </c>
      <c r="R1304" t="str">
        <f t="shared" ca="1" si="293"/>
        <v/>
      </c>
    </row>
    <row r="1305" spans="1:18" hidden="1" x14ac:dyDescent="0.2">
      <c r="A1305" s="361"/>
      <c r="B1305" s="322">
        <v>84</v>
      </c>
      <c r="C1305" s="322" t="str">
        <f t="shared" ca="1" si="280"/>
        <v>11.3</v>
      </c>
      <c r="D1305" s="322" t="str">
        <f t="shared" ca="1" si="281"/>
        <v>na</v>
      </c>
      <c r="E1305" s="322" t="s">
        <v>28</v>
      </c>
      <c r="F1305" s="322" t="str">
        <f t="shared" ca="1" si="282"/>
        <v>https://museemaritime.larochelle.fr/contact</v>
      </c>
      <c r="G1305" s="322" t="str">
        <f t="shared" ca="1" si="283"/>
        <v>AA</v>
      </c>
      <c r="H1305" s="322">
        <f t="shared" ca="1" si="284"/>
        <v>0</v>
      </c>
      <c r="I1305" s="322">
        <f t="shared" ca="1" si="285"/>
        <v>0</v>
      </c>
      <c r="J1305" s="322" t="str">
        <f t="shared" ca="1" si="286"/>
        <v/>
      </c>
      <c r="K1305" s="322" t="str">
        <f t="shared" ca="1" si="287"/>
        <v/>
      </c>
      <c r="L1305" s="322" t="str">
        <f t="shared" ca="1" si="288"/>
        <v/>
      </c>
      <c r="N1305" s="322">
        <f t="shared" ca="1" si="289"/>
        <v>0</v>
      </c>
      <c r="O1305" t="str">
        <f t="shared" ca="1" si="290"/>
        <v/>
      </c>
      <c r="P1305" t="str">
        <f t="shared" ca="1" si="291"/>
        <v/>
      </c>
      <c r="Q1305" t="str">
        <f t="shared" ca="1" si="292"/>
        <v/>
      </c>
      <c r="R1305" t="str">
        <f t="shared" ca="1" si="293"/>
        <v/>
      </c>
    </row>
    <row r="1306" spans="1:18" hidden="1" x14ac:dyDescent="0.2">
      <c r="A1306" s="361"/>
      <c r="B1306" s="322">
        <v>84</v>
      </c>
      <c r="C1306" s="322" t="str">
        <f t="shared" ca="1" si="280"/>
        <v>11.3</v>
      </c>
      <c r="D1306" s="322" t="str">
        <f t="shared" ca="1" si="281"/>
        <v>na</v>
      </c>
      <c r="E1306" s="322" t="s">
        <v>29</v>
      </c>
      <c r="F1306" s="322" t="str">
        <f t="shared" ca="1" si="282"/>
        <v>https://museemaritime.larochelle.fr/mentions-legales</v>
      </c>
      <c r="G1306" s="322" t="str">
        <f t="shared" ca="1" si="283"/>
        <v>AA</v>
      </c>
      <c r="H1306" s="322">
        <f t="shared" ca="1" si="284"/>
        <v>0</v>
      </c>
      <c r="I1306" s="322">
        <f t="shared" ca="1" si="285"/>
        <v>0</v>
      </c>
      <c r="J1306" s="322" t="str">
        <f t="shared" ca="1" si="286"/>
        <v/>
      </c>
      <c r="K1306" s="322" t="str">
        <f t="shared" ca="1" si="287"/>
        <v/>
      </c>
      <c r="L1306" s="322" t="str">
        <f t="shared" ca="1" si="288"/>
        <v/>
      </c>
      <c r="N1306" s="322">
        <f t="shared" ca="1" si="289"/>
        <v>0</v>
      </c>
      <c r="O1306" t="str">
        <f t="shared" ca="1" si="290"/>
        <v/>
      </c>
      <c r="P1306" t="str">
        <f t="shared" ca="1" si="291"/>
        <v/>
      </c>
      <c r="Q1306" t="str">
        <f t="shared" ca="1" si="292"/>
        <v/>
      </c>
      <c r="R1306" t="str">
        <f t="shared" ca="1" si="293"/>
        <v/>
      </c>
    </row>
    <row r="1307" spans="1:18" hidden="1" x14ac:dyDescent="0.2">
      <c r="A1307" s="361"/>
      <c r="B1307" s="322">
        <v>84</v>
      </c>
      <c r="C1307" s="322" t="str">
        <f t="shared" ca="1" si="280"/>
        <v>11.3</v>
      </c>
      <c r="D1307" s="322" t="str">
        <f t="shared" ca="1" si="281"/>
        <v>na</v>
      </c>
      <c r="E1307" s="322" t="s">
        <v>30</v>
      </c>
      <c r="F1307" s="322" t="str">
        <f t="shared" ca="1" si="282"/>
        <v>https://museemaritime.larochelle.fr/plan-du-site</v>
      </c>
      <c r="G1307" s="322" t="str">
        <f t="shared" ca="1" si="283"/>
        <v>AA</v>
      </c>
      <c r="H1307" s="322">
        <f t="shared" ca="1" si="284"/>
        <v>0</v>
      </c>
      <c r="I1307" s="322">
        <f t="shared" ca="1" si="285"/>
        <v>0</v>
      </c>
      <c r="J1307" s="322" t="str">
        <f t="shared" ca="1" si="286"/>
        <v/>
      </c>
      <c r="K1307" s="322" t="str">
        <f t="shared" ca="1" si="287"/>
        <v/>
      </c>
      <c r="L1307" s="322" t="str">
        <f t="shared" ca="1" si="288"/>
        <v/>
      </c>
      <c r="N1307" s="322">
        <f t="shared" ca="1" si="289"/>
        <v>0</v>
      </c>
      <c r="O1307" t="str">
        <f t="shared" ca="1" si="290"/>
        <v/>
      </c>
      <c r="P1307" t="str">
        <f t="shared" ca="1" si="291"/>
        <v/>
      </c>
      <c r="Q1307" t="str">
        <f t="shared" ca="1" si="292"/>
        <v/>
      </c>
      <c r="R1307" t="str">
        <f t="shared" ca="1" si="293"/>
        <v/>
      </c>
    </row>
    <row r="1308" spans="1:18" hidden="1" x14ac:dyDescent="0.2">
      <c r="A1308" s="361"/>
      <c r="B1308" s="322">
        <v>84</v>
      </c>
      <c r="C1308" s="322" t="str">
        <f t="shared" ca="1" si="280"/>
        <v>11.3</v>
      </c>
      <c r="D1308" s="322" t="str">
        <f t="shared" ca="1" si="281"/>
        <v>na</v>
      </c>
      <c r="E1308" s="322" t="s">
        <v>31</v>
      </c>
      <c r="F1308" s="322" t="str">
        <f t="shared" ca="1" si="282"/>
        <v>https://museemaritime.larochelle.fr/un-avant-gout/en-ce-moment</v>
      </c>
      <c r="G1308" s="322" t="str">
        <f t="shared" ca="1" si="283"/>
        <v>AA</v>
      </c>
      <c r="H1308" s="322">
        <f t="shared" ca="1" si="284"/>
        <v>0</v>
      </c>
      <c r="I1308" s="322">
        <f t="shared" ca="1" si="285"/>
        <v>0</v>
      </c>
      <c r="J1308" s="322" t="str">
        <f t="shared" ca="1" si="286"/>
        <v/>
      </c>
      <c r="K1308" s="322" t="str">
        <f t="shared" ca="1" si="287"/>
        <v/>
      </c>
      <c r="L1308" s="322" t="str">
        <f t="shared" ca="1" si="288"/>
        <v/>
      </c>
      <c r="N1308" s="322">
        <f t="shared" ca="1" si="289"/>
        <v>0</v>
      </c>
      <c r="O1308" t="str">
        <f t="shared" ca="1" si="290"/>
        <v/>
      </c>
      <c r="P1308" t="str">
        <f t="shared" ca="1" si="291"/>
        <v/>
      </c>
      <c r="Q1308" t="str">
        <f t="shared" ca="1" si="292"/>
        <v/>
      </c>
      <c r="R1308" t="str">
        <f t="shared" ca="1" si="293"/>
        <v/>
      </c>
    </row>
    <row r="1309" spans="1:18" hidden="1" x14ac:dyDescent="0.2">
      <c r="A1309" s="361"/>
      <c r="B1309" s="322">
        <v>84</v>
      </c>
      <c r="C1309" s="322" t="str">
        <f t="shared" ca="1" si="280"/>
        <v>11.3</v>
      </c>
      <c r="D1309" s="322" t="str">
        <f t="shared" ca="1" si="281"/>
        <v>na</v>
      </c>
      <c r="E1309" s="322" t="s">
        <v>32</v>
      </c>
      <c r="F1309" s="322" t="str">
        <f t="shared" ca="1" si="282"/>
        <v>https://museemaritime.larochelle.fr/un-avant-gout/en-ce-moment</v>
      </c>
      <c r="G1309" s="322" t="str">
        <f t="shared" ca="1" si="283"/>
        <v>AA</v>
      </c>
      <c r="H1309" s="322">
        <f t="shared" ca="1" si="284"/>
        <v>0</v>
      </c>
      <c r="I1309" s="322">
        <f t="shared" ca="1" si="285"/>
        <v>0</v>
      </c>
      <c r="J1309" s="322" t="str">
        <f t="shared" ca="1" si="286"/>
        <v/>
      </c>
      <c r="K1309" s="322" t="str">
        <f t="shared" ca="1" si="287"/>
        <v/>
      </c>
      <c r="L1309" s="322" t="str">
        <f t="shared" ca="1" si="288"/>
        <v/>
      </c>
      <c r="N1309" s="322">
        <f t="shared" ca="1" si="289"/>
        <v>0</v>
      </c>
      <c r="O1309" t="str">
        <f t="shared" ca="1" si="290"/>
        <v/>
      </c>
      <c r="P1309" t="str">
        <f t="shared" ca="1" si="291"/>
        <v/>
      </c>
      <c r="Q1309" t="str">
        <f t="shared" ca="1" si="292"/>
        <v/>
      </c>
      <c r="R1309" t="str">
        <f t="shared" ca="1" si="293"/>
        <v/>
      </c>
    </row>
    <row r="1310" spans="1:18" hidden="1" x14ac:dyDescent="0.2">
      <c r="A1310" s="361"/>
      <c r="B1310" s="322">
        <v>84</v>
      </c>
      <c r="C1310" s="322" t="str">
        <f t="shared" ca="1" si="280"/>
        <v>11.3</v>
      </c>
      <c r="D1310" s="322" t="str">
        <f t="shared" ca="1" si="281"/>
        <v>na</v>
      </c>
      <c r="E1310" s="322" t="s">
        <v>33</v>
      </c>
      <c r="F1310" s="322" t="str">
        <f t="shared" ca="1" si="282"/>
        <v>https://museemaritime.larochelle.fr/un-avant-gout/en-ce-moment/evenement/generationsthalassa-5662</v>
      </c>
      <c r="G1310" s="322" t="str">
        <f t="shared" ca="1" si="283"/>
        <v>AA</v>
      </c>
      <c r="H1310" s="322">
        <f t="shared" ca="1" si="284"/>
        <v>0</v>
      </c>
      <c r="I1310" s="322">
        <f t="shared" ca="1" si="285"/>
        <v>0</v>
      </c>
      <c r="J1310" s="322" t="str">
        <f t="shared" ca="1" si="286"/>
        <v/>
      </c>
      <c r="K1310" s="322" t="str">
        <f t="shared" ca="1" si="287"/>
        <v/>
      </c>
      <c r="L1310" s="322" t="str">
        <f t="shared" ca="1" si="288"/>
        <v/>
      </c>
      <c r="N1310" s="322">
        <f t="shared" ca="1" si="289"/>
        <v>0</v>
      </c>
      <c r="O1310" t="str">
        <f t="shared" ca="1" si="290"/>
        <v/>
      </c>
      <c r="P1310" t="str">
        <f t="shared" ca="1" si="291"/>
        <v/>
      </c>
      <c r="Q1310" t="str">
        <f t="shared" ca="1" si="292"/>
        <v/>
      </c>
      <c r="R1310" t="str">
        <f t="shared" ca="1" si="293"/>
        <v/>
      </c>
    </row>
    <row r="1311" spans="1:18" hidden="1" x14ac:dyDescent="0.2">
      <c r="A1311" s="361"/>
      <c r="B1311" s="322">
        <v>84</v>
      </c>
      <c r="C1311" s="322" t="str">
        <f t="shared" ca="1" si="280"/>
        <v>11.3</v>
      </c>
      <c r="D1311" s="322" t="str">
        <f t="shared" ca="1" si="281"/>
        <v>na</v>
      </c>
      <c r="E1311" s="322" t="s">
        <v>34</v>
      </c>
      <c r="F1311" s="322" t="str">
        <f t="shared" ca="1" si="282"/>
        <v>https://museemaritime.larochelle.fr/recherche?q=bateau&amp;tx_indexedsearch%5Bsubmit_button%5D=OK </v>
      </c>
      <c r="G1311" s="322" t="str">
        <f t="shared" ca="1" si="283"/>
        <v>AA</v>
      </c>
      <c r="H1311" s="322">
        <f t="shared" ca="1" si="284"/>
        <v>0</v>
      </c>
      <c r="I1311" s="322">
        <f t="shared" ca="1" si="285"/>
        <v>0</v>
      </c>
      <c r="J1311" s="322" t="str">
        <f t="shared" ca="1" si="286"/>
        <v/>
      </c>
      <c r="K1311" s="322" t="str">
        <f t="shared" ca="1" si="287"/>
        <v/>
      </c>
      <c r="L1311" s="322" t="str">
        <f t="shared" ca="1" si="288"/>
        <v/>
      </c>
      <c r="N1311" s="322">
        <f t="shared" ca="1" si="289"/>
        <v>0</v>
      </c>
      <c r="O1311" t="str">
        <f t="shared" ca="1" si="290"/>
        <v/>
      </c>
      <c r="P1311" t="str">
        <f t="shared" ca="1" si="291"/>
        <v/>
      </c>
      <c r="Q1311" t="str">
        <f t="shared" ca="1" si="292"/>
        <v/>
      </c>
      <c r="R1311" t="str">
        <f t="shared" ca="1" si="293"/>
        <v/>
      </c>
    </row>
    <row r="1312" spans="1:18" hidden="1" x14ac:dyDescent="0.2">
      <c r="A1312" s="361"/>
      <c r="B1312" s="322">
        <v>84</v>
      </c>
      <c r="C1312" s="322" t="str">
        <f t="shared" ca="1" si="280"/>
        <v>11.3</v>
      </c>
      <c r="D1312" s="322" t="str">
        <f t="shared" ca="1" si="281"/>
        <v>na</v>
      </c>
      <c r="E1312" s="322" t="s">
        <v>35</v>
      </c>
      <c r="F1312" s="322" t="str">
        <f t="shared" ca="1" si="282"/>
        <v>https://museemaritime.larochelle.fr/un-avant-gout/presentation-du-musee</v>
      </c>
      <c r="G1312" s="322" t="str">
        <f t="shared" ca="1" si="283"/>
        <v>AA</v>
      </c>
      <c r="H1312" s="322">
        <f t="shared" ca="1" si="284"/>
        <v>0</v>
      </c>
      <c r="I1312" s="322">
        <f t="shared" ca="1" si="285"/>
        <v>0</v>
      </c>
      <c r="J1312" s="322" t="str">
        <f t="shared" ca="1" si="286"/>
        <v/>
      </c>
      <c r="K1312" s="322" t="str">
        <f t="shared" ca="1" si="287"/>
        <v/>
      </c>
      <c r="L1312" s="322" t="str">
        <f t="shared" ca="1" si="288"/>
        <v/>
      </c>
      <c r="N1312" s="322">
        <f t="shared" ca="1" si="289"/>
        <v>0</v>
      </c>
      <c r="O1312" t="str">
        <f t="shared" ca="1" si="290"/>
        <v/>
      </c>
      <c r="P1312" t="str">
        <f t="shared" ca="1" si="291"/>
        <v/>
      </c>
      <c r="Q1312" t="str">
        <f t="shared" ca="1" si="292"/>
        <v/>
      </c>
      <c r="R1312" t="str">
        <f t="shared" ca="1" si="293"/>
        <v/>
      </c>
    </row>
    <row r="1313" spans="1:18" hidden="1" x14ac:dyDescent="0.2">
      <c r="A1313" s="361"/>
      <c r="B1313" s="322">
        <v>84</v>
      </c>
      <c r="C1313" s="322" t="str">
        <f t="shared" ca="1" si="280"/>
        <v>11.3</v>
      </c>
      <c r="D1313" s="322" t="str">
        <f t="shared" ca="1" si="281"/>
        <v>na</v>
      </c>
      <c r="E1313" s="322" t="s">
        <v>36</v>
      </c>
      <c r="F1313" s="322" t="str">
        <f t="shared" ca="1" si="282"/>
        <v>https://museemaritime.larochelle.fr/un-avant-gout/histoire-du-musee</v>
      </c>
      <c r="G1313" s="322" t="str">
        <f t="shared" ca="1" si="283"/>
        <v>AA</v>
      </c>
      <c r="H1313" s="322">
        <f t="shared" ca="1" si="284"/>
        <v>0</v>
      </c>
      <c r="I1313" s="322">
        <f t="shared" ca="1" si="285"/>
        <v>0</v>
      </c>
      <c r="J1313" s="322" t="str">
        <f t="shared" ca="1" si="286"/>
        <v/>
      </c>
      <c r="K1313" s="322" t="str">
        <f t="shared" ca="1" si="287"/>
        <v/>
      </c>
      <c r="L1313" s="322" t="str">
        <f t="shared" ca="1" si="288"/>
        <v/>
      </c>
      <c r="N1313" s="322">
        <f t="shared" ca="1" si="289"/>
        <v>0</v>
      </c>
      <c r="O1313" t="str">
        <f t="shared" ca="1" si="290"/>
        <v/>
      </c>
      <c r="P1313" t="str">
        <f t="shared" ca="1" si="291"/>
        <v/>
      </c>
      <c r="Q1313" t="str">
        <f t="shared" ca="1" si="292"/>
        <v/>
      </c>
      <c r="R1313" t="str">
        <f t="shared" ca="1" si="293"/>
        <v/>
      </c>
    </row>
    <row r="1314" spans="1:18" hidden="1" x14ac:dyDescent="0.2">
      <c r="A1314" s="361"/>
      <c r="B1314" s="322">
        <v>84</v>
      </c>
      <c r="C1314" s="322" t="str">
        <f t="shared" ca="1" si="280"/>
        <v>11.3</v>
      </c>
      <c r="D1314" s="322" t="str">
        <f t="shared" ca="1" si="281"/>
        <v>na</v>
      </c>
      <c r="E1314" s="322" t="s">
        <v>37</v>
      </c>
      <c r="F1314" s="322" t="str">
        <f t="shared" ca="1" si="282"/>
        <v>https://museemaritime.larochelle.fr/un-avant-gout/les-collections/flotte-patrimoniale</v>
      </c>
      <c r="G1314" s="322" t="str">
        <f t="shared" ca="1" si="283"/>
        <v>AA</v>
      </c>
      <c r="H1314" s="322">
        <f t="shared" ca="1" si="284"/>
        <v>0</v>
      </c>
      <c r="I1314" s="322">
        <f t="shared" ca="1" si="285"/>
        <v>0</v>
      </c>
      <c r="J1314" s="322" t="str">
        <f t="shared" ca="1" si="286"/>
        <v/>
      </c>
      <c r="K1314" s="322" t="str">
        <f t="shared" ca="1" si="287"/>
        <v/>
      </c>
      <c r="L1314" s="322" t="str">
        <f t="shared" ca="1" si="288"/>
        <v/>
      </c>
      <c r="N1314" s="322">
        <f t="shared" ca="1" si="289"/>
        <v>0</v>
      </c>
      <c r="O1314" t="str">
        <f t="shared" ca="1" si="290"/>
        <v/>
      </c>
      <c r="P1314" t="str">
        <f t="shared" ca="1" si="291"/>
        <v/>
      </c>
      <c r="Q1314" t="str">
        <f t="shared" ca="1" si="292"/>
        <v/>
      </c>
      <c r="R1314" t="str">
        <f t="shared" ca="1" si="293"/>
        <v/>
      </c>
    </row>
    <row r="1315" spans="1:18" hidden="1" x14ac:dyDescent="0.2">
      <c r="A1315" s="361"/>
      <c r="B1315" s="322">
        <v>84</v>
      </c>
      <c r="C1315" s="322" t="str">
        <f t="shared" ca="1" si="280"/>
        <v>11.3</v>
      </c>
      <c r="D1315" s="322" t="str">
        <f t="shared" ca="1" si="281"/>
        <v>na</v>
      </c>
      <c r="E1315" s="322" t="s">
        <v>38</v>
      </c>
      <c r="F1315" s="322" t="str">
        <f t="shared" ca="1" si="282"/>
        <v>https://museemaritime.larochelle.fr/un-avant-gout/les-collections/france-1</v>
      </c>
      <c r="G1315" s="322" t="str">
        <f t="shared" ca="1" si="283"/>
        <v>AA</v>
      </c>
      <c r="H1315" s="322">
        <f t="shared" ca="1" si="284"/>
        <v>0</v>
      </c>
      <c r="I1315" s="322">
        <f t="shared" ca="1" si="285"/>
        <v>0</v>
      </c>
      <c r="J1315" s="322" t="str">
        <f t="shared" ca="1" si="286"/>
        <v/>
      </c>
      <c r="K1315" s="322" t="str">
        <f t="shared" ca="1" si="287"/>
        <v/>
      </c>
      <c r="L1315" s="322" t="str">
        <f t="shared" ca="1" si="288"/>
        <v/>
      </c>
      <c r="N1315" s="322">
        <f t="shared" ca="1" si="289"/>
        <v>0</v>
      </c>
      <c r="O1315" t="str">
        <f t="shared" ca="1" si="290"/>
        <v/>
      </c>
      <c r="P1315" t="str">
        <f t="shared" ca="1" si="291"/>
        <v/>
      </c>
      <c r="Q1315" t="str">
        <f t="shared" ca="1" si="292"/>
        <v/>
      </c>
      <c r="R1315" t="str">
        <f t="shared" ca="1" si="293"/>
        <v/>
      </c>
    </row>
    <row r="1316" spans="1:18" hidden="1" x14ac:dyDescent="0.2">
      <c r="A1316" s="361"/>
      <c r="B1316" s="322">
        <v>84</v>
      </c>
      <c r="C1316" s="322" t="str">
        <f t="shared" ca="1" si="280"/>
        <v>11.3</v>
      </c>
      <c r="D1316" s="322" t="str">
        <f t="shared" ca="1" si="281"/>
        <v>na</v>
      </c>
      <c r="E1316" s="322" t="s">
        <v>39</v>
      </c>
      <c r="F1316" s="322" t="str">
        <f t="shared" ca="1" si="282"/>
        <v>https://museemaritime.larochelle.fr/un-avant-gout/les-incontournables/joshua-1</v>
      </c>
      <c r="G1316" s="322" t="str">
        <f t="shared" ca="1" si="283"/>
        <v>AA</v>
      </c>
      <c r="H1316" s="322">
        <f t="shared" ca="1" si="284"/>
        <v>0</v>
      </c>
      <c r="I1316" s="322">
        <f t="shared" ca="1" si="285"/>
        <v>0</v>
      </c>
      <c r="J1316" s="322" t="str">
        <f t="shared" ca="1" si="286"/>
        <v/>
      </c>
      <c r="K1316" s="322" t="str">
        <f t="shared" ca="1" si="287"/>
        <v/>
      </c>
      <c r="L1316" s="322" t="str">
        <f t="shared" ca="1" si="288"/>
        <v/>
      </c>
      <c r="N1316" s="322">
        <f t="shared" ca="1" si="289"/>
        <v>0</v>
      </c>
      <c r="O1316" t="str">
        <f t="shared" ca="1" si="290"/>
        <v/>
      </c>
      <c r="P1316" t="str">
        <f t="shared" ca="1" si="291"/>
        <v/>
      </c>
      <c r="Q1316" t="str">
        <f t="shared" ca="1" si="292"/>
        <v/>
      </c>
      <c r="R1316" t="str">
        <f t="shared" ca="1" si="293"/>
        <v/>
      </c>
    </row>
    <row r="1317" spans="1:18" hidden="1" x14ac:dyDescent="0.2">
      <c r="A1317" s="361"/>
      <c r="B1317" s="322">
        <v>84</v>
      </c>
      <c r="C1317" s="322" t="str">
        <f t="shared" ca="1" si="280"/>
        <v>11.3</v>
      </c>
      <c r="D1317" s="322" t="str">
        <f t="shared" ca="1" si="281"/>
        <v>na</v>
      </c>
      <c r="E1317" s="322" t="s">
        <v>40</v>
      </c>
      <c r="F1317" s="322" t="str">
        <f t="shared" ca="1" si="282"/>
        <v>https://museemaritime.larochelle.fr/preparer-la-visite/acces-tarifs-et-horaires</v>
      </c>
      <c r="G1317" s="322" t="str">
        <f t="shared" ca="1" si="283"/>
        <v>AA</v>
      </c>
      <c r="H1317" s="322">
        <f t="shared" ca="1" si="284"/>
        <v>0</v>
      </c>
      <c r="I1317" s="322">
        <f t="shared" ca="1" si="285"/>
        <v>0</v>
      </c>
      <c r="J1317" s="322" t="str">
        <f t="shared" ca="1" si="286"/>
        <v/>
      </c>
      <c r="K1317" s="322" t="str">
        <f t="shared" ca="1" si="287"/>
        <v/>
      </c>
      <c r="L1317" s="322" t="str">
        <f t="shared" ca="1" si="288"/>
        <v/>
      </c>
      <c r="N1317" s="322">
        <f t="shared" ca="1" si="289"/>
        <v>0</v>
      </c>
      <c r="O1317" t="str">
        <f t="shared" ca="1" si="290"/>
        <v/>
      </c>
      <c r="P1317" t="str">
        <f t="shared" ca="1" si="291"/>
        <v/>
      </c>
      <c r="Q1317" t="str">
        <f t="shared" ca="1" si="292"/>
        <v/>
      </c>
      <c r="R1317" t="str">
        <f t="shared" ca="1" si="293"/>
        <v/>
      </c>
    </row>
    <row r="1318" spans="1:18" hidden="1" x14ac:dyDescent="0.2">
      <c r="A1318" s="361"/>
      <c r="B1318" s="322">
        <v>84</v>
      </c>
      <c r="C1318" s="322" t="str">
        <f t="shared" ca="1" si="280"/>
        <v>11.3</v>
      </c>
      <c r="D1318" s="322" t="str">
        <f t="shared" ca="1" si="281"/>
        <v>na</v>
      </c>
      <c r="E1318" s="322" t="s">
        <v>41</v>
      </c>
      <c r="F1318" s="322" t="str">
        <f t="shared" ca="1" si="282"/>
        <v>https://museemaritime.larochelle.fr/preparer-la-visite/je-suis/enseignant-ou-animateur</v>
      </c>
      <c r="G1318" s="322" t="str">
        <f t="shared" ca="1" si="283"/>
        <v>AA</v>
      </c>
      <c r="H1318" s="322">
        <f t="shared" ca="1" si="284"/>
        <v>0</v>
      </c>
      <c r="I1318" s="322">
        <f t="shared" ca="1" si="285"/>
        <v>0</v>
      </c>
      <c r="J1318" s="322" t="str">
        <f t="shared" ca="1" si="286"/>
        <v/>
      </c>
      <c r="K1318" s="322" t="str">
        <f t="shared" ca="1" si="287"/>
        <v/>
      </c>
      <c r="L1318" s="322" t="str">
        <f t="shared" ca="1" si="288"/>
        <v/>
      </c>
      <c r="N1318" s="322">
        <f t="shared" ca="1" si="289"/>
        <v>0</v>
      </c>
      <c r="O1318" t="str">
        <f t="shared" ca="1" si="290"/>
        <v/>
      </c>
      <c r="P1318" t="str">
        <f t="shared" ca="1" si="291"/>
        <v/>
      </c>
      <c r="Q1318" t="str">
        <f t="shared" ca="1" si="292"/>
        <v/>
      </c>
      <c r="R1318" t="str">
        <f t="shared" ca="1" si="293"/>
        <v/>
      </c>
    </row>
    <row r="1319" spans="1:18" hidden="1" x14ac:dyDescent="0.2">
      <c r="A1319" s="361"/>
      <c r="B1319" s="322">
        <v>84</v>
      </c>
      <c r="C1319" s="322" t="str">
        <f t="shared" ca="1" si="280"/>
        <v>11.3</v>
      </c>
      <c r="D1319" s="322" t="str">
        <f t="shared" ca="1" si="281"/>
        <v>na</v>
      </c>
      <c r="E1319" s="322" t="s">
        <v>42</v>
      </c>
      <c r="F1319" s="322" t="str">
        <f t="shared" ca="1" si="282"/>
        <v>https://museemaritime.larochelle.fr/au-dela-de-la-visite/autour-des-expositions</v>
      </c>
      <c r="G1319" s="322" t="str">
        <f t="shared" ca="1" si="283"/>
        <v>AA</v>
      </c>
      <c r="H1319" s="322">
        <f t="shared" ca="1" si="284"/>
        <v>0</v>
      </c>
      <c r="I1319" s="322">
        <f t="shared" ca="1" si="285"/>
        <v>0</v>
      </c>
      <c r="J1319" s="322" t="str">
        <f t="shared" ca="1" si="286"/>
        <v/>
      </c>
      <c r="K1319" s="322" t="str">
        <f t="shared" ca="1" si="287"/>
        <v/>
      </c>
      <c r="L1319" s="322" t="str">
        <f t="shared" ca="1" si="288"/>
        <v/>
      </c>
      <c r="N1319" s="322">
        <f t="shared" ca="1" si="289"/>
        <v>0</v>
      </c>
      <c r="O1319" t="str">
        <f t="shared" ca="1" si="290"/>
        <v/>
      </c>
      <c r="P1319" t="str">
        <f t="shared" ca="1" si="291"/>
        <v/>
      </c>
      <c r="Q1319" t="str">
        <f t="shared" ca="1" si="292"/>
        <v/>
      </c>
      <c r="R1319" t="str">
        <f t="shared" ca="1" si="293"/>
        <v/>
      </c>
    </row>
    <row r="1320" spans="1:18" hidden="1" x14ac:dyDescent="0.2">
      <c r="A1320" s="361"/>
      <c r="B1320" s="322">
        <v>84</v>
      </c>
      <c r="C1320" s="322" t="str">
        <f t="shared" ca="1" si="280"/>
        <v>11.3</v>
      </c>
      <c r="D1320" s="322" t="str">
        <f t="shared" ca="1" si="281"/>
        <v>na</v>
      </c>
      <c r="E1320" s="322" t="s">
        <v>43</v>
      </c>
      <c r="F1320" s="322" t="str">
        <f t="shared" ca="1" si="282"/>
        <v>https://museemaritime.larochelle.fr/au-dela-de-la-visite/lieux-culturels-et-monuments</v>
      </c>
      <c r="G1320" s="322" t="str">
        <f t="shared" ca="1" si="283"/>
        <v>AA</v>
      </c>
      <c r="H1320" s="322">
        <f t="shared" ca="1" si="284"/>
        <v>0</v>
      </c>
      <c r="I1320" s="322">
        <f t="shared" ca="1" si="285"/>
        <v>0</v>
      </c>
      <c r="J1320" s="322" t="str">
        <f t="shared" ca="1" si="286"/>
        <v/>
      </c>
      <c r="K1320" s="322" t="str">
        <f t="shared" ca="1" si="287"/>
        <v/>
      </c>
      <c r="L1320" s="322" t="str">
        <f t="shared" ca="1" si="288"/>
        <v/>
      </c>
      <c r="N1320" s="322">
        <f t="shared" ca="1" si="289"/>
        <v>0</v>
      </c>
      <c r="O1320" t="str">
        <f t="shared" ca="1" si="290"/>
        <v/>
      </c>
      <c r="P1320" t="str">
        <f t="shared" ca="1" si="291"/>
        <v/>
      </c>
      <c r="Q1320" t="str">
        <f t="shared" ca="1" si="292"/>
        <v/>
      </c>
      <c r="R1320" t="str">
        <f t="shared" ca="1" si="293"/>
        <v/>
      </c>
    </row>
    <row r="1321" spans="1:18" hidden="1" x14ac:dyDescent="0.2">
      <c r="A1321" s="361"/>
      <c r="B1321" s="322">
        <v>84</v>
      </c>
      <c r="C1321" s="322" t="str">
        <f t="shared" ca="1" si="280"/>
        <v>11.3</v>
      </c>
      <c r="D1321" s="322" t="str">
        <f t="shared" ca="1" si="281"/>
        <v>na</v>
      </c>
      <c r="E1321" s="322" t="s">
        <v>44</v>
      </c>
      <c r="F1321" s="322" t="str">
        <f t="shared" ca="1" si="282"/>
        <v>https://museemaritime.larochelle.fr/au-dela-de-la-visite/a-decouvrir-a-proximite/yatchs-classiques</v>
      </c>
      <c r="G1321" s="322" t="str">
        <f t="shared" ca="1" si="283"/>
        <v>AA</v>
      </c>
      <c r="H1321" s="322">
        <f t="shared" ca="1" si="284"/>
        <v>0</v>
      </c>
      <c r="I1321" s="322">
        <f t="shared" ca="1" si="285"/>
        <v>0</v>
      </c>
      <c r="J1321" s="322" t="str">
        <f t="shared" ca="1" si="286"/>
        <v/>
      </c>
      <c r="K1321" s="322" t="str">
        <f t="shared" ca="1" si="287"/>
        <v/>
      </c>
      <c r="L1321" s="322" t="str">
        <f t="shared" ca="1" si="288"/>
        <v/>
      </c>
      <c r="N1321" s="322">
        <f t="shared" ca="1" si="289"/>
        <v>0</v>
      </c>
      <c r="O1321" t="str">
        <f t="shared" ca="1" si="290"/>
        <v/>
      </c>
      <c r="P1321" t="str">
        <f t="shared" ca="1" si="291"/>
        <v/>
      </c>
      <c r="Q1321" t="str">
        <f t="shared" ca="1" si="292"/>
        <v/>
      </c>
      <c r="R1321" t="str">
        <f t="shared" ca="1" si="293"/>
        <v/>
      </c>
    </row>
    <row r="1322" spans="1:18" hidden="1" x14ac:dyDescent="0.2">
      <c r="A1322" s="361"/>
      <c r="B1322" s="322">
        <v>85</v>
      </c>
      <c r="C1322" s="322" t="str">
        <f t="shared" ca="1" si="280"/>
        <v>11.4</v>
      </c>
      <c r="D1322" s="322" t="str">
        <f t="shared" ca="1" si="281"/>
        <v>na</v>
      </c>
      <c r="E1322" s="322" t="s">
        <v>27</v>
      </c>
      <c r="F1322" s="322" t="str">
        <f t="shared" ca="1" si="282"/>
        <v>https://museemaritime.larochelle.fr/</v>
      </c>
      <c r="G1322" s="322" t="str">
        <f t="shared" ca="1" si="283"/>
        <v>A</v>
      </c>
      <c r="H1322" s="322">
        <f t="shared" ca="1" si="284"/>
        <v>0</v>
      </c>
      <c r="I1322" s="322">
        <f t="shared" ca="1" si="285"/>
        <v>0</v>
      </c>
      <c r="J1322" s="322" t="str">
        <f t="shared" ca="1" si="286"/>
        <v/>
      </c>
      <c r="K1322" s="322" t="str">
        <f t="shared" ca="1" si="287"/>
        <v/>
      </c>
      <c r="L1322" s="322" t="str">
        <f t="shared" ca="1" si="288"/>
        <v/>
      </c>
      <c r="N1322" s="322">
        <f t="shared" ca="1" si="289"/>
        <v>0</v>
      </c>
      <c r="O1322" t="str">
        <f t="shared" ca="1" si="290"/>
        <v/>
      </c>
      <c r="P1322" t="str">
        <f t="shared" ca="1" si="291"/>
        <v/>
      </c>
      <c r="Q1322" t="str">
        <f t="shared" ca="1" si="292"/>
        <v/>
      </c>
      <c r="R1322" t="str">
        <f t="shared" ca="1" si="293"/>
        <v/>
      </c>
    </row>
    <row r="1323" spans="1:18" hidden="1" x14ac:dyDescent="0.2">
      <c r="A1323" s="361"/>
      <c r="B1323" s="322">
        <v>85</v>
      </c>
      <c r="C1323" s="322" t="str">
        <f t="shared" ca="1" si="280"/>
        <v>11.4</v>
      </c>
      <c r="D1323" s="322" t="str">
        <f t="shared" ca="1" si="281"/>
        <v>c</v>
      </c>
      <c r="E1323" s="322" t="s">
        <v>28</v>
      </c>
      <c r="F1323" s="322" t="str">
        <f t="shared" ca="1" si="282"/>
        <v>https://museemaritime.larochelle.fr/contact</v>
      </c>
      <c r="G1323" s="322" t="str">
        <f t="shared" ca="1" si="283"/>
        <v>A</v>
      </c>
      <c r="H1323" s="322">
        <f t="shared" ca="1" si="284"/>
        <v>0</v>
      </c>
      <c r="I1323" s="322">
        <f t="shared" ca="1" si="285"/>
        <v>0</v>
      </c>
      <c r="J1323" s="322" t="str">
        <f t="shared" ca="1" si="286"/>
        <v/>
      </c>
      <c r="K1323" s="322" t="str">
        <f t="shared" ca="1" si="287"/>
        <v/>
      </c>
      <c r="L1323" s="322" t="str">
        <f t="shared" ca="1" si="288"/>
        <v/>
      </c>
      <c r="N1323" s="322">
        <f t="shared" ca="1" si="289"/>
        <v>0</v>
      </c>
      <c r="O1323" t="str">
        <f t="shared" ca="1" si="290"/>
        <v/>
      </c>
      <c r="P1323" t="str">
        <f t="shared" ca="1" si="291"/>
        <v/>
      </c>
      <c r="Q1323" t="str">
        <f t="shared" ca="1" si="292"/>
        <v/>
      </c>
      <c r="R1323" t="str">
        <f t="shared" ca="1" si="293"/>
        <v/>
      </c>
    </row>
    <row r="1324" spans="1:18" hidden="1" x14ac:dyDescent="0.2">
      <c r="A1324" s="361"/>
      <c r="B1324" s="322">
        <v>85</v>
      </c>
      <c r="C1324" s="322" t="str">
        <f t="shared" ca="1" si="280"/>
        <v>11.4</v>
      </c>
      <c r="D1324" s="322" t="str">
        <f t="shared" ca="1" si="281"/>
        <v>na</v>
      </c>
      <c r="E1324" s="322" t="s">
        <v>29</v>
      </c>
      <c r="F1324" s="322" t="str">
        <f t="shared" ca="1" si="282"/>
        <v>https://museemaritime.larochelle.fr/mentions-legales</v>
      </c>
      <c r="G1324" s="322" t="str">
        <f t="shared" ca="1" si="283"/>
        <v>A</v>
      </c>
      <c r="H1324" s="322">
        <f t="shared" ca="1" si="284"/>
        <v>0</v>
      </c>
      <c r="I1324" s="322">
        <f t="shared" ca="1" si="285"/>
        <v>0</v>
      </c>
      <c r="J1324" s="322" t="str">
        <f t="shared" ca="1" si="286"/>
        <v/>
      </c>
      <c r="K1324" s="322" t="str">
        <f t="shared" ca="1" si="287"/>
        <v/>
      </c>
      <c r="L1324" s="322" t="str">
        <f t="shared" ca="1" si="288"/>
        <v/>
      </c>
      <c r="N1324" s="322">
        <f t="shared" ca="1" si="289"/>
        <v>0</v>
      </c>
      <c r="O1324" t="str">
        <f t="shared" ca="1" si="290"/>
        <v/>
      </c>
      <c r="P1324" t="str">
        <f t="shared" ca="1" si="291"/>
        <v/>
      </c>
      <c r="Q1324" t="str">
        <f t="shared" ca="1" si="292"/>
        <v/>
      </c>
      <c r="R1324" t="str">
        <f t="shared" ca="1" si="293"/>
        <v/>
      </c>
    </row>
    <row r="1325" spans="1:18" hidden="1" x14ac:dyDescent="0.2">
      <c r="A1325" s="361"/>
      <c r="B1325" s="322">
        <v>85</v>
      </c>
      <c r="C1325" s="322" t="str">
        <f t="shared" ca="1" si="280"/>
        <v>11.4</v>
      </c>
      <c r="D1325" s="322" t="str">
        <f t="shared" ca="1" si="281"/>
        <v>na</v>
      </c>
      <c r="E1325" s="322" t="s">
        <v>30</v>
      </c>
      <c r="F1325" s="322" t="str">
        <f t="shared" ca="1" si="282"/>
        <v>https://museemaritime.larochelle.fr/plan-du-site</v>
      </c>
      <c r="G1325" s="322" t="str">
        <f t="shared" ca="1" si="283"/>
        <v>A</v>
      </c>
      <c r="H1325" s="322">
        <f t="shared" ca="1" si="284"/>
        <v>0</v>
      </c>
      <c r="I1325" s="322">
        <f t="shared" ca="1" si="285"/>
        <v>0</v>
      </c>
      <c r="J1325" s="322" t="str">
        <f t="shared" ca="1" si="286"/>
        <v/>
      </c>
      <c r="K1325" s="322" t="str">
        <f t="shared" ca="1" si="287"/>
        <v/>
      </c>
      <c r="L1325" s="322" t="str">
        <f t="shared" ca="1" si="288"/>
        <v/>
      </c>
      <c r="N1325" s="322">
        <f t="shared" ca="1" si="289"/>
        <v>0</v>
      </c>
      <c r="O1325" t="str">
        <f t="shared" ca="1" si="290"/>
        <v/>
      </c>
      <c r="P1325" t="str">
        <f t="shared" ca="1" si="291"/>
        <v/>
      </c>
      <c r="Q1325" t="str">
        <f t="shared" ca="1" si="292"/>
        <v/>
      </c>
      <c r="R1325" t="str">
        <f t="shared" ca="1" si="293"/>
        <v/>
      </c>
    </row>
    <row r="1326" spans="1:18" hidden="1" x14ac:dyDescent="0.2">
      <c r="A1326" s="361"/>
      <c r="B1326" s="322">
        <v>85</v>
      </c>
      <c r="C1326" s="322" t="str">
        <f t="shared" ca="1" si="280"/>
        <v>11.4</v>
      </c>
      <c r="D1326" s="322" t="str">
        <f t="shared" ca="1" si="281"/>
        <v>c</v>
      </c>
      <c r="E1326" s="322" t="s">
        <v>31</v>
      </c>
      <c r="F1326" s="322" t="str">
        <f t="shared" ca="1" si="282"/>
        <v>https://museemaritime.larochelle.fr/un-avant-gout/en-ce-moment</v>
      </c>
      <c r="G1326" s="322" t="str">
        <f t="shared" ca="1" si="283"/>
        <v>A</v>
      </c>
      <c r="H1326" s="322">
        <f t="shared" ca="1" si="284"/>
        <v>0</v>
      </c>
      <c r="I1326" s="322">
        <f t="shared" ca="1" si="285"/>
        <v>0</v>
      </c>
      <c r="J1326" s="322" t="str">
        <f t="shared" ca="1" si="286"/>
        <v/>
      </c>
      <c r="K1326" s="322" t="str">
        <f t="shared" ca="1" si="287"/>
        <v/>
      </c>
      <c r="L1326" s="322" t="str">
        <f t="shared" ca="1" si="288"/>
        <v/>
      </c>
      <c r="N1326" s="322">
        <f t="shared" ca="1" si="289"/>
        <v>0</v>
      </c>
      <c r="O1326" t="str">
        <f t="shared" ca="1" si="290"/>
        <v/>
      </c>
      <c r="P1326" t="str">
        <f t="shared" ca="1" si="291"/>
        <v/>
      </c>
      <c r="Q1326" t="str">
        <f t="shared" ca="1" si="292"/>
        <v/>
      </c>
      <c r="R1326" t="str">
        <f t="shared" ca="1" si="293"/>
        <v/>
      </c>
    </row>
    <row r="1327" spans="1:18" hidden="1" x14ac:dyDescent="0.2">
      <c r="A1327" s="361"/>
      <c r="B1327" s="322">
        <v>85</v>
      </c>
      <c r="C1327" s="322" t="str">
        <f t="shared" ca="1" si="280"/>
        <v>11.4</v>
      </c>
      <c r="D1327" s="322" t="str">
        <f t="shared" ca="1" si="281"/>
        <v>c</v>
      </c>
      <c r="E1327" s="322" t="s">
        <v>32</v>
      </c>
      <c r="F1327" s="322" t="str">
        <f t="shared" ca="1" si="282"/>
        <v>https://museemaritime.larochelle.fr/un-avant-gout/en-ce-moment</v>
      </c>
      <c r="G1327" s="322" t="str">
        <f t="shared" ca="1" si="283"/>
        <v>A</v>
      </c>
      <c r="H1327" s="322">
        <f t="shared" ca="1" si="284"/>
        <v>0</v>
      </c>
      <c r="I1327" s="322">
        <f t="shared" ca="1" si="285"/>
        <v>0</v>
      </c>
      <c r="J1327" s="322" t="str">
        <f t="shared" ca="1" si="286"/>
        <v/>
      </c>
      <c r="K1327" s="322" t="str">
        <f t="shared" ca="1" si="287"/>
        <v/>
      </c>
      <c r="L1327" s="322" t="str">
        <f t="shared" ca="1" si="288"/>
        <v/>
      </c>
      <c r="N1327" s="322">
        <f t="shared" ca="1" si="289"/>
        <v>0</v>
      </c>
      <c r="O1327" t="str">
        <f t="shared" ca="1" si="290"/>
        <v/>
      </c>
      <c r="P1327" t="str">
        <f t="shared" ca="1" si="291"/>
        <v/>
      </c>
      <c r="Q1327" t="str">
        <f t="shared" ca="1" si="292"/>
        <v/>
      </c>
      <c r="R1327" t="str">
        <f t="shared" ca="1" si="293"/>
        <v/>
      </c>
    </row>
    <row r="1328" spans="1:18" hidden="1" x14ac:dyDescent="0.2">
      <c r="A1328" s="361"/>
      <c r="B1328" s="322">
        <v>85</v>
      </c>
      <c r="C1328" s="322" t="str">
        <f t="shared" ca="1" si="280"/>
        <v>11.4</v>
      </c>
      <c r="D1328" s="322" t="str">
        <f t="shared" ca="1" si="281"/>
        <v>na</v>
      </c>
      <c r="E1328" s="322" t="s">
        <v>33</v>
      </c>
      <c r="F1328" s="322" t="str">
        <f t="shared" ca="1" si="282"/>
        <v>https://museemaritime.larochelle.fr/un-avant-gout/en-ce-moment/evenement/generationsthalassa-5662</v>
      </c>
      <c r="G1328" s="322" t="str">
        <f t="shared" ca="1" si="283"/>
        <v>A</v>
      </c>
      <c r="H1328" s="322">
        <f t="shared" ca="1" si="284"/>
        <v>0</v>
      </c>
      <c r="I1328" s="322">
        <f t="shared" ca="1" si="285"/>
        <v>0</v>
      </c>
      <c r="J1328" s="322" t="str">
        <f t="shared" ca="1" si="286"/>
        <v/>
      </c>
      <c r="K1328" s="322" t="str">
        <f t="shared" ca="1" si="287"/>
        <v/>
      </c>
      <c r="L1328" s="322" t="str">
        <f t="shared" ca="1" si="288"/>
        <v/>
      </c>
      <c r="N1328" s="322">
        <f t="shared" ca="1" si="289"/>
        <v>0</v>
      </c>
      <c r="O1328" t="str">
        <f t="shared" ca="1" si="290"/>
        <v/>
      </c>
      <c r="P1328" t="str">
        <f t="shared" ca="1" si="291"/>
        <v/>
      </c>
      <c r="Q1328" t="str">
        <f t="shared" ca="1" si="292"/>
        <v/>
      </c>
      <c r="R1328" t="str">
        <f t="shared" ca="1" si="293"/>
        <v/>
      </c>
    </row>
    <row r="1329" spans="1:18" hidden="1" x14ac:dyDescent="0.2">
      <c r="A1329" s="361"/>
      <c r="B1329" s="322">
        <v>85</v>
      </c>
      <c r="C1329" s="322" t="str">
        <f t="shared" ca="1" si="280"/>
        <v>11.4</v>
      </c>
      <c r="D1329" s="322" t="str">
        <f t="shared" ca="1" si="281"/>
        <v>c</v>
      </c>
      <c r="E1329" s="322" t="s">
        <v>34</v>
      </c>
      <c r="F1329" s="322" t="str">
        <f t="shared" ca="1" si="282"/>
        <v>https://museemaritime.larochelle.fr/recherche?q=bateau&amp;tx_indexedsearch%5Bsubmit_button%5D=OK </v>
      </c>
      <c r="G1329" s="322" t="str">
        <f t="shared" ca="1" si="283"/>
        <v>A</v>
      </c>
      <c r="H1329" s="322">
        <f t="shared" ca="1" si="284"/>
        <v>0</v>
      </c>
      <c r="I1329" s="322">
        <f t="shared" ca="1" si="285"/>
        <v>0</v>
      </c>
      <c r="J1329" s="322" t="str">
        <f t="shared" ca="1" si="286"/>
        <v/>
      </c>
      <c r="K1329" s="322" t="str">
        <f t="shared" ca="1" si="287"/>
        <v/>
      </c>
      <c r="L1329" s="322" t="str">
        <f t="shared" ca="1" si="288"/>
        <v/>
      </c>
      <c r="N1329" s="322">
        <f t="shared" ca="1" si="289"/>
        <v>0</v>
      </c>
      <c r="O1329" t="str">
        <f t="shared" ca="1" si="290"/>
        <v/>
      </c>
      <c r="P1329" t="str">
        <f t="shared" ca="1" si="291"/>
        <v/>
      </c>
      <c r="Q1329" t="str">
        <f t="shared" ca="1" si="292"/>
        <v/>
      </c>
      <c r="R1329" t="str">
        <f t="shared" ca="1" si="293"/>
        <v/>
      </c>
    </row>
    <row r="1330" spans="1:18" hidden="1" x14ac:dyDescent="0.2">
      <c r="A1330" s="361"/>
      <c r="B1330" s="322">
        <v>85</v>
      </c>
      <c r="C1330" s="322" t="str">
        <f t="shared" ca="1" si="280"/>
        <v>11.4</v>
      </c>
      <c r="D1330" s="322" t="str">
        <f t="shared" ca="1" si="281"/>
        <v>na</v>
      </c>
      <c r="E1330" s="322" t="s">
        <v>35</v>
      </c>
      <c r="F1330" s="322" t="str">
        <f t="shared" ca="1" si="282"/>
        <v>https://museemaritime.larochelle.fr/un-avant-gout/presentation-du-musee</v>
      </c>
      <c r="G1330" s="322" t="str">
        <f t="shared" ca="1" si="283"/>
        <v>A</v>
      </c>
      <c r="H1330" s="322">
        <f t="shared" ca="1" si="284"/>
        <v>0</v>
      </c>
      <c r="I1330" s="322">
        <f t="shared" ca="1" si="285"/>
        <v>0</v>
      </c>
      <c r="J1330" s="322" t="str">
        <f t="shared" ca="1" si="286"/>
        <v/>
      </c>
      <c r="K1330" s="322" t="str">
        <f t="shared" ca="1" si="287"/>
        <v/>
      </c>
      <c r="L1330" s="322" t="str">
        <f t="shared" ca="1" si="288"/>
        <v/>
      </c>
      <c r="N1330" s="322">
        <f t="shared" ca="1" si="289"/>
        <v>0</v>
      </c>
      <c r="O1330" t="str">
        <f t="shared" ca="1" si="290"/>
        <v/>
      </c>
      <c r="P1330" t="str">
        <f t="shared" ca="1" si="291"/>
        <v/>
      </c>
      <c r="Q1330" t="str">
        <f t="shared" ca="1" si="292"/>
        <v/>
      </c>
      <c r="R1330" t="str">
        <f t="shared" ca="1" si="293"/>
        <v/>
      </c>
    </row>
    <row r="1331" spans="1:18" hidden="1" x14ac:dyDescent="0.2">
      <c r="A1331" s="361"/>
      <c r="B1331" s="322">
        <v>85</v>
      </c>
      <c r="C1331" s="322" t="str">
        <f t="shared" ca="1" si="280"/>
        <v>11.4</v>
      </c>
      <c r="D1331" s="322" t="str">
        <f t="shared" ca="1" si="281"/>
        <v>na</v>
      </c>
      <c r="E1331" s="322" t="s">
        <v>36</v>
      </c>
      <c r="F1331" s="322" t="str">
        <f t="shared" ca="1" si="282"/>
        <v>https://museemaritime.larochelle.fr/un-avant-gout/histoire-du-musee</v>
      </c>
      <c r="G1331" s="322" t="str">
        <f t="shared" ca="1" si="283"/>
        <v>A</v>
      </c>
      <c r="H1331" s="322">
        <f t="shared" ca="1" si="284"/>
        <v>0</v>
      </c>
      <c r="I1331" s="322">
        <f t="shared" ca="1" si="285"/>
        <v>0</v>
      </c>
      <c r="J1331" s="322" t="str">
        <f t="shared" ca="1" si="286"/>
        <v/>
      </c>
      <c r="K1331" s="322" t="str">
        <f t="shared" ca="1" si="287"/>
        <v/>
      </c>
      <c r="L1331" s="322" t="str">
        <f t="shared" ca="1" si="288"/>
        <v/>
      </c>
      <c r="N1331" s="322">
        <f t="shared" ca="1" si="289"/>
        <v>0</v>
      </c>
      <c r="O1331" t="str">
        <f t="shared" ca="1" si="290"/>
        <v/>
      </c>
      <c r="P1331" t="str">
        <f t="shared" ca="1" si="291"/>
        <v/>
      </c>
      <c r="Q1331" t="str">
        <f t="shared" ca="1" si="292"/>
        <v/>
      </c>
      <c r="R1331" t="str">
        <f t="shared" ca="1" si="293"/>
        <v/>
      </c>
    </row>
    <row r="1332" spans="1:18" hidden="1" x14ac:dyDescent="0.2">
      <c r="A1332" s="361"/>
      <c r="B1332" s="322">
        <v>85</v>
      </c>
      <c r="C1332" s="322" t="str">
        <f t="shared" ca="1" si="280"/>
        <v>11.4</v>
      </c>
      <c r="D1332" s="322" t="str">
        <f t="shared" ca="1" si="281"/>
        <v>na</v>
      </c>
      <c r="E1332" s="322" t="s">
        <v>37</v>
      </c>
      <c r="F1332" s="322" t="str">
        <f t="shared" ca="1" si="282"/>
        <v>https://museemaritime.larochelle.fr/un-avant-gout/les-collections/flotte-patrimoniale</v>
      </c>
      <c r="G1332" s="322" t="str">
        <f t="shared" ca="1" si="283"/>
        <v>A</v>
      </c>
      <c r="H1332" s="322">
        <f t="shared" ca="1" si="284"/>
        <v>0</v>
      </c>
      <c r="I1332" s="322">
        <f t="shared" ca="1" si="285"/>
        <v>0</v>
      </c>
      <c r="J1332" s="322" t="str">
        <f t="shared" ca="1" si="286"/>
        <v/>
      </c>
      <c r="K1332" s="322" t="str">
        <f t="shared" ca="1" si="287"/>
        <v/>
      </c>
      <c r="L1332" s="322" t="str">
        <f t="shared" ca="1" si="288"/>
        <v/>
      </c>
      <c r="N1332" s="322">
        <f t="shared" ca="1" si="289"/>
        <v>0</v>
      </c>
      <c r="O1332" t="str">
        <f t="shared" ca="1" si="290"/>
        <v/>
      </c>
      <c r="P1332" t="str">
        <f t="shared" ca="1" si="291"/>
        <v/>
      </c>
      <c r="Q1332" t="str">
        <f t="shared" ca="1" si="292"/>
        <v/>
      </c>
      <c r="R1332" t="str">
        <f t="shared" ca="1" si="293"/>
        <v/>
      </c>
    </row>
    <row r="1333" spans="1:18" hidden="1" x14ac:dyDescent="0.2">
      <c r="A1333" s="361"/>
      <c r="B1333" s="322">
        <v>85</v>
      </c>
      <c r="C1333" s="322" t="str">
        <f t="shared" ca="1" si="280"/>
        <v>11.4</v>
      </c>
      <c r="D1333" s="322" t="str">
        <f t="shared" ca="1" si="281"/>
        <v>na</v>
      </c>
      <c r="E1333" s="322" t="s">
        <v>38</v>
      </c>
      <c r="F1333" s="322" t="str">
        <f t="shared" ca="1" si="282"/>
        <v>https://museemaritime.larochelle.fr/un-avant-gout/les-collections/france-1</v>
      </c>
      <c r="G1333" s="322" t="str">
        <f t="shared" ca="1" si="283"/>
        <v>A</v>
      </c>
      <c r="H1333" s="322">
        <f t="shared" ca="1" si="284"/>
        <v>0</v>
      </c>
      <c r="I1333" s="322">
        <f t="shared" ca="1" si="285"/>
        <v>0</v>
      </c>
      <c r="J1333" s="322" t="str">
        <f t="shared" ca="1" si="286"/>
        <v/>
      </c>
      <c r="K1333" s="322" t="str">
        <f t="shared" ca="1" si="287"/>
        <v/>
      </c>
      <c r="L1333" s="322" t="str">
        <f t="shared" ca="1" si="288"/>
        <v/>
      </c>
      <c r="N1333" s="322">
        <f t="shared" ca="1" si="289"/>
        <v>0</v>
      </c>
      <c r="O1333" t="str">
        <f t="shared" ca="1" si="290"/>
        <v/>
      </c>
      <c r="P1333" t="str">
        <f t="shared" ca="1" si="291"/>
        <v/>
      </c>
      <c r="Q1333" t="str">
        <f t="shared" ca="1" si="292"/>
        <v/>
      </c>
      <c r="R1333" t="str">
        <f t="shared" ca="1" si="293"/>
        <v/>
      </c>
    </row>
    <row r="1334" spans="1:18" hidden="1" x14ac:dyDescent="0.2">
      <c r="A1334" s="361"/>
      <c r="B1334" s="322">
        <v>85</v>
      </c>
      <c r="C1334" s="322" t="str">
        <f t="shared" ca="1" si="280"/>
        <v>11.4</v>
      </c>
      <c r="D1334" s="322" t="str">
        <f t="shared" ca="1" si="281"/>
        <v>na</v>
      </c>
      <c r="E1334" s="322" t="s">
        <v>39</v>
      </c>
      <c r="F1334" s="322" t="str">
        <f t="shared" ca="1" si="282"/>
        <v>https://museemaritime.larochelle.fr/un-avant-gout/les-incontournables/joshua-1</v>
      </c>
      <c r="G1334" s="322" t="str">
        <f t="shared" ca="1" si="283"/>
        <v>A</v>
      </c>
      <c r="H1334" s="322">
        <f t="shared" ca="1" si="284"/>
        <v>0</v>
      </c>
      <c r="I1334" s="322">
        <f t="shared" ca="1" si="285"/>
        <v>0</v>
      </c>
      <c r="J1334" s="322" t="str">
        <f t="shared" ca="1" si="286"/>
        <v/>
      </c>
      <c r="K1334" s="322" t="str">
        <f t="shared" ca="1" si="287"/>
        <v/>
      </c>
      <c r="L1334" s="322" t="str">
        <f t="shared" ca="1" si="288"/>
        <v/>
      </c>
      <c r="N1334" s="322">
        <f t="shared" ca="1" si="289"/>
        <v>0</v>
      </c>
      <c r="O1334" t="str">
        <f t="shared" ca="1" si="290"/>
        <v/>
      </c>
      <c r="P1334" t="str">
        <f t="shared" ca="1" si="291"/>
        <v/>
      </c>
      <c r="Q1334" t="str">
        <f t="shared" ca="1" si="292"/>
        <v/>
      </c>
      <c r="R1334" t="str">
        <f t="shared" ca="1" si="293"/>
        <v/>
      </c>
    </row>
    <row r="1335" spans="1:18" hidden="1" x14ac:dyDescent="0.2">
      <c r="A1335" s="361"/>
      <c r="B1335" s="322">
        <v>85</v>
      </c>
      <c r="C1335" s="322" t="str">
        <f t="shared" ca="1" si="280"/>
        <v>11.4</v>
      </c>
      <c r="D1335" s="322" t="str">
        <f t="shared" ca="1" si="281"/>
        <v>na</v>
      </c>
      <c r="E1335" s="322" t="s">
        <v>40</v>
      </c>
      <c r="F1335" s="322" t="str">
        <f t="shared" ca="1" si="282"/>
        <v>https://museemaritime.larochelle.fr/preparer-la-visite/acces-tarifs-et-horaires</v>
      </c>
      <c r="G1335" s="322" t="str">
        <f t="shared" ca="1" si="283"/>
        <v>A</v>
      </c>
      <c r="H1335" s="322">
        <f t="shared" ca="1" si="284"/>
        <v>0</v>
      </c>
      <c r="I1335" s="322">
        <f t="shared" ca="1" si="285"/>
        <v>0</v>
      </c>
      <c r="J1335" s="322" t="str">
        <f t="shared" ca="1" si="286"/>
        <v/>
      </c>
      <c r="K1335" s="322" t="str">
        <f t="shared" ca="1" si="287"/>
        <v/>
      </c>
      <c r="L1335" s="322" t="str">
        <f t="shared" ca="1" si="288"/>
        <v/>
      </c>
      <c r="N1335" s="322">
        <f t="shared" ca="1" si="289"/>
        <v>0</v>
      </c>
      <c r="O1335" t="str">
        <f t="shared" ca="1" si="290"/>
        <v/>
      </c>
      <c r="P1335" t="str">
        <f t="shared" ca="1" si="291"/>
        <v/>
      </c>
      <c r="Q1335" t="str">
        <f t="shared" ca="1" si="292"/>
        <v/>
      </c>
      <c r="R1335" t="str">
        <f t="shared" ca="1" si="293"/>
        <v/>
      </c>
    </row>
    <row r="1336" spans="1:18" hidden="1" x14ac:dyDescent="0.2">
      <c r="A1336" s="361"/>
      <c r="B1336" s="322">
        <v>85</v>
      </c>
      <c r="C1336" s="322" t="str">
        <f t="shared" ca="1" si="280"/>
        <v>11.4</v>
      </c>
      <c r="D1336" s="322" t="str">
        <f t="shared" ca="1" si="281"/>
        <v>na</v>
      </c>
      <c r="E1336" s="322" t="s">
        <v>41</v>
      </c>
      <c r="F1336" s="322" t="str">
        <f t="shared" ca="1" si="282"/>
        <v>https://museemaritime.larochelle.fr/preparer-la-visite/je-suis/enseignant-ou-animateur</v>
      </c>
      <c r="G1336" s="322" t="str">
        <f t="shared" ca="1" si="283"/>
        <v>A</v>
      </c>
      <c r="H1336" s="322">
        <f t="shared" ca="1" si="284"/>
        <v>0</v>
      </c>
      <c r="I1336" s="322">
        <f t="shared" ca="1" si="285"/>
        <v>0</v>
      </c>
      <c r="J1336" s="322" t="str">
        <f t="shared" ca="1" si="286"/>
        <v/>
      </c>
      <c r="K1336" s="322" t="str">
        <f t="shared" ca="1" si="287"/>
        <v/>
      </c>
      <c r="L1336" s="322" t="str">
        <f t="shared" ca="1" si="288"/>
        <v/>
      </c>
      <c r="N1336" s="322">
        <f t="shared" ca="1" si="289"/>
        <v>0</v>
      </c>
      <c r="O1336" t="str">
        <f t="shared" ca="1" si="290"/>
        <v/>
      </c>
      <c r="P1336" t="str">
        <f t="shared" ca="1" si="291"/>
        <v/>
      </c>
      <c r="Q1336" t="str">
        <f t="shared" ca="1" si="292"/>
        <v/>
      </c>
      <c r="R1336" t="str">
        <f t="shared" ca="1" si="293"/>
        <v/>
      </c>
    </row>
    <row r="1337" spans="1:18" hidden="1" x14ac:dyDescent="0.2">
      <c r="A1337" s="361"/>
      <c r="B1337" s="322">
        <v>85</v>
      </c>
      <c r="C1337" s="322" t="str">
        <f t="shared" ca="1" si="280"/>
        <v>11.4</v>
      </c>
      <c r="D1337" s="322" t="str">
        <f t="shared" ca="1" si="281"/>
        <v>na</v>
      </c>
      <c r="E1337" s="322" t="s">
        <v>42</v>
      </c>
      <c r="F1337" s="322" t="str">
        <f t="shared" ca="1" si="282"/>
        <v>https://museemaritime.larochelle.fr/au-dela-de-la-visite/autour-des-expositions</v>
      </c>
      <c r="G1337" s="322" t="str">
        <f t="shared" ca="1" si="283"/>
        <v>A</v>
      </c>
      <c r="H1337" s="322">
        <f t="shared" ca="1" si="284"/>
        <v>0</v>
      </c>
      <c r="I1337" s="322">
        <f t="shared" ca="1" si="285"/>
        <v>0</v>
      </c>
      <c r="J1337" s="322" t="str">
        <f t="shared" ca="1" si="286"/>
        <v/>
      </c>
      <c r="K1337" s="322" t="str">
        <f t="shared" ca="1" si="287"/>
        <v/>
      </c>
      <c r="L1337" s="322" t="str">
        <f t="shared" ca="1" si="288"/>
        <v/>
      </c>
      <c r="N1337" s="322">
        <f t="shared" ca="1" si="289"/>
        <v>0</v>
      </c>
      <c r="O1337" t="str">
        <f t="shared" ca="1" si="290"/>
        <v/>
      </c>
      <c r="P1337" t="str">
        <f t="shared" ca="1" si="291"/>
        <v/>
      </c>
      <c r="Q1337" t="str">
        <f t="shared" ca="1" si="292"/>
        <v/>
      </c>
      <c r="R1337" t="str">
        <f t="shared" ca="1" si="293"/>
        <v/>
      </c>
    </row>
    <row r="1338" spans="1:18" hidden="1" x14ac:dyDescent="0.2">
      <c r="A1338" s="361"/>
      <c r="B1338" s="322">
        <v>85</v>
      </c>
      <c r="C1338" s="322" t="str">
        <f t="shared" ca="1" si="280"/>
        <v>11.4</v>
      </c>
      <c r="D1338" s="322" t="str">
        <f t="shared" ca="1" si="281"/>
        <v>na</v>
      </c>
      <c r="E1338" s="322" t="s">
        <v>43</v>
      </c>
      <c r="F1338" s="322" t="str">
        <f t="shared" ca="1" si="282"/>
        <v>https://museemaritime.larochelle.fr/au-dela-de-la-visite/lieux-culturels-et-monuments</v>
      </c>
      <c r="G1338" s="322" t="str">
        <f t="shared" ca="1" si="283"/>
        <v>A</v>
      </c>
      <c r="H1338" s="322">
        <f t="shared" ca="1" si="284"/>
        <v>0</v>
      </c>
      <c r="I1338" s="322">
        <f t="shared" ca="1" si="285"/>
        <v>0</v>
      </c>
      <c r="J1338" s="322" t="str">
        <f t="shared" ca="1" si="286"/>
        <v/>
      </c>
      <c r="K1338" s="322" t="str">
        <f t="shared" ca="1" si="287"/>
        <v/>
      </c>
      <c r="L1338" s="322" t="str">
        <f t="shared" ca="1" si="288"/>
        <v/>
      </c>
      <c r="N1338" s="322">
        <f t="shared" ca="1" si="289"/>
        <v>0</v>
      </c>
      <c r="O1338" t="str">
        <f t="shared" ca="1" si="290"/>
        <v/>
      </c>
      <c r="P1338" t="str">
        <f t="shared" ca="1" si="291"/>
        <v/>
      </c>
      <c r="Q1338" t="str">
        <f t="shared" ca="1" si="292"/>
        <v/>
      </c>
      <c r="R1338" t="str">
        <f t="shared" ca="1" si="293"/>
        <v/>
      </c>
    </row>
    <row r="1339" spans="1:18" hidden="1" x14ac:dyDescent="0.2">
      <c r="A1339" s="361"/>
      <c r="B1339" s="322">
        <v>85</v>
      </c>
      <c r="C1339" s="322" t="str">
        <f t="shared" ca="1" si="280"/>
        <v>11.4</v>
      </c>
      <c r="D1339" s="322" t="str">
        <f t="shared" ca="1" si="281"/>
        <v>na</v>
      </c>
      <c r="E1339" s="322" t="s">
        <v>44</v>
      </c>
      <c r="F1339" s="322" t="str">
        <f t="shared" ca="1" si="282"/>
        <v>https://museemaritime.larochelle.fr/au-dela-de-la-visite/a-decouvrir-a-proximite/yatchs-classiques</v>
      </c>
      <c r="G1339" s="322" t="str">
        <f t="shared" ca="1" si="283"/>
        <v>A</v>
      </c>
      <c r="H1339" s="322">
        <f t="shared" ca="1" si="284"/>
        <v>0</v>
      </c>
      <c r="I1339" s="322">
        <f t="shared" ca="1" si="285"/>
        <v>0</v>
      </c>
      <c r="J1339" s="322" t="str">
        <f t="shared" ca="1" si="286"/>
        <v/>
      </c>
      <c r="K1339" s="322" t="str">
        <f t="shared" ca="1" si="287"/>
        <v/>
      </c>
      <c r="L1339" s="322" t="str">
        <f t="shared" ca="1" si="288"/>
        <v/>
      </c>
      <c r="N1339" s="322">
        <f t="shared" ca="1" si="289"/>
        <v>0</v>
      </c>
      <c r="O1339" t="str">
        <f t="shared" ca="1" si="290"/>
        <v/>
      </c>
      <c r="P1339" t="str">
        <f t="shared" ca="1" si="291"/>
        <v/>
      </c>
      <c r="Q1339" t="str">
        <f t="shared" ca="1" si="292"/>
        <v/>
      </c>
      <c r="R1339" t="str">
        <f t="shared" ca="1" si="293"/>
        <v/>
      </c>
    </row>
    <row r="1340" spans="1:18" hidden="1" x14ac:dyDescent="0.2">
      <c r="A1340" s="361"/>
      <c r="B1340" s="322">
        <v>86</v>
      </c>
      <c r="C1340" s="322" t="str">
        <f t="shared" ca="1" si="280"/>
        <v>11.5</v>
      </c>
      <c r="D1340" s="322" t="str">
        <f t="shared" ca="1" si="281"/>
        <v>na</v>
      </c>
      <c r="E1340" s="322" t="s">
        <v>27</v>
      </c>
      <c r="F1340" s="322" t="str">
        <f t="shared" ca="1" si="282"/>
        <v>https://museemaritime.larochelle.fr/</v>
      </c>
      <c r="G1340" s="322" t="str">
        <f t="shared" ca="1" si="283"/>
        <v>A</v>
      </c>
      <c r="H1340" s="322" t="str">
        <f t="shared" ca="1" si="284"/>
        <v>x</v>
      </c>
      <c r="I1340" s="322">
        <f t="shared" ca="1" si="285"/>
        <v>0</v>
      </c>
      <c r="J1340" s="322" t="str">
        <f t="shared" ca="1" si="286"/>
        <v/>
      </c>
      <c r="K1340" s="322" t="str">
        <f t="shared" ca="1" si="287"/>
        <v/>
      </c>
      <c r="L1340" s="322" t="str">
        <f t="shared" ca="1" si="288"/>
        <v/>
      </c>
      <c r="N1340" s="322">
        <f t="shared" ca="1" si="289"/>
        <v>0</v>
      </c>
      <c r="O1340" t="str">
        <f t="shared" ca="1" si="290"/>
        <v/>
      </c>
      <c r="P1340" t="str">
        <f t="shared" ca="1" si="291"/>
        <v/>
      </c>
      <c r="Q1340" t="str">
        <f t="shared" ca="1" si="292"/>
        <v/>
      </c>
      <c r="R1340" t="str">
        <f t="shared" ca="1" si="293"/>
        <v/>
      </c>
    </row>
    <row r="1341" spans="1:18" hidden="1" x14ac:dyDescent="0.2">
      <c r="A1341" s="361"/>
      <c r="B1341" s="322">
        <v>86</v>
      </c>
      <c r="C1341" s="322" t="str">
        <f t="shared" ca="1" si="280"/>
        <v>11.5</v>
      </c>
      <c r="D1341" s="322" t="str">
        <f t="shared" ca="1" si="281"/>
        <v>c</v>
      </c>
      <c r="E1341" s="322" t="s">
        <v>28</v>
      </c>
      <c r="F1341" s="322" t="str">
        <f t="shared" ca="1" si="282"/>
        <v>https://museemaritime.larochelle.fr/contact</v>
      </c>
      <c r="G1341" s="322" t="str">
        <f t="shared" ca="1" si="283"/>
        <v>A</v>
      </c>
      <c r="H1341" s="322" t="str">
        <f t="shared" ca="1" si="284"/>
        <v>x</v>
      </c>
      <c r="I1341" s="322">
        <f t="shared" ca="1" si="285"/>
        <v>0</v>
      </c>
      <c r="J1341" s="322" t="str">
        <f t="shared" ca="1" si="286"/>
        <v/>
      </c>
      <c r="K1341" s="322" t="str">
        <f t="shared" ca="1" si="287"/>
        <v/>
      </c>
      <c r="L1341" s="322" t="str">
        <f t="shared" ca="1" si="288"/>
        <v/>
      </c>
      <c r="N1341" s="322">
        <f t="shared" ca="1" si="289"/>
        <v>0</v>
      </c>
      <c r="O1341" t="str">
        <f t="shared" ca="1" si="290"/>
        <v/>
      </c>
      <c r="P1341" t="str">
        <f t="shared" ca="1" si="291"/>
        <v/>
      </c>
      <c r="Q1341" t="str">
        <f t="shared" ca="1" si="292"/>
        <v>Le fieldset sur la case à cocher n'est pas strictement nécessaire, mais ne pose pas problème d'accessibilite</v>
      </c>
      <c r="R1341" t="str">
        <f t="shared" ca="1" si="293"/>
        <v/>
      </c>
    </row>
    <row r="1342" spans="1:18" hidden="1" x14ac:dyDescent="0.2">
      <c r="A1342" s="361"/>
      <c r="B1342" s="322">
        <v>86</v>
      </c>
      <c r="C1342" s="322" t="str">
        <f t="shared" ca="1" si="280"/>
        <v>11.5</v>
      </c>
      <c r="D1342" s="322" t="str">
        <f t="shared" ca="1" si="281"/>
        <v>na</v>
      </c>
      <c r="E1342" s="322" t="s">
        <v>29</v>
      </c>
      <c r="F1342" s="322" t="str">
        <f t="shared" ca="1" si="282"/>
        <v>https://museemaritime.larochelle.fr/mentions-legales</v>
      </c>
      <c r="G1342" s="322" t="str">
        <f t="shared" ca="1" si="283"/>
        <v>A</v>
      </c>
      <c r="H1342" s="322" t="str">
        <f t="shared" ca="1" si="284"/>
        <v>x</v>
      </c>
      <c r="I1342" s="322">
        <f t="shared" ca="1" si="285"/>
        <v>0</v>
      </c>
      <c r="J1342" s="322" t="str">
        <f t="shared" ca="1" si="286"/>
        <v/>
      </c>
      <c r="K1342" s="322" t="str">
        <f t="shared" ca="1" si="287"/>
        <v/>
      </c>
      <c r="L1342" s="322" t="str">
        <f t="shared" ca="1" si="288"/>
        <v/>
      </c>
      <c r="N1342" s="322">
        <f t="shared" ca="1" si="289"/>
        <v>0</v>
      </c>
      <c r="O1342" t="str">
        <f t="shared" ca="1" si="290"/>
        <v/>
      </c>
      <c r="P1342" t="str">
        <f t="shared" ca="1" si="291"/>
        <v/>
      </c>
      <c r="Q1342" t="str">
        <f t="shared" ca="1" si="292"/>
        <v/>
      </c>
      <c r="R1342" t="str">
        <f t="shared" ca="1" si="293"/>
        <v/>
      </c>
    </row>
    <row r="1343" spans="1:18" hidden="1" x14ac:dyDescent="0.2">
      <c r="A1343" s="361"/>
      <c r="B1343" s="322">
        <v>86</v>
      </c>
      <c r="C1343" s="322" t="str">
        <f t="shared" ca="1" si="280"/>
        <v>11.5</v>
      </c>
      <c r="D1343" s="322" t="str">
        <f t="shared" ca="1" si="281"/>
        <v>na</v>
      </c>
      <c r="E1343" s="322" t="s">
        <v>30</v>
      </c>
      <c r="F1343" s="322" t="str">
        <f t="shared" ca="1" si="282"/>
        <v>https://museemaritime.larochelle.fr/plan-du-site</v>
      </c>
      <c r="G1343" s="322" t="str">
        <f t="shared" ca="1" si="283"/>
        <v>A</v>
      </c>
      <c r="H1343" s="322" t="str">
        <f t="shared" ca="1" si="284"/>
        <v>x</v>
      </c>
      <c r="I1343" s="322">
        <f t="shared" ca="1" si="285"/>
        <v>0</v>
      </c>
      <c r="J1343" s="322" t="str">
        <f t="shared" ca="1" si="286"/>
        <v/>
      </c>
      <c r="K1343" s="322" t="str">
        <f t="shared" ca="1" si="287"/>
        <v/>
      </c>
      <c r="L1343" s="322" t="str">
        <f t="shared" ca="1" si="288"/>
        <v/>
      </c>
      <c r="N1343" s="322">
        <f t="shared" ca="1" si="289"/>
        <v>0</v>
      </c>
      <c r="O1343" t="str">
        <f t="shared" ca="1" si="290"/>
        <v/>
      </c>
      <c r="P1343" t="str">
        <f t="shared" ca="1" si="291"/>
        <v/>
      </c>
      <c r="Q1343" t="str">
        <f t="shared" ca="1" si="292"/>
        <v/>
      </c>
      <c r="R1343" t="str">
        <f t="shared" ca="1" si="293"/>
        <v/>
      </c>
    </row>
    <row r="1344" spans="1:18" hidden="1" x14ac:dyDescent="0.2">
      <c r="A1344" s="361"/>
      <c r="B1344" s="322">
        <v>86</v>
      </c>
      <c r="C1344" s="322" t="str">
        <f t="shared" ca="1" si="280"/>
        <v>11.5</v>
      </c>
      <c r="D1344" s="322" t="str">
        <f t="shared" ca="1" si="281"/>
        <v>c</v>
      </c>
      <c r="E1344" s="322" t="s">
        <v>31</v>
      </c>
      <c r="F1344" s="322" t="str">
        <f t="shared" ca="1" si="282"/>
        <v>https://museemaritime.larochelle.fr/un-avant-gout/en-ce-moment</v>
      </c>
      <c r="G1344" s="322" t="str">
        <f t="shared" ca="1" si="283"/>
        <v>A</v>
      </c>
      <c r="H1344" s="322" t="str">
        <f t="shared" ca="1" si="284"/>
        <v>x</v>
      </c>
      <c r="I1344" s="322">
        <f t="shared" ca="1" si="285"/>
        <v>0</v>
      </c>
      <c r="J1344" s="322" t="str">
        <f t="shared" ca="1" si="286"/>
        <v/>
      </c>
      <c r="K1344" s="322" t="str">
        <f t="shared" ca="1" si="287"/>
        <v/>
      </c>
      <c r="L1344" s="322" t="str">
        <f t="shared" ca="1" si="288"/>
        <v/>
      </c>
      <c r="N1344" s="322">
        <f t="shared" ca="1" si="289"/>
        <v>0</v>
      </c>
      <c r="O1344" t="str">
        <f t="shared" ca="1" si="290"/>
        <v/>
      </c>
      <c r="P1344" t="str">
        <f t="shared" ca="1" si="291"/>
        <v/>
      </c>
      <c r="Q1344" t="str">
        <f t="shared" ca="1" si="292"/>
        <v/>
      </c>
      <c r="R1344" t="str">
        <f t="shared" ca="1" si="293"/>
        <v/>
      </c>
    </row>
    <row r="1345" spans="1:18" hidden="1" x14ac:dyDescent="0.2">
      <c r="A1345" s="361"/>
      <c r="B1345" s="322">
        <v>86</v>
      </c>
      <c r="C1345" s="322" t="str">
        <f t="shared" ca="1" si="280"/>
        <v>11.5</v>
      </c>
      <c r="D1345" s="322" t="str">
        <f t="shared" ca="1" si="281"/>
        <v>na</v>
      </c>
      <c r="E1345" s="322" t="s">
        <v>32</v>
      </c>
      <c r="F1345" s="322" t="str">
        <f t="shared" ca="1" si="282"/>
        <v>https://museemaritime.larochelle.fr/un-avant-gout/en-ce-moment</v>
      </c>
      <c r="G1345" s="322" t="str">
        <f t="shared" ca="1" si="283"/>
        <v>A</v>
      </c>
      <c r="H1345" s="322" t="str">
        <f t="shared" ca="1" si="284"/>
        <v>x</v>
      </c>
      <c r="I1345" s="322">
        <f t="shared" ca="1" si="285"/>
        <v>0</v>
      </c>
      <c r="J1345" s="322" t="str">
        <f t="shared" ca="1" si="286"/>
        <v/>
      </c>
      <c r="K1345" s="322" t="str">
        <f t="shared" ca="1" si="287"/>
        <v/>
      </c>
      <c r="L1345" s="322" t="str">
        <f t="shared" ca="1" si="288"/>
        <v/>
      </c>
      <c r="N1345" s="322">
        <f t="shared" ca="1" si="289"/>
        <v>0</v>
      </c>
      <c r="O1345" t="str">
        <f t="shared" ca="1" si="290"/>
        <v/>
      </c>
      <c r="P1345" t="str">
        <f t="shared" ca="1" si="291"/>
        <v/>
      </c>
      <c r="Q1345" t="str">
        <f t="shared" ca="1" si="292"/>
        <v/>
      </c>
      <c r="R1345" t="str">
        <f t="shared" ca="1" si="293"/>
        <v/>
      </c>
    </row>
    <row r="1346" spans="1:18" hidden="1" x14ac:dyDescent="0.2">
      <c r="A1346" s="361"/>
      <c r="B1346" s="322">
        <v>86</v>
      </c>
      <c r="C1346" s="322" t="str">
        <f t="shared" ca="1" si="280"/>
        <v>11.5</v>
      </c>
      <c r="D1346" s="322" t="str">
        <f t="shared" ca="1" si="281"/>
        <v>na</v>
      </c>
      <c r="E1346" s="322" t="s">
        <v>33</v>
      </c>
      <c r="F1346" s="322" t="str">
        <f t="shared" ca="1" si="282"/>
        <v>https://museemaritime.larochelle.fr/un-avant-gout/en-ce-moment/evenement/generationsthalassa-5662</v>
      </c>
      <c r="G1346" s="322" t="str">
        <f t="shared" ca="1" si="283"/>
        <v>A</v>
      </c>
      <c r="H1346" s="322" t="str">
        <f t="shared" ca="1" si="284"/>
        <v>x</v>
      </c>
      <c r="I1346" s="322">
        <f t="shared" ca="1" si="285"/>
        <v>0</v>
      </c>
      <c r="J1346" s="322" t="str">
        <f t="shared" ca="1" si="286"/>
        <v/>
      </c>
      <c r="K1346" s="322" t="str">
        <f t="shared" ca="1" si="287"/>
        <v/>
      </c>
      <c r="L1346" s="322" t="str">
        <f t="shared" ca="1" si="288"/>
        <v/>
      </c>
      <c r="N1346" s="322">
        <f t="shared" ca="1" si="289"/>
        <v>0</v>
      </c>
      <c r="O1346" t="str">
        <f t="shared" ca="1" si="290"/>
        <v/>
      </c>
      <c r="P1346" t="str">
        <f t="shared" ca="1" si="291"/>
        <v/>
      </c>
      <c r="Q1346" t="str">
        <f t="shared" ca="1" si="292"/>
        <v/>
      </c>
      <c r="R1346" t="str">
        <f t="shared" ca="1" si="293"/>
        <v/>
      </c>
    </row>
    <row r="1347" spans="1:18" hidden="1" x14ac:dyDescent="0.2">
      <c r="A1347" s="361"/>
      <c r="B1347" s="322">
        <v>86</v>
      </c>
      <c r="C1347" s="322" t="str">
        <f t="shared" ca="1" si="280"/>
        <v>11.5</v>
      </c>
      <c r="D1347" s="322" t="str">
        <f t="shared" ca="1" si="281"/>
        <v>c</v>
      </c>
      <c r="E1347" s="322" t="s">
        <v>34</v>
      </c>
      <c r="F1347" s="322" t="str">
        <f t="shared" ca="1" si="282"/>
        <v>https://museemaritime.larochelle.fr/recherche?q=bateau&amp;tx_indexedsearch%5Bsubmit_button%5D=OK </v>
      </c>
      <c r="G1347" s="322" t="str">
        <f t="shared" ca="1" si="283"/>
        <v>A</v>
      </c>
      <c r="H1347" s="322" t="str">
        <f t="shared" ca="1" si="284"/>
        <v>x</v>
      </c>
      <c r="I1347" s="322">
        <f t="shared" ca="1" si="285"/>
        <v>0</v>
      </c>
      <c r="J1347" s="322" t="str">
        <f t="shared" ca="1" si="286"/>
        <v/>
      </c>
      <c r="K1347" s="322" t="str">
        <f t="shared" ca="1" si="287"/>
        <v/>
      </c>
      <c r="L1347" s="322" t="str">
        <f t="shared" ca="1" si="288"/>
        <v/>
      </c>
      <c r="N1347" s="322">
        <f t="shared" ca="1" si="289"/>
        <v>0</v>
      </c>
      <c r="O1347" t="str">
        <f t="shared" ca="1" si="290"/>
        <v/>
      </c>
      <c r="P1347" t="str">
        <f t="shared" ca="1" si="291"/>
        <v/>
      </c>
      <c r="Q1347" t="str">
        <f t="shared" ca="1" si="292"/>
        <v/>
      </c>
      <c r="R1347" t="str">
        <f t="shared" ca="1" si="293"/>
        <v/>
      </c>
    </row>
    <row r="1348" spans="1:18" hidden="1" x14ac:dyDescent="0.2">
      <c r="A1348" s="361"/>
      <c r="B1348" s="322">
        <v>86</v>
      </c>
      <c r="C1348" s="322" t="str">
        <f t="shared" ca="1" si="280"/>
        <v>11.5</v>
      </c>
      <c r="D1348" s="322" t="str">
        <f t="shared" ca="1" si="281"/>
        <v>na</v>
      </c>
      <c r="E1348" s="322" t="s">
        <v>35</v>
      </c>
      <c r="F1348" s="322" t="str">
        <f t="shared" ca="1" si="282"/>
        <v>https://museemaritime.larochelle.fr/un-avant-gout/presentation-du-musee</v>
      </c>
      <c r="G1348" s="322" t="str">
        <f t="shared" ca="1" si="283"/>
        <v>A</v>
      </c>
      <c r="H1348" s="322" t="str">
        <f t="shared" ca="1" si="284"/>
        <v>x</v>
      </c>
      <c r="I1348" s="322">
        <f t="shared" ca="1" si="285"/>
        <v>0</v>
      </c>
      <c r="J1348" s="322" t="str">
        <f t="shared" ca="1" si="286"/>
        <v/>
      </c>
      <c r="K1348" s="322" t="str">
        <f t="shared" ca="1" si="287"/>
        <v/>
      </c>
      <c r="L1348" s="322" t="str">
        <f t="shared" ca="1" si="288"/>
        <v/>
      </c>
      <c r="N1348" s="322">
        <f t="shared" ca="1" si="289"/>
        <v>0</v>
      </c>
      <c r="O1348" t="str">
        <f t="shared" ca="1" si="290"/>
        <v/>
      </c>
      <c r="P1348" t="str">
        <f t="shared" ca="1" si="291"/>
        <v/>
      </c>
      <c r="Q1348" t="str">
        <f t="shared" ca="1" si="292"/>
        <v/>
      </c>
      <c r="R1348" t="str">
        <f t="shared" ca="1" si="293"/>
        <v/>
      </c>
    </row>
    <row r="1349" spans="1:18" hidden="1" x14ac:dyDescent="0.2">
      <c r="A1349" s="361"/>
      <c r="B1349" s="322">
        <v>86</v>
      </c>
      <c r="C1349" s="322" t="str">
        <f t="shared" ca="1" si="280"/>
        <v>11.5</v>
      </c>
      <c r="D1349" s="322" t="str">
        <f t="shared" ca="1" si="281"/>
        <v>na</v>
      </c>
      <c r="E1349" s="322" t="s">
        <v>36</v>
      </c>
      <c r="F1349" s="322" t="str">
        <f t="shared" ca="1" si="282"/>
        <v>https://museemaritime.larochelle.fr/un-avant-gout/histoire-du-musee</v>
      </c>
      <c r="G1349" s="322" t="str">
        <f t="shared" ca="1" si="283"/>
        <v>A</v>
      </c>
      <c r="H1349" s="322" t="str">
        <f t="shared" ca="1" si="284"/>
        <v>x</v>
      </c>
      <c r="I1349" s="322">
        <f t="shared" ca="1" si="285"/>
        <v>0</v>
      </c>
      <c r="J1349" s="322" t="str">
        <f t="shared" ca="1" si="286"/>
        <v/>
      </c>
      <c r="K1349" s="322" t="str">
        <f t="shared" ca="1" si="287"/>
        <v/>
      </c>
      <c r="L1349" s="322" t="str">
        <f t="shared" ca="1" si="288"/>
        <v/>
      </c>
      <c r="N1349" s="322">
        <f t="shared" ca="1" si="289"/>
        <v>0</v>
      </c>
      <c r="O1349" t="str">
        <f t="shared" ca="1" si="290"/>
        <v/>
      </c>
      <c r="P1349" t="str">
        <f t="shared" ca="1" si="291"/>
        <v/>
      </c>
      <c r="Q1349" t="str">
        <f t="shared" ca="1" si="292"/>
        <v/>
      </c>
      <c r="R1349" t="str">
        <f t="shared" ca="1" si="293"/>
        <v/>
      </c>
    </row>
    <row r="1350" spans="1:18" hidden="1" x14ac:dyDescent="0.2">
      <c r="A1350" s="361"/>
      <c r="B1350" s="322">
        <v>86</v>
      </c>
      <c r="C1350" s="322" t="str">
        <f t="shared" ca="1" si="280"/>
        <v>11.5</v>
      </c>
      <c r="D1350" s="322" t="str">
        <f t="shared" ca="1" si="281"/>
        <v>na</v>
      </c>
      <c r="E1350" s="322" t="s">
        <v>37</v>
      </c>
      <c r="F1350" s="322" t="str">
        <f t="shared" ca="1" si="282"/>
        <v>https://museemaritime.larochelle.fr/un-avant-gout/les-collections/flotte-patrimoniale</v>
      </c>
      <c r="G1350" s="322" t="str">
        <f t="shared" ca="1" si="283"/>
        <v>A</v>
      </c>
      <c r="H1350" s="322" t="str">
        <f t="shared" ca="1" si="284"/>
        <v>x</v>
      </c>
      <c r="I1350" s="322">
        <f t="shared" ca="1" si="285"/>
        <v>0</v>
      </c>
      <c r="J1350" s="322" t="str">
        <f t="shared" ca="1" si="286"/>
        <v/>
      </c>
      <c r="K1350" s="322" t="str">
        <f t="shared" ca="1" si="287"/>
        <v/>
      </c>
      <c r="L1350" s="322" t="str">
        <f t="shared" ca="1" si="288"/>
        <v/>
      </c>
      <c r="N1350" s="322">
        <f t="shared" ca="1" si="289"/>
        <v>0</v>
      </c>
      <c r="O1350" t="str">
        <f t="shared" ca="1" si="290"/>
        <v/>
      </c>
      <c r="P1350" t="str">
        <f t="shared" ca="1" si="291"/>
        <v/>
      </c>
      <c r="Q1350" t="str">
        <f t="shared" ca="1" si="292"/>
        <v/>
      </c>
      <c r="R1350" t="str">
        <f t="shared" ca="1" si="293"/>
        <v/>
      </c>
    </row>
    <row r="1351" spans="1:18" hidden="1" x14ac:dyDescent="0.2">
      <c r="A1351" s="361"/>
      <c r="B1351" s="322">
        <v>86</v>
      </c>
      <c r="C1351" s="322" t="str">
        <f t="shared" ca="1" si="280"/>
        <v>11.5</v>
      </c>
      <c r="D1351" s="322" t="str">
        <f t="shared" ca="1" si="281"/>
        <v>na</v>
      </c>
      <c r="E1351" s="322" t="s">
        <v>38</v>
      </c>
      <c r="F1351" s="322" t="str">
        <f t="shared" ca="1" si="282"/>
        <v>https://museemaritime.larochelle.fr/un-avant-gout/les-collections/france-1</v>
      </c>
      <c r="G1351" s="322" t="str">
        <f t="shared" ca="1" si="283"/>
        <v>A</v>
      </c>
      <c r="H1351" s="322" t="str">
        <f t="shared" ca="1" si="284"/>
        <v>x</v>
      </c>
      <c r="I1351" s="322">
        <f t="shared" ca="1" si="285"/>
        <v>0</v>
      </c>
      <c r="J1351" s="322" t="str">
        <f t="shared" ca="1" si="286"/>
        <v/>
      </c>
      <c r="K1351" s="322" t="str">
        <f t="shared" ca="1" si="287"/>
        <v/>
      </c>
      <c r="L1351" s="322" t="str">
        <f t="shared" ca="1" si="288"/>
        <v/>
      </c>
      <c r="N1351" s="322">
        <f t="shared" ca="1" si="289"/>
        <v>0</v>
      </c>
      <c r="O1351" t="str">
        <f t="shared" ca="1" si="290"/>
        <v/>
      </c>
      <c r="P1351" t="str">
        <f t="shared" ca="1" si="291"/>
        <v/>
      </c>
      <c r="Q1351" t="str">
        <f t="shared" ca="1" si="292"/>
        <v/>
      </c>
      <c r="R1351" t="str">
        <f t="shared" ca="1" si="293"/>
        <v/>
      </c>
    </row>
    <row r="1352" spans="1:18" hidden="1" x14ac:dyDescent="0.2">
      <c r="A1352" s="361"/>
      <c r="B1352" s="322">
        <v>86</v>
      </c>
      <c r="C1352" s="322" t="str">
        <f t="shared" ref="C1352:C1415" ca="1" si="294">IFERROR(IF(INDIRECT($E1352 &amp; "!B" &amp; $B1352)="","",INDIRECT($E1352 &amp; "!B" &amp; $B1352)),"")</f>
        <v>11.5</v>
      </c>
      <c r="D1352" s="322" t="str">
        <f t="shared" ref="D1352:D1415" ca="1" si="295">IFERROR(IF(INDIRECT($E1352 &amp; "!G" &amp; $B1352)="","",INDIRECT($E1352 &amp; "!G" &amp; $B1352)),"")</f>
        <v>na</v>
      </c>
      <c r="E1352" s="322" t="s">
        <v>39</v>
      </c>
      <c r="F1352" s="322" t="str">
        <f t="shared" ref="F1352:F1415" ca="1" si="296">IFERROR(HYPERLINK(INDIRECT($E1352 &amp; "!C3")), "")</f>
        <v>https://museemaritime.larochelle.fr/un-avant-gout/les-incontournables/joshua-1</v>
      </c>
      <c r="G1352" s="322" t="str">
        <f t="shared" ref="G1352:G1415" ca="1" si="297">IFERROR(IF(INDIRECT($E1352 &amp; "!C" &amp; $B1352)="","",INDIRECT($E1352 &amp; "!C" &amp; $B1352)),"")</f>
        <v>A</v>
      </c>
      <c r="H1352" s="322" t="str">
        <f t="shared" ref="H1352:H1415" ca="1" si="298">IFERROR(IF(INDIRECT($E1352 &amp; "!D" &amp; $B1352)="","",INDIRECT($E1352 &amp; "!D" &amp; $B1352)),"")</f>
        <v>x</v>
      </c>
      <c r="I1352" s="322">
        <f t="shared" ref="I1352:I1415" ca="1" si="299">IFERROR(IF(INDIRECT($E1352 &amp; "!E" &amp; $B1352)="","",INDIRECT($E1352 &amp; "!E" &amp; $B1352)),"")</f>
        <v>0</v>
      </c>
      <c r="J1352" s="322" t="str">
        <f t="shared" ref="J1352:J1415" ca="1" si="300">IFERROR(IF(INDIRECT($E1352 &amp; "!I" &amp; $B1352)="","",INDIRECT($E1352 &amp; "!I" &amp; $B1352)),"")</f>
        <v/>
      </c>
      <c r="K1352" s="322" t="str">
        <f t="shared" ref="K1352:K1415" ca="1" si="301">IFERROR(IF(INDIRECT($E1352 &amp; "!J" &amp; $B1352)="","",INDIRECT($E1352 &amp; "!J" &amp; $B1352)),"")</f>
        <v/>
      </c>
      <c r="L1352" s="322" t="str">
        <f t="shared" ref="L1352:L1415" ca="1" si="302">IFERROR(VLOOKUP($K1352,$Z$1:$AD$4,MATCH($J1352,$AA$5:$AD$5,0)+1,FALSE),"")</f>
        <v/>
      </c>
      <c r="N1352" s="322">
        <f t="shared" ref="N1352:N1415" ca="1" si="303">COUNTIFS($C$7:$C$1915,$C1352,$D$7:$D$1915,"nc")</f>
        <v>0</v>
      </c>
      <c r="O1352" t="str">
        <f t="shared" ref="O1352:O1415" ca="1" si="304">IFERROR(IF(INDIRECT($E1352 &amp; "!K" &amp; $B1352)="","",INDIRECT($E1352 &amp; "!K" &amp; $B1352)),"")</f>
        <v/>
      </c>
      <c r="P1352" t="str">
        <f t="shared" ref="P1352:P1415" ca="1" si="305">IFERROR(IF(INDIRECT($E1352 &amp; "!L" &amp; $B1352)="","",INDIRECT($E1352 &amp; "!L" &amp; $B1352)),"")</f>
        <v/>
      </c>
      <c r="Q1352" t="str">
        <f t="shared" ref="Q1352:Q1415" ca="1" si="306">IFERROR(IF(INDIRECT($E1352 &amp; "!M" &amp; $B1352)="","",INDIRECT($E1352 &amp; "!M" &amp; $B1352)),"")</f>
        <v/>
      </c>
      <c r="R1352" t="str">
        <f t="shared" ref="R1352:R1415" ca="1" si="307">IFERROR(IF(INDIRECT($E1352 &amp; "!N" &amp; $B1352)="","",INDIRECT($E1352 &amp; "!N" &amp; $B1352)),"")</f>
        <v/>
      </c>
    </row>
    <row r="1353" spans="1:18" hidden="1" x14ac:dyDescent="0.2">
      <c r="A1353" s="361"/>
      <c r="B1353" s="322">
        <v>86</v>
      </c>
      <c r="C1353" s="322" t="str">
        <f t="shared" ca="1" si="294"/>
        <v>11.5</v>
      </c>
      <c r="D1353" s="322" t="str">
        <f t="shared" ca="1" si="295"/>
        <v>na</v>
      </c>
      <c r="E1353" s="322" t="s">
        <v>40</v>
      </c>
      <c r="F1353" s="322" t="str">
        <f t="shared" ca="1" si="296"/>
        <v>https://museemaritime.larochelle.fr/preparer-la-visite/acces-tarifs-et-horaires</v>
      </c>
      <c r="G1353" s="322" t="str">
        <f t="shared" ca="1" si="297"/>
        <v>A</v>
      </c>
      <c r="H1353" s="322" t="str">
        <f t="shared" ca="1" si="298"/>
        <v>x</v>
      </c>
      <c r="I1353" s="322">
        <f t="shared" ca="1" si="299"/>
        <v>0</v>
      </c>
      <c r="J1353" s="322" t="str">
        <f t="shared" ca="1" si="300"/>
        <v/>
      </c>
      <c r="K1353" s="322" t="str">
        <f t="shared" ca="1" si="301"/>
        <v/>
      </c>
      <c r="L1353" s="322" t="str">
        <f t="shared" ca="1" si="302"/>
        <v/>
      </c>
      <c r="N1353" s="322">
        <f t="shared" ca="1" si="303"/>
        <v>0</v>
      </c>
      <c r="O1353" t="str">
        <f t="shared" ca="1" si="304"/>
        <v/>
      </c>
      <c r="P1353" t="str">
        <f t="shared" ca="1" si="305"/>
        <v/>
      </c>
      <c r="Q1353" t="str">
        <f t="shared" ca="1" si="306"/>
        <v/>
      </c>
      <c r="R1353" t="str">
        <f t="shared" ca="1" si="307"/>
        <v/>
      </c>
    </row>
    <row r="1354" spans="1:18" hidden="1" x14ac:dyDescent="0.2">
      <c r="A1354" s="361"/>
      <c r="B1354" s="322">
        <v>86</v>
      </c>
      <c r="C1354" s="322" t="str">
        <f t="shared" ca="1" si="294"/>
        <v>11.5</v>
      </c>
      <c r="D1354" s="322" t="str">
        <f t="shared" ca="1" si="295"/>
        <v>na</v>
      </c>
      <c r="E1354" s="322" t="s">
        <v>41</v>
      </c>
      <c r="F1354" s="322" t="str">
        <f t="shared" ca="1" si="296"/>
        <v>https://museemaritime.larochelle.fr/preparer-la-visite/je-suis/enseignant-ou-animateur</v>
      </c>
      <c r="G1354" s="322" t="str">
        <f t="shared" ca="1" si="297"/>
        <v>A</v>
      </c>
      <c r="H1354" s="322" t="str">
        <f t="shared" ca="1" si="298"/>
        <v>x</v>
      </c>
      <c r="I1354" s="322">
        <f t="shared" ca="1" si="299"/>
        <v>0</v>
      </c>
      <c r="J1354" s="322" t="str">
        <f t="shared" ca="1" si="300"/>
        <v/>
      </c>
      <c r="K1354" s="322" t="str">
        <f t="shared" ca="1" si="301"/>
        <v/>
      </c>
      <c r="L1354" s="322" t="str">
        <f t="shared" ca="1" si="302"/>
        <v/>
      </c>
      <c r="N1354" s="322">
        <f t="shared" ca="1" si="303"/>
        <v>0</v>
      </c>
      <c r="O1354" t="str">
        <f t="shared" ca="1" si="304"/>
        <v/>
      </c>
      <c r="P1354" t="str">
        <f t="shared" ca="1" si="305"/>
        <v/>
      </c>
      <c r="Q1354" t="str">
        <f t="shared" ca="1" si="306"/>
        <v/>
      </c>
      <c r="R1354" t="str">
        <f t="shared" ca="1" si="307"/>
        <v/>
      </c>
    </row>
    <row r="1355" spans="1:18" hidden="1" x14ac:dyDescent="0.2">
      <c r="A1355" s="361"/>
      <c r="B1355" s="322">
        <v>86</v>
      </c>
      <c r="C1355" s="322" t="str">
        <f t="shared" ca="1" si="294"/>
        <v>11.5</v>
      </c>
      <c r="D1355" s="322" t="str">
        <f t="shared" ca="1" si="295"/>
        <v>na</v>
      </c>
      <c r="E1355" s="322" t="s">
        <v>42</v>
      </c>
      <c r="F1355" s="322" t="str">
        <f t="shared" ca="1" si="296"/>
        <v>https://museemaritime.larochelle.fr/au-dela-de-la-visite/autour-des-expositions</v>
      </c>
      <c r="G1355" s="322" t="str">
        <f t="shared" ca="1" si="297"/>
        <v>A</v>
      </c>
      <c r="H1355" s="322" t="str">
        <f t="shared" ca="1" si="298"/>
        <v>x</v>
      </c>
      <c r="I1355" s="322">
        <f t="shared" ca="1" si="299"/>
        <v>0</v>
      </c>
      <c r="J1355" s="322" t="str">
        <f t="shared" ca="1" si="300"/>
        <v/>
      </c>
      <c r="K1355" s="322" t="str">
        <f t="shared" ca="1" si="301"/>
        <v/>
      </c>
      <c r="L1355" s="322" t="str">
        <f t="shared" ca="1" si="302"/>
        <v/>
      </c>
      <c r="N1355" s="322">
        <f t="shared" ca="1" si="303"/>
        <v>0</v>
      </c>
      <c r="O1355" t="str">
        <f t="shared" ca="1" si="304"/>
        <v/>
      </c>
      <c r="P1355" t="str">
        <f t="shared" ca="1" si="305"/>
        <v/>
      </c>
      <c r="Q1355" t="str">
        <f t="shared" ca="1" si="306"/>
        <v/>
      </c>
      <c r="R1355" t="str">
        <f t="shared" ca="1" si="307"/>
        <v/>
      </c>
    </row>
    <row r="1356" spans="1:18" hidden="1" x14ac:dyDescent="0.2">
      <c r="A1356" s="361"/>
      <c r="B1356" s="322">
        <v>86</v>
      </c>
      <c r="C1356" s="322" t="str">
        <f t="shared" ca="1" si="294"/>
        <v>11.5</v>
      </c>
      <c r="D1356" s="322" t="str">
        <f t="shared" ca="1" si="295"/>
        <v>na</v>
      </c>
      <c r="E1356" s="322" t="s">
        <v>43</v>
      </c>
      <c r="F1356" s="322" t="str">
        <f t="shared" ca="1" si="296"/>
        <v>https://museemaritime.larochelle.fr/au-dela-de-la-visite/lieux-culturels-et-monuments</v>
      </c>
      <c r="G1356" s="322" t="str">
        <f t="shared" ca="1" si="297"/>
        <v>A</v>
      </c>
      <c r="H1356" s="322" t="str">
        <f t="shared" ca="1" si="298"/>
        <v>x</v>
      </c>
      <c r="I1356" s="322">
        <f t="shared" ca="1" si="299"/>
        <v>0</v>
      </c>
      <c r="J1356" s="322" t="str">
        <f t="shared" ca="1" si="300"/>
        <v/>
      </c>
      <c r="K1356" s="322" t="str">
        <f t="shared" ca="1" si="301"/>
        <v/>
      </c>
      <c r="L1356" s="322" t="str">
        <f t="shared" ca="1" si="302"/>
        <v/>
      </c>
      <c r="N1356" s="322">
        <f t="shared" ca="1" si="303"/>
        <v>0</v>
      </c>
      <c r="O1356" t="str">
        <f t="shared" ca="1" si="304"/>
        <v/>
      </c>
      <c r="P1356" t="str">
        <f t="shared" ca="1" si="305"/>
        <v/>
      </c>
      <c r="Q1356" t="str">
        <f t="shared" ca="1" si="306"/>
        <v/>
      </c>
      <c r="R1356" t="str">
        <f t="shared" ca="1" si="307"/>
        <v/>
      </c>
    </row>
    <row r="1357" spans="1:18" hidden="1" x14ac:dyDescent="0.2">
      <c r="A1357" s="361"/>
      <c r="B1357" s="322">
        <v>86</v>
      </c>
      <c r="C1357" s="322" t="str">
        <f t="shared" ca="1" si="294"/>
        <v>11.5</v>
      </c>
      <c r="D1357" s="322" t="str">
        <f t="shared" ca="1" si="295"/>
        <v>na</v>
      </c>
      <c r="E1357" s="322" t="s">
        <v>44</v>
      </c>
      <c r="F1357" s="322" t="str">
        <f t="shared" ca="1" si="296"/>
        <v>https://museemaritime.larochelle.fr/au-dela-de-la-visite/a-decouvrir-a-proximite/yatchs-classiques</v>
      </c>
      <c r="G1357" s="322" t="str">
        <f t="shared" ca="1" si="297"/>
        <v>A</v>
      </c>
      <c r="H1357" s="322" t="str">
        <f t="shared" ca="1" si="298"/>
        <v>x</v>
      </c>
      <c r="I1357" s="322">
        <f t="shared" ca="1" si="299"/>
        <v>0</v>
      </c>
      <c r="J1357" s="322" t="str">
        <f t="shared" ca="1" si="300"/>
        <v/>
      </c>
      <c r="K1357" s="322" t="str">
        <f t="shared" ca="1" si="301"/>
        <v/>
      </c>
      <c r="L1357" s="322" t="str">
        <f t="shared" ca="1" si="302"/>
        <v/>
      </c>
      <c r="N1357" s="322">
        <f t="shared" ca="1" si="303"/>
        <v>0</v>
      </c>
      <c r="O1357" t="str">
        <f t="shared" ca="1" si="304"/>
        <v/>
      </c>
      <c r="P1357" t="str">
        <f t="shared" ca="1" si="305"/>
        <v/>
      </c>
      <c r="Q1357" t="str">
        <f t="shared" ca="1" si="306"/>
        <v/>
      </c>
      <c r="R1357" t="str">
        <f t="shared" ca="1" si="307"/>
        <v/>
      </c>
    </row>
    <row r="1358" spans="1:18" hidden="1" x14ac:dyDescent="0.2">
      <c r="A1358" s="361"/>
      <c r="B1358" s="322">
        <v>87</v>
      </c>
      <c r="C1358" s="322" t="str">
        <f t="shared" ca="1" si="294"/>
        <v>11.6</v>
      </c>
      <c r="D1358" s="322" t="str">
        <f t="shared" ca="1" si="295"/>
        <v>na</v>
      </c>
      <c r="E1358" s="322" t="s">
        <v>27</v>
      </c>
      <c r="F1358" s="322" t="str">
        <f t="shared" ca="1" si="296"/>
        <v>https://museemaritime.larochelle.fr/</v>
      </c>
      <c r="G1358" s="322" t="str">
        <f t="shared" ca="1" si="297"/>
        <v>A</v>
      </c>
      <c r="H1358" s="322" t="str">
        <f t="shared" ca="1" si="298"/>
        <v>x</v>
      </c>
      <c r="I1358" s="322">
        <f t="shared" ca="1" si="299"/>
        <v>0</v>
      </c>
      <c r="J1358" s="322" t="str">
        <f t="shared" ca="1" si="300"/>
        <v/>
      </c>
      <c r="K1358" s="322" t="str">
        <f t="shared" ca="1" si="301"/>
        <v/>
      </c>
      <c r="L1358" s="322" t="str">
        <f t="shared" ca="1" si="302"/>
        <v/>
      </c>
      <c r="N1358" s="322">
        <f t="shared" ca="1" si="303"/>
        <v>0</v>
      </c>
      <c r="O1358" t="str">
        <f t="shared" ca="1" si="304"/>
        <v/>
      </c>
      <c r="P1358" t="str">
        <f t="shared" ca="1" si="305"/>
        <v/>
      </c>
      <c r="Q1358" t="str">
        <f t="shared" ca="1" si="306"/>
        <v/>
      </c>
      <c r="R1358" t="str">
        <f t="shared" ca="1" si="307"/>
        <v/>
      </c>
    </row>
    <row r="1359" spans="1:18" hidden="1" x14ac:dyDescent="0.2">
      <c r="A1359" s="361"/>
      <c r="B1359" s="322">
        <v>87</v>
      </c>
      <c r="C1359" s="322" t="str">
        <f t="shared" ca="1" si="294"/>
        <v>11.6</v>
      </c>
      <c r="D1359" s="322" t="str">
        <f t="shared" ca="1" si="295"/>
        <v>c</v>
      </c>
      <c r="E1359" s="322" t="s">
        <v>28</v>
      </c>
      <c r="F1359" s="322" t="str">
        <f t="shared" ca="1" si="296"/>
        <v>https://museemaritime.larochelle.fr/contact</v>
      </c>
      <c r="G1359" s="322" t="str">
        <f t="shared" ca="1" si="297"/>
        <v>A</v>
      </c>
      <c r="H1359" s="322" t="str">
        <f t="shared" ca="1" si="298"/>
        <v>x</v>
      </c>
      <c r="I1359" s="322">
        <f t="shared" ca="1" si="299"/>
        <v>0</v>
      </c>
      <c r="J1359" s="322" t="str">
        <f t="shared" ca="1" si="300"/>
        <v/>
      </c>
      <c r="K1359" s="322" t="str">
        <f t="shared" ca="1" si="301"/>
        <v/>
      </c>
      <c r="L1359" s="322" t="str">
        <f t="shared" ca="1" si="302"/>
        <v/>
      </c>
      <c r="N1359" s="322">
        <f t="shared" ca="1" si="303"/>
        <v>0</v>
      </c>
      <c r="O1359" t="str">
        <f t="shared" ca="1" si="304"/>
        <v/>
      </c>
      <c r="P1359" t="str">
        <f t="shared" ca="1" si="305"/>
        <v/>
      </c>
      <c r="Q1359" t="str">
        <f t="shared" ca="1" si="306"/>
        <v/>
      </c>
      <c r="R1359" t="str">
        <f t="shared" ca="1" si="307"/>
        <v/>
      </c>
    </row>
    <row r="1360" spans="1:18" hidden="1" x14ac:dyDescent="0.2">
      <c r="A1360" s="361"/>
      <c r="B1360" s="322">
        <v>87</v>
      </c>
      <c r="C1360" s="322" t="str">
        <f t="shared" ca="1" si="294"/>
        <v>11.6</v>
      </c>
      <c r="D1360" s="322" t="str">
        <f t="shared" ca="1" si="295"/>
        <v>na</v>
      </c>
      <c r="E1360" s="322" t="s">
        <v>29</v>
      </c>
      <c r="F1360" s="322" t="str">
        <f t="shared" ca="1" si="296"/>
        <v>https://museemaritime.larochelle.fr/mentions-legales</v>
      </c>
      <c r="G1360" s="322" t="str">
        <f t="shared" ca="1" si="297"/>
        <v>A</v>
      </c>
      <c r="H1360" s="322" t="str">
        <f t="shared" ca="1" si="298"/>
        <v>x</v>
      </c>
      <c r="I1360" s="322">
        <f t="shared" ca="1" si="299"/>
        <v>0</v>
      </c>
      <c r="J1360" s="322" t="str">
        <f t="shared" ca="1" si="300"/>
        <v/>
      </c>
      <c r="K1360" s="322" t="str">
        <f t="shared" ca="1" si="301"/>
        <v/>
      </c>
      <c r="L1360" s="322" t="str">
        <f t="shared" ca="1" si="302"/>
        <v/>
      </c>
      <c r="N1360" s="322">
        <f t="shared" ca="1" si="303"/>
        <v>0</v>
      </c>
      <c r="O1360" t="str">
        <f t="shared" ca="1" si="304"/>
        <v/>
      </c>
      <c r="P1360" t="str">
        <f t="shared" ca="1" si="305"/>
        <v/>
      </c>
      <c r="Q1360" t="str">
        <f t="shared" ca="1" si="306"/>
        <v/>
      </c>
      <c r="R1360" t="str">
        <f t="shared" ca="1" si="307"/>
        <v/>
      </c>
    </row>
    <row r="1361" spans="1:18" hidden="1" x14ac:dyDescent="0.2">
      <c r="A1361" s="361"/>
      <c r="B1361" s="322">
        <v>87</v>
      </c>
      <c r="C1361" s="322" t="str">
        <f t="shared" ca="1" si="294"/>
        <v>11.6</v>
      </c>
      <c r="D1361" s="322" t="str">
        <f t="shared" ca="1" si="295"/>
        <v>na</v>
      </c>
      <c r="E1361" s="322" t="s">
        <v>30</v>
      </c>
      <c r="F1361" s="322" t="str">
        <f t="shared" ca="1" si="296"/>
        <v>https://museemaritime.larochelle.fr/plan-du-site</v>
      </c>
      <c r="G1361" s="322" t="str">
        <f t="shared" ca="1" si="297"/>
        <v>A</v>
      </c>
      <c r="H1361" s="322" t="str">
        <f t="shared" ca="1" si="298"/>
        <v>x</v>
      </c>
      <c r="I1361" s="322">
        <f t="shared" ca="1" si="299"/>
        <v>0</v>
      </c>
      <c r="J1361" s="322" t="str">
        <f t="shared" ca="1" si="300"/>
        <v/>
      </c>
      <c r="K1361" s="322" t="str">
        <f t="shared" ca="1" si="301"/>
        <v/>
      </c>
      <c r="L1361" s="322" t="str">
        <f t="shared" ca="1" si="302"/>
        <v/>
      </c>
      <c r="N1361" s="322">
        <f t="shared" ca="1" si="303"/>
        <v>0</v>
      </c>
      <c r="O1361" t="str">
        <f t="shared" ca="1" si="304"/>
        <v/>
      </c>
      <c r="P1361" t="str">
        <f t="shared" ca="1" si="305"/>
        <v/>
      </c>
      <c r="Q1361" t="str">
        <f t="shared" ca="1" si="306"/>
        <v/>
      </c>
      <c r="R1361" t="str">
        <f t="shared" ca="1" si="307"/>
        <v/>
      </c>
    </row>
    <row r="1362" spans="1:18" hidden="1" x14ac:dyDescent="0.2">
      <c r="A1362" s="361"/>
      <c r="B1362" s="322">
        <v>87</v>
      </c>
      <c r="C1362" s="322" t="str">
        <f t="shared" ca="1" si="294"/>
        <v>11.6</v>
      </c>
      <c r="D1362" s="322" t="str">
        <f t="shared" ca="1" si="295"/>
        <v>c</v>
      </c>
      <c r="E1362" s="322" t="s">
        <v>31</v>
      </c>
      <c r="F1362" s="322" t="str">
        <f t="shared" ca="1" si="296"/>
        <v>https://museemaritime.larochelle.fr/un-avant-gout/en-ce-moment</v>
      </c>
      <c r="G1362" s="322" t="str">
        <f t="shared" ca="1" si="297"/>
        <v>A</v>
      </c>
      <c r="H1362" s="322" t="str">
        <f t="shared" ca="1" si="298"/>
        <v>x</v>
      </c>
      <c r="I1362" s="322">
        <f t="shared" ca="1" si="299"/>
        <v>0</v>
      </c>
      <c r="J1362" s="322" t="str">
        <f t="shared" ca="1" si="300"/>
        <v/>
      </c>
      <c r="K1362" s="322" t="str">
        <f t="shared" ca="1" si="301"/>
        <v/>
      </c>
      <c r="L1362" s="322" t="str">
        <f t="shared" ca="1" si="302"/>
        <v/>
      </c>
      <c r="N1362" s="322">
        <f t="shared" ca="1" si="303"/>
        <v>0</v>
      </c>
      <c r="O1362" t="str">
        <f t="shared" ca="1" si="304"/>
        <v/>
      </c>
      <c r="P1362" t="str">
        <f t="shared" ca="1" si="305"/>
        <v/>
      </c>
      <c r="Q1362" t="str">
        <f t="shared" ca="1" si="306"/>
        <v/>
      </c>
      <c r="R1362" t="str">
        <f t="shared" ca="1" si="307"/>
        <v/>
      </c>
    </row>
    <row r="1363" spans="1:18" hidden="1" x14ac:dyDescent="0.2">
      <c r="A1363" s="361"/>
      <c r="B1363" s="322">
        <v>87</v>
      </c>
      <c r="C1363" s="322" t="str">
        <f t="shared" ca="1" si="294"/>
        <v>11.6</v>
      </c>
      <c r="D1363" s="322" t="str">
        <f t="shared" ca="1" si="295"/>
        <v>na</v>
      </c>
      <c r="E1363" s="322" t="s">
        <v>32</v>
      </c>
      <c r="F1363" s="322" t="str">
        <f t="shared" ca="1" si="296"/>
        <v>https://museemaritime.larochelle.fr/un-avant-gout/en-ce-moment</v>
      </c>
      <c r="G1363" s="322" t="str">
        <f t="shared" ca="1" si="297"/>
        <v>A</v>
      </c>
      <c r="H1363" s="322" t="str">
        <f t="shared" ca="1" si="298"/>
        <v>x</v>
      </c>
      <c r="I1363" s="322">
        <f t="shared" ca="1" si="299"/>
        <v>0</v>
      </c>
      <c r="J1363" s="322" t="str">
        <f t="shared" ca="1" si="300"/>
        <v/>
      </c>
      <c r="K1363" s="322" t="str">
        <f t="shared" ca="1" si="301"/>
        <v/>
      </c>
      <c r="L1363" s="322" t="str">
        <f t="shared" ca="1" si="302"/>
        <v/>
      </c>
      <c r="N1363" s="322">
        <f t="shared" ca="1" si="303"/>
        <v>0</v>
      </c>
      <c r="O1363" t="str">
        <f t="shared" ca="1" si="304"/>
        <v/>
      </c>
      <c r="P1363" t="str">
        <f t="shared" ca="1" si="305"/>
        <v/>
      </c>
      <c r="Q1363" t="str">
        <f t="shared" ca="1" si="306"/>
        <v>Le regroupement est inutile</v>
      </c>
      <c r="R1363" t="str">
        <f t="shared" ca="1" si="307"/>
        <v/>
      </c>
    </row>
    <row r="1364" spans="1:18" hidden="1" x14ac:dyDescent="0.2">
      <c r="A1364" s="361"/>
      <c r="B1364" s="322">
        <v>87</v>
      </c>
      <c r="C1364" s="322" t="str">
        <f t="shared" ca="1" si="294"/>
        <v>11.6</v>
      </c>
      <c r="D1364" s="322" t="str">
        <f t="shared" ca="1" si="295"/>
        <v>na</v>
      </c>
      <c r="E1364" s="322" t="s">
        <v>33</v>
      </c>
      <c r="F1364" s="322" t="str">
        <f t="shared" ca="1" si="296"/>
        <v>https://museemaritime.larochelle.fr/un-avant-gout/en-ce-moment/evenement/generationsthalassa-5662</v>
      </c>
      <c r="G1364" s="322" t="str">
        <f t="shared" ca="1" si="297"/>
        <v>A</v>
      </c>
      <c r="H1364" s="322" t="str">
        <f t="shared" ca="1" si="298"/>
        <v>x</v>
      </c>
      <c r="I1364" s="322">
        <f t="shared" ca="1" si="299"/>
        <v>0</v>
      </c>
      <c r="J1364" s="322" t="str">
        <f t="shared" ca="1" si="300"/>
        <v/>
      </c>
      <c r="K1364" s="322" t="str">
        <f t="shared" ca="1" si="301"/>
        <v/>
      </c>
      <c r="L1364" s="322" t="str">
        <f t="shared" ca="1" si="302"/>
        <v/>
      </c>
      <c r="N1364" s="322">
        <f t="shared" ca="1" si="303"/>
        <v>0</v>
      </c>
      <c r="O1364" t="str">
        <f t="shared" ca="1" si="304"/>
        <v/>
      </c>
      <c r="P1364" t="str">
        <f t="shared" ca="1" si="305"/>
        <v/>
      </c>
      <c r="Q1364" t="str">
        <f t="shared" ca="1" si="306"/>
        <v/>
      </c>
      <c r="R1364" t="str">
        <f t="shared" ca="1" si="307"/>
        <v/>
      </c>
    </row>
    <row r="1365" spans="1:18" hidden="1" x14ac:dyDescent="0.2">
      <c r="A1365" s="361"/>
      <c r="B1365" s="322">
        <v>87</v>
      </c>
      <c r="C1365" s="322" t="str">
        <f t="shared" ca="1" si="294"/>
        <v>11.6</v>
      </c>
      <c r="D1365" s="322" t="str">
        <f t="shared" ca="1" si="295"/>
        <v>c</v>
      </c>
      <c r="E1365" s="322" t="s">
        <v>34</v>
      </c>
      <c r="F1365" s="322" t="str">
        <f t="shared" ca="1" si="296"/>
        <v>https://museemaritime.larochelle.fr/recherche?q=bateau&amp;tx_indexedsearch%5Bsubmit_button%5D=OK </v>
      </c>
      <c r="G1365" s="322" t="str">
        <f t="shared" ca="1" si="297"/>
        <v>A</v>
      </c>
      <c r="H1365" s="322" t="str">
        <f t="shared" ca="1" si="298"/>
        <v>x</v>
      </c>
      <c r="I1365" s="322">
        <f t="shared" ca="1" si="299"/>
        <v>0</v>
      </c>
      <c r="J1365" s="322" t="str">
        <f t="shared" ca="1" si="300"/>
        <v/>
      </c>
      <c r="K1365" s="322" t="str">
        <f t="shared" ca="1" si="301"/>
        <v/>
      </c>
      <c r="L1365" s="322" t="str">
        <f t="shared" ca="1" si="302"/>
        <v/>
      </c>
      <c r="N1365" s="322">
        <f t="shared" ca="1" si="303"/>
        <v>0</v>
      </c>
      <c r="O1365" t="str">
        <f t="shared" ca="1" si="304"/>
        <v/>
      </c>
      <c r="P1365" t="str">
        <f t="shared" ca="1" si="305"/>
        <v/>
      </c>
      <c r="Q1365" t="str">
        <f t="shared" ca="1" si="306"/>
        <v/>
      </c>
      <c r="R1365" t="str">
        <f t="shared" ca="1" si="307"/>
        <v/>
      </c>
    </row>
    <row r="1366" spans="1:18" hidden="1" x14ac:dyDescent="0.2">
      <c r="A1366" s="361"/>
      <c r="B1366" s="322">
        <v>87</v>
      </c>
      <c r="C1366" s="322" t="str">
        <f t="shared" ca="1" si="294"/>
        <v>11.6</v>
      </c>
      <c r="D1366" s="322" t="str">
        <f t="shared" ca="1" si="295"/>
        <v>na</v>
      </c>
      <c r="E1366" s="322" t="s">
        <v>35</v>
      </c>
      <c r="F1366" s="322" t="str">
        <f t="shared" ca="1" si="296"/>
        <v>https://museemaritime.larochelle.fr/un-avant-gout/presentation-du-musee</v>
      </c>
      <c r="G1366" s="322" t="str">
        <f t="shared" ca="1" si="297"/>
        <v>A</v>
      </c>
      <c r="H1366" s="322" t="str">
        <f t="shared" ca="1" si="298"/>
        <v>x</v>
      </c>
      <c r="I1366" s="322">
        <f t="shared" ca="1" si="299"/>
        <v>0</v>
      </c>
      <c r="J1366" s="322" t="str">
        <f t="shared" ca="1" si="300"/>
        <v/>
      </c>
      <c r="K1366" s="322" t="str">
        <f t="shared" ca="1" si="301"/>
        <v/>
      </c>
      <c r="L1366" s="322" t="str">
        <f t="shared" ca="1" si="302"/>
        <v/>
      </c>
      <c r="N1366" s="322">
        <f t="shared" ca="1" si="303"/>
        <v>0</v>
      </c>
      <c r="O1366" t="str">
        <f t="shared" ca="1" si="304"/>
        <v/>
      </c>
      <c r="P1366" t="str">
        <f t="shared" ca="1" si="305"/>
        <v/>
      </c>
      <c r="Q1366" t="str">
        <f t="shared" ca="1" si="306"/>
        <v/>
      </c>
      <c r="R1366" t="str">
        <f t="shared" ca="1" si="307"/>
        <v/>
      </c>
    </row>
    <row r="1367" spans="1:18" hidden="1" x14ac:dyDescent="0.2">
      <c r="A1367" s="361"/>
      <c r="B1367" s="322">
        <v>87</v>
      </c>
      <c r="C1367" s="322" t="str">
        <f t="shared" ca="1" si="294"/>
        <v>11.6</v>
      </c>
      <c r="D1367" s="322" t="str">
        <f t="shared" ca="1" si="295"/>
        <v>na</v>
      </c>
      <c r="E1367" s="322" t="s">
        <v>36</v>
      </c>
      <c r="F1367" s="322" t="str">
        <f t="shared" ca="1" si="296"/>
        <v>https://museemaritime.larochelle.fr/un-avant-gout/histoire-du-musee</v>
      </c>
      <c r="G1367" s="322" t="str">
        <f t="shared" ca="1" si="297"/>
        <v>A</v>
      </c>
      <c r="H1367" s="322" t="str">
        <f t="shared" ca="1" si="298"/>
        <v>x</v>
      </c>
      <c r="I1367" s="322">
        <f t="shared" ca="1" si="299"/>
        <v>0</v>
      </c>
      <c r="J1367" s="322" t="str">
        <f t="shared" ca="1" si="300"/>
        <v/>
      </c>
      <c r="K1367" s="322" t="str">
        <f t="shared" ca="1" si="301"/>
        <v/>
      </c>
      <c r="L1367" s="322" t="str">
        <f t="shared" ca="1" si="302"/>
        <v/>
      </c>
      <c r="N1367" s="322">
        <f t="shared" ca="1" si="303"/>
        <v>0</v>
      </c>
      <c r="O1367" t="str">
        <f t="shared" ca="1" si="304"/>
        <v/>
      </c>
      <c r="P1367" t="str">
        <f t="shared" ca="1" si="305"/>
        <v/>
      </c>
      <c r="Q1367" t="str">
        <f t="shared" ca="1" si="306"/>
        <v/>
      </c>
      <c r="R1367" t="str">
        <f t="shared" ca="1" si="307"/>
        <v/>
      </c>
    </row>
    <row r="1368" spans="1:18" hidden="1" x14ac:dyDescent="0.2">
      <c r="A1368" s="361"/>
      <c r="B1368" s="322">
        <v>87</v>
      </c>
      <c r="C1368" s="322" t="str">
        <f t="shared" ca="1" si="294"/>
        <v>11.6</v>
      </c>
      <c r="D1368" s="322" t="str">
        <f t="shared" ca="1" si="295"/>
        <v>na</v>
      </c>
      <c r="E1368" s="322" t="s">
        <v>37</v>
      </c>
      <c r="F1368" s="322" t="str">
        <f t="shared" ca="1" si="296"/>
        <v>https://museemaritime.larochelle.fr/un-avant-gout/les-collections/flotte-patrimoniale</v>
      </c>
      <c r="G1368" s="322" t="str">
        <f t="shared" ca="1" si="297"/>
        <v>A</v>
      </c>
      <c r="H1368" s="322" t="str">
        <f t="shared" ca="1" si="298"/>
        <v>x</v>
      </c>
      <c r="I1368" s="322">
        <f t="shared" ca="1" si="299"/>
        <v>0</v>
      </c>
      <c r="J1368" s="322" t="str">
        <f t="shared" ca="1" si="300"/>
        <v/>
      </c>
      <c r="K1368" s="322" t="str">
        <f t="shared" ca="1" si="301"/>
        <v/>
      </c>
      <c r="L1368" s="322" t="str">
        <f t="shared" ca="1" si="302"/>
        <v/>
      </c>
      <c r="N1368" s="322">
        <f t="shared" ca="1" si="303"/>
        <v>0</v>
      </c>
      <c r="O1368" t="str">
        <f t="shared" ca="1" si="304"/>
        <v/>
      </c>
      <c r="P1368" t="str">
        <f t="shared" ca="1" si="305"/>
        <v/>
      </c>
      <c r="Q1368" t="str">
        <f t="shared" ca="1" si="306"/>
        <v/>
      </c>
      <c r="R1368" t="str">
        <f t="shared" ca="1" si="307"/>
        <v/>
      </c>
    </row>
    <row r="1369" spans="1:18" hidden="1" x14ac:dyDescent="0.2">
      <c r="A1369" s="361"/>
      <c r="B1369" s="322">
        <v>87</v>
      </c>
      <c r="C1369" s="322" t="str">
        <f t="shared" ca="1" si="294"/>
        <v>11.6</v>
      </c>
      <c r="D1369" s="322" t="str">
        <f t="shared" ca="1" si="295"/>
        <v>na</v>
      </c>
      <c r="E1369" s="322" t="s">
        <v>38</v>
      </c>
      <c r="F1369" s="322" t="str">
        <f t="shared" ca="1" si="296"/>
        <v>https://museemaritime.larochelle.fr/un-avant-gout/les-collections/france-1</v>
      </c>
      <c r="G1369" s="322" t="str">
        <f t="shared" ca="1" si="297"/>
        <v>A</v>
      </c>
      <c r="H1369" s="322" t="str">
        <f t="shared" ca="1" si="298"/>
        <v>x</v>
      </c>
      <c r="I1369" s="322">
        <f t="shared" ca="1" si="299"/>
        <v>0</v>
      </c>
      <c r="J1369" s="322" t="str">
        <f t="shared" ca="1" si="300"/>
        <v/>
      </c>
      <c r="K1369" s="322" t="str">
        <f t="shared" ca="1" si="301"/>
        <v/>
      </c>
      <c r="L1369" s="322" t="str">
        <f t="shared" ca="1" si="302"/>
        <v/>
      </c>
      <c r="N1369" s="322">
        <f t="shared" ca="1" si="303"/>
        <v>0</v>
      </c>
      <c r="O1369" t="str">
        <f t="shared" ca="1" si="304"/>
        <v/>
      </c>
      <c r="P1369" t="str">
        <f t="shared" ca="1" si="305"/>
        <v/>
      </c>
      <c r="Q1369" t="str">
        <f t="shared" ca="1" si="306"/>
        <v/>
      </c>
      <c r="R1369" t="str">
        <f t="shared" ca="1" si="307"/>
        <v/>
      </c>
    </row>
    <row r="1370" spans="1:18" hidden="1" x14ac:dyDescent="0.2">
      <c r="A1370" s="361"/>
      <c r="B1370" s="322">
        <v>87</v>
      </c>
      <c r="C1370" s="322" t="str">
        <f t="shared" ca="1" si="294"/>
        <v>11.6</v>
      </c>
      <c r="D1370" s="322" t="str">
        <f t="shared" ca="1" si="295"/>
        <v>na</v>
      </c>
      <c r="E1370" s="322" t="s">
        <v>39</v>
      </c>
      <c r="F1370" s="322" t="str">
        <f t="shared" ca="1" si="296"/>
        <v>https://museemaritime.larochelle.fr/un-avant-gout/les-incontournables/joshua-1</v>
      </c>
      <c r="G1370" s="322" t="str">
        <f t="shared" ca="1" si="297"/>
        <v>A</v>
      </c>
      <c r="H1370" s="322" t="str">
        <f t="shared" ca="1" si="298"/>
        <v>x</v>
      </c>
      <c r="I1370" s="322">
        <f t="shared" ca="1" si="299"/>
        <v>0</v>
      </c>
      <c r="J1370" s="322" t="str">
        <f t="shared" ca="1" si="300"/>
        <v/>
      </c>
      <c r="K1370" s="322" t="str">
        <f t="shared" ca="1" si="301"/>
        <v/>
      </c>
      <c r="L1370" s="322" t="str">
        <f t="shared" ca="1" si="302"/>
        <v/>
      </c>
      <c r="N1370" s="322">
        <f t="shared" ca="1" si="303"/>
        <v>0</v>
      </c>
      <c r="O1370" t="str">
        <f t="shared" ca="1" si="304"/>
        <v/>
      </c>
      <c r="P1370" t="str">
        <f t="shared" ca="1" si="305"/>
        <v/>
      </c>
      <c r="Q1370" t="str">
        <f t="shared" ca="1" si="306"/>
        <v/>
      </c>
      <c r="R1370" t="str">
        <f t="shared" ca="1" si="307"/>
        <v/>
      </c>
    </row>
    <row r="1371" spans="1:18" hidden="1" x14ac:dyDescent="0.2">
      <c r="A1371" s="361"/>
      <c r="B1371" s="322">
        <v>87</v>
      </c>
      <c r="C1371" s="322" t="str">
        <f t="shared" ca="1" si="294"/>
        <v>11.6</v>
      </c>
      <c r="D1371" s="322" t="str">
        <f t="shared" ca="1" si="295"/>
        <v>na</v>
      </c>
      <c r="E1371" s="322" t="s">
        <v>40</v>
      </c>
      <c r="F1371" s="322" t="str">
        <f t="shared" ca="1" si="296"/>
        <v>https://museemaritime.larochelle.fr/preparer-la-visite/acces-tarifs-et-horaires</v>
      </c>
      <c r="G1371" s="322" t="str">
        <f t="shared" ca="1" si="297"/>
        <v>A</v>
      </c>
      <c r="H1371" s="322" t="str">
        <f t="shared" ca="1" si="298"/>
        <v>x</v>
      </c>
      <c r="I1371" s="322">
        <f t="shared" ca="1" si="299"/>
        <v>0</v>
      </c>
      <c r="J1371" s="322" t="str">
        <f t="shared" ca="1" si="300"/>
        <v/>
      </c>
      <c r="K1371" s="322" t="str">
        <f t="shared" ca="1" si="301"/>
        <v/>
      </c>
      <c r="L1371" s="322" t="str">
        <f t="shared" ca="1" si="302"/>
        <v/>
      </c>
      <c r="N1371" s="322">
        <f t="shared" ca="1" si="303"/>
        <v>0</v>
      </c>
      <c r="O1371" t="str">
        <f t="shared" ca="1" si="304"/>
        <v/>
      </c>
      <c r="P1371" t="str">
        <f t="shared" ca="1" si="305"/>
        <v/>
      </c>
      <c r="Q1371" t="str">
        <f t="shared" ca="1" si="306"/>
        <v/>
      </c>
      <c r="R1371" t="str">
        <f t="shared" ca="1" si="307"/>
        <v/>
      </c>
    </row>
    <row r="1372" spans="1:18" hidden="1" x14ac:dyDescent="0.2">
      <c r="A1372" s="361"/>
      <c r="B1372" s="322">
        <v>87</v>
      </c>
      <c r="C1372" s="322" t="str">
        <f t="shared" ca="1" si="294"/>
        <v>11.6</v>
      </c>
      <c r="D1372" s="322" t="str">
        <f t="shared" ca="1" si="295"/>
        <v>na</v>
      </c>
      <c r="E1372" s="322" t="s">
        <v>41</v>
      </c>
      <c r="F1372" s="322" t="str">
        <f t="shared" ca="1" si="296"/>
        <v>https://museemaritime.larochelle.fr/preparer-la-visite/je-suis/enseignant-ou-animateur</v>
      </c>
      <c r="G1372" s="322" t="str">
        <f t="shared" ca="1" si="297"/>
        <v>A</v>
      </c>
      <c r="H1372" s="322" t="str">
        <f t="shared" ca="1" si="298"/>
        <v>x</v>
      </c>
      <c r="I1372" s="322">
        <f t="shared" ca="1" si="299"/>
        <v>0</v>
      </c>
      <c r="J1372" s="322" t="str">
        <f t="shared" ca="1" si="300"/>
        <v/>
      </c>
      <c r="K1372" s="322" t="str">
        <f t="shared" ca="1" si="301"/>
        <v/>
      </c>
      <c r="L1372" s="322" t="str">
        <f t="shared" ca="1" si="302"/>
        <v/>
      </c>
      <c r="N1372" s="322">
        <f t="shared" ca="1" si="303"/>
        <v>0</v>
      </c>
      <c r="O1372" t="str">
        <f t="shared" ca="1" si="304"/>
        <v/>
      </c>
      <c r="P1372" t="str">
        <f t="shared" ca="1" si="305"/>
        <v/>
      </c>
      <c r="Q1372" t="str">
        <f t="shared" ca="1" si="306"/>
        <v/>
      </c>
      <c r="R1372" t="str">
        <f t="shared" ca="1" si="307"/>
        <v/>
      </c>
    </row>
    <row r="1373" spans="1:18" hidden="1" x14ac:dyDescent="0.2">
      <c r="A1373" s="361"/>
      <c r="B1373" s="322">
        <v>87</v>
      </c>
      <c r="C1373" s="322" t="str">
        <f t="shared" ca="1" si="294"/>
        <v>11.6</v>
      </c>
      <c r="D1373" s="322" t="str">
        <f t="shared" ca="1" si="295"/>
        <v>na</v>
      </c>
      <c r="E1373" s="322" t="s">
        <v>42</v>
      </c>
      <c r="F1373" s="322" t="str">
        <f t="shared" ca="1" si="296"/>
        <v>https://museemaritime.larochelle.fr/au-dela-de-la-visite/autour-des-expositions</v>
      </c>
      <c r="G1373" s="322" t="str">
        <f t="shared" ca="1" si="297"/>
        <v>A</v>
      </c>
      <c r="H1373" s="322" t="str">
        <f t="shared" ca="1" si="298"/>
        <v>x</v>
      </c>
      <c r="I1373" s="322">
        <f t="shared" ca="1" si="299"/>
        <v>0</v>
      </c>
      <c r="J1373" s="322" t="str">
        <f t="shared" ca="1" si="300"/>
        <v/>
      </c>
      <c r="K1373" s="322" t="str">
        <f t="shared" ca="1" si="301"/>
        <v/>
      </c>
      <c r="L1373" s="322" t="str">
        <f t="shared" ca="1" si="302"/>
        <v/>
      </c>
      <c r="N1373" s="322">
        <f t="shared" ca="1" si="303"/>
        <v>0</v>
      </c>
      <c r="O1373" t="str">
        <f t="shared" ca="1" si="304"/>
        <v/>
      </c>
      <c r="P1373" t="str">
        <f t="shared" ca="1" si="305"/>
        <v/>
      </c>
      <c r="Q1373" t="str">
        <f t="shared" ca="1" si="306"/>
        <v/>
      </c>
      <c r="R1373" t="str">
        <f t="shared" ca="1" si="307"/>
        <v/>
      </c>
    </row>
    <row r="1374" spans="1:18" hidden="1" x14ac:dyDescent="0.2">
      <c r="A1374" s="361"/>
      <c r="B1374" s="322">
        <v>87</v>
      </c>
      <c r="C1374" s="322" t="str">
        <f t="shared" ca="1" si="294"/>
        <v>11.6</v>
      </c>
      <c r="D1374" s="322" t="str">
        <f t="shared" ca="1" si="295"/>
        <v>na</v>
      </c>
      <c r="E1374" s="322" t="s">
        <v>43</v>
      </c>
      <c r="F1374" s="322" t="str">
        <f t="shared" ca="1" si="296"/>
        <v>https://museemaritime.larochelle.fr/au-dela-de-la-visite/lieux-culturels-et-monuments</v>
      </c>
      <c r="G1374" s="322" t="str">
        <f t="shared" ca="1" si="297"/>
        <v>A</v>
      </c>
      <c r="H1374" s="322" t="str">
        <f t="shared" ca="1" si="298"/>
        <v>x</v>
      </c>
      <c r="I1374" s="322">
        <f t="shared" ca="1" si="299"/>
        <v>0</v>
      </c>
      <c r="J1374" s="322" t="str">
        <f t="shared" ca="1" si="300"/>
        <v/>
      </c>
      <c r="K1374" s="322" t="str">
        <f t="shared" ca="1" si="301"/>
        <v/>
      </c>
      <c r="L1374" s="322" t="str">
        <f t="shared" ca="1" si="302"/>
        <v/>
      </c>
      <c r="N1374" s="322">
        <f t="shared" ca="1" si="303"/>
        <v>0</v>
      </c>
      <c r="O1374" t="str">
        <f t="shared" ca="1" si="304"/>
        <v/>
      </c>
      <c r="P1374" t="str">
        <f t="shared" ca="1" si="305"/>
        <v/>
      </c>
      <c r="Q1374" t="str">
        <f t="shared" ca="1" si="306"/>
        <v/>
      </c>
      <c r="R1374" t="str">
        <f t="shared" ca="1" si="307"/>
        <v/>
      </c>
    </row>
    <row r="1375" spans="1:18" hidden="1" x14ac:dyDescent="0.2">
      <c r="A1375" s="361"/>
      <c r="B1375" s="322">
        <v>87</v>
      </c>
      <c r="C1375" s="322" t="str">
        <f t="shared" ca="1" si="294"/>
        <v>11.6</v>
      </c>
      <c r="D1375" s="322" t="str">
        <f t="shared" ca="1" si="295"/>
        <v>na</v>
      </c>
      <c r="E1375" s="322" t="s">
        <v>44</v>
      </c>
      <c r="F1375" s="322" t="str">
        <f t="shared" ca="1" si="296"/>
        <v>https://museemaritime.larochelle.fr/au-dela-de-la-visite/a-decouvrir-a-proximite/yatchs-classiques</v>
      </c>
      <c r="G1375" s="322" t="str">
        <f t="shared" ca="1" si="297"/>
        <v>A</v>
      </c>
      <c r="H1375" s="322" t="str">
        <f t="shared" ca="1" si="298"/>
        <v>x</v>
      </c>
      <c r="I1375" s="322">
        <f t="shared" ca="1" si="299"/>
        <v>0</v>
      </c>
      <c r="J1375" s="322" t="str">
        <f t="shared" ca="1" si="300"/>
        <v/>
      </c>
      <c r="K1375" s="322" t="str">
        <f t="shared" ca="1" si="301"/>
        <v/>
      </c>
      <c r="L1375" s="322" t="str">
        <f t="shared" ca="1" si="302"/>
        <v/>
      </c>
      <c r="N1375" s="322">
        <f t="shared" ca="1" si="303"/>
        <v>0</v>
      </c>
      <c r="O1375" t="str">
        <f t="shared" ca="1" si="304"/>
        <v/>
      </c>
      <c r="P1375" t="str">
        <f t="shared" ca="1" si="305"/>
        <v/>
      </c>
      <c r="Q1375" t="str">
        <f t="shared" ca="1" si="306"/>
        <v/>
      </c>
      <c r="R1375" t="str">
        <f t="shared" ca="1" si="307"/>
        <v/>
      </c>
    </row>
    <row r="1376" spans="1:18" hidden="1" x14ac:dyDescent="0.2">
      <c r="A1376" s="361"/>
      <c r="B1376" s="322">
        <v>88</v>
      </c>
      <c r="C1376" s="322" t="str">
        <f t="shared" ca="1" si="294"/>
        <v>11.7</v>
      </c>
      <c r="D1376" s="322" t="str">
        <f t="shared" ca="1" si="295"/>
        <v>na</v>
      </c>
      <c r="E1376" s="322" t="s">
        <v>27</v>
      </c>
      <c r="F1376" s="322" t="str">
        <f t="shared" ca="1" si="296"/>
        <v>https://museemaritime.larochelle.fr/</v>
      </c>
      <c r="G1376" s="322" t="str">
        <f t="shared" ca="1" si="297"/>
        <v>A</v>
      </c>
      <c r="H1376" s="322">
        <f t="shared" ca="1" si="298"/>
        <v>0</v>
      </c>
      <c r="I1376" s="322">
        <f t="shared" ca="1" si="299"/>
        <v>0</v>
      </c>
      <c r="J1376" s="322" t="str">
        <f t="shared" ca="1" si="300"/>
        <v/>
      </c>
      <c r="K1376" s="322" t="str">
        <f t="shared" ca="1" si="301"/>
        <v/>
      </c>
      <c r="L1376" s="322" t="str">
        <f t="shared" ca="1" si="302"/>
        <v/>
      </c>
      <c r="N1376" s="322">
        <f t="shared" ca="1" si="303"/>
        <v>0</v>
      </c>
      <c r="O1376" t="str">
        <f t="shared" ca="1" si="304"/>
        <v/>
      </c>
      <c r="P1376" t="str">
        <f t="shared" ca="1" si="305"/>
        <v/>
      </c>
      <c r="Q1376" t="str">
        <f t="shared" ca="1" si="306"/>
        <v/>
      </c>
      <c r="R1376" t="str">
        <f t="shared" ca="1" si="307"/>
        <v/>
      </c>
    </row>
    <row r="1377" spans="1:18" hidden="1" x14ac:dyDescent="0.2">
      <c r="A1377" s="361"/>
      <c r="B1377" s="322">
        <v>88</v>
      </c>
      <c r="C1377" s="322" t="str">
        <f t="shared" ca="1" si="294"/>
        <v>11.7</v>
      </c>
      <c r="D1377" s="322" t="str">
        <f t="shared" ca="1" si="295"/>
        <v>c</v>
      </c>
      <c r="E1377" s="322" t="s">
        <v>28</v>
      </c>
      <c r="F1377" s="322" t="str">
        <f t="shared" ca="1" si="296"/>
        <v>https://museemaritime.larochelle.fr/contact</v>
      </c>
      <c r="G1377" s="322" t="str">
        <f t="shared" ca="1" si="297"/>
        <v>A</v>
      </c>
      <c r="H1377" s="322">
        <f t="shared" ca="1" si="298"/>
        <v>0</v>
      </c>
      <c r="I1377" s="322">
        <f t="shared" ca="1" si="299"/>
        <v>0</v>
      </c>
      <c r="J1377" s="322" t="str">
        <f t="shared" ca="1" si="300"/>
        <v/>
      </c>
      <c r="K1377" s="322" t="str">
        <f t="shared" ca="1" si="301"/>
        <v/>
      </c>
      <c r="L1377" s="322" t="str">
        <f t="shared" ca="1" si="302"/>
        <v/>
      </c>
      <c r="N1377" s="322">
        <f t="shared" ca="1" si="303"/>
        <v>0</v>
      </c>
      <c r="O1377" t="str">
        <f t="shared" ca="1" si="304"/>
        <v/>
      </c>
      <c r="P1377" t="str">
        <f t="shared" ca="1" si="305"/>
        <v/>
      </c>
      <c r="Q1377" t="str">
        <f t="shared" ca="1" si="306"/>
        <v/>
      </c>
      <c r="R1377" t="str">
        <f t="shared" ca="1" si="307"/>
        <v/>
      </c>
    </row>
    <row r="1378" spans="1:18" hidden="1" x14ac:dyDescent="0.2">
      <c r="A1378" s="361"/>
      <c r="B1378" s="322">
        <v>88</v>
      </c>
      <c r="C1378" s="322" t="str">
        <f t="shared" ca="1" si="294"/>
        <v>11.7</v>
      </c>
      <c r="D1378" s="322" t="str">
        <f t="shared" ca="1" si="295"/>
        <v>na</v>
      </c>
      <c r="E1378" s="322" t="s">
        <v>29</v>
      </c>
      <c r="F1378" s="322" t="str">
        <f t="shared" ca="1" si="296"/>
        <v>https://museemaritime.larochelle.fr/mentions-legales</v>
      </c>
      <c r="G1378" s="322" t="str">
        <f t="shared" ca="1" si="297"/>
        <v>A</v>
      </c>
      <c r="H1378" s="322">
        <f t="shared" ca="1" si="298"/>
        <v>0</v>
      </c>
      <c r="I1378" s="322">
        <f t="shared" ca="1" si="299"/>
        <v>0</v>
      </c>
      <c r="J1378" s="322" t="str">
        <f t="shared" ca="1" si="300"/>
        <v/>
      </c>
      <c r="K1378" s="322" t="str">
        <f t="shared" ca="1" si="301"/>
        <v/>
      </c>
      <c r="L1378" s="322" t="str">
        <f t="shared" ca="1" si="302"/>
        <v/>
      </c>
      <c r="N1378" s="322">
        <f t="shared" ca="1" si="303"/>
        <v>0</v>
      </c>
      <c r="O1378" t="str">
        <f t="shared" ca="1" si="304"/>
        <v/>
      </c>
      <c r="P1378" t="str">
        <f t="shared" ca="1" si="305"/>
        <v/>
      </c>
      <c r="Q1378" t="str">
        <f t="shared" ca="1" si="306"/>
        <v/>
      </c>
      <c r="R1378" t="str">
        <f t="shared" ca="1" si="307"/>
        <v/>
      </c>
    </row>
    <row r="1379" spans="1:18" hidden="1" x14ac:dyDescent="0.2">
      <c r="A1379" s="361"/>
      <c r="B1379" s="322">
        <v>88</v>
      </c>
      <c r="C1379" s="322" t="str">
        <f t="shared" ca="1" si="294"/>
        <v>11.7</v>
      </c>
      <c r="D1379" s="322" t="str">
        <f t="shared" ca="1" si="295"/>
        <v>na</v>
      </c>
      <c r="E1379" s="322" t="s">
        <v>30</v>
      </c>
      <c r="F1379" s="322" t="str">
        <f t="shared" ca="1" si="296"/>
        <v>https://museemaritime.larochelle.fr/plan-du-site</v>
      </c>
      <c r="G1379" s="322" t="str">
        <f t="shared" ca="1" si="297"/>
        <v>A</v>
      </c>
      <c r="H1379" s="322">
        <f t="shared" ca="1" si="298"/>
        <v>0</v>
      </c>
      <c r="I1379" s="322">
        <f t="shared" ca="1" si="299"/>
        <v>0</v>
      </c>
      <c r="J1379" s="322" t="str">
        <f t="shared" ca="1" si="300"/>
        <v/>
      </c>
      <c r="K1379" s="322" t="str">
        <f t="shared" ca="1" si="301"/>
        <v/>
      </c>
      <c r="L1379" s="322" t="str">
        <f t="shared" ca="1" si="302"/>
        <v/>
      </c>
      <c r="N1379" s="322">
        <f t="shared" ca="1" si="303"/>
        <v>0</v>
      </c>
      <c r="O1379" t="str">
        <f t="shared" ca="1" si="304"/>
        <v/>
      </c>
      <c r="P1379" t="str">
        <f t="shared" ca="1" si="305"/>
        <v/>
      </c>
      <c r="Q1379" t="str">
        <f t="shared" ca="1" si="306"/>
        <v/>
      </c>
      <c r="R1379" t="str">
        <f t="shared" ca="1" si="307"/>
        <v/>
      </c>
    </row>
    <row r="1380" spans="1:18" hidden="1" x14ac:dyDescent="0.2">
      <c r="A1380" s="361"/>
      <c r="B1380" s="322">
        <v>88</v>
      </c>
      <c r="C1380" s="322" t="str">
        <f t="shared" ca="1" si="294"/>
        <v>11.7</v>
      </c>
      <c r="D1380" s="322" t="str">
        <f t="shared" ca="1" si="295"/>
        <v>c</v>
      </c>
      <c r="E1380" s="322" t="s">
        <v>31</v>
      </c>
      <c r="F1380" s="322" t="str">
        <f t="shared" ca="1" si="296"/>
        <v>https://museemaritime.larochelle.fr/un-avant-gout/en-ce-moment</v>
      </c>
      <c r="G1380" s="322" t="str">
        <f t="shared" ca="1" si="297"/>
        <v>A</v>
      </c>
      <c r="H1380" s="322">
        <f t="shared" ca="1" si="298"/>
        <v>0</v>
      </c>
      <c r="I1380" s="322">
        <f t="shared" ca="1" si="299"/>
        <v>0</v>
      </c>
      <c r="J1380" s="322" t="str">
        <f t="shared" ca="1" si="300"/>
        <v/>
      </c>
      <c r="K1380" s="322" t="str">
        <f t="shared" ca="1" si="301"/>
        <v/>
      </c>
      <c r="L1380" s="322" t="str">
        <f t="shared" ca="1" si="302"/>
        <v/>
      </c>
      <c r="N1380" s="322">
        <f t="shared" ca="1" si="303"/>
        <v>0</v>
      </c>
      <c r="O1380" t="str">
        <f t="shared" ca="1" si="304"/>
        <v/>
      </c>
      <c r="P1380" t="str">
        <f t="shared" ca="1" si="305"/>
        <v/>
      </c>
      <c r="Q1380" t="str">
        <f t="shared" ca="1" si="306"/>
        <v/>
      </c>
      <c r="R1380" t="str">
        <f t="shared" ca="1" si="307"/>
        <v/>
      </c>
    </row>
    <row r="1381" spans="1:18" hidden="1" x14ac:dyDescent="0.2">
      <c r="A1381" s="361"/>
      <c r="B1381" s="322">
        <v>88</v>
      </c>
      <c r="C1381" s="322" t="str">
        <f t="shared" ca="1" si="294"/>
        <v>11.7</v>
      </c>
      <c r="D1381" s="322" t="str">
        <f t="shared" ca="1" si="295"/>
        <v>c</v>
      </c>
      <c r="E1381" s="322" t="s">
        <v>32</v>
      </c>
      <c r="F1381" s="322" t="str">
        <f t="shared" ca="1" si="296"/>
        <v>https://museemaritime.larochelle.fr/un-avant-gout/en-ce-moment</v>
      </c>
      <c r="G1381" s="322" t="str">
        <f t="shared" ca="1" si="297"/>
        <v>A</v>
      </c>
      <c r="H1381" s="322">
        <f t="shared" ca="1" si="298"/>
        <v>0</v>
      </c>
      <c r="I1381" s="322">
        <f t="shared" ca="1" si="299"/>
        <v>0</v>
      </c>
      <c r="J1381" s="322" t="str">
        <f t="shared" ca="1" si="300"/>
        <v/>
      </c>
      <c r="K1381" s="322" t="str">
        <f t="shared" ca="1" si="301"/>
        <v/>
      </c>
      <c r="L1381" s="322" t="str">
        <f t="shared" ca="1" si="302"/>
        <v/>
      </c>
      <c r="N1381" s="322">
        <f t="shared" ca="1" si="303"/>
        <v>0</v>
      </c>
      <c r="O1381" t="str">
        <f t="shared" ca="1" si="304"/>
        <v/>
      </c>
      <c r="P1381" t="str">
        <f t="shared" ca="1" si="305"/>
        <v/>
      </c>
      <c r="Q1381" t="str">
        <f t="shared" ca="1" si="306"/>
        <v/>
      </c>
      <c r="R1381" t="str">
        <f t="shared" ca="1" si="307"/>
        <v/>
      </c>
    </row>
    <row r="1382" spans="1:18" hidden="1" x14ac:dyDescent="0.2">
      <c r="A1382" s="361"/>
      <c r="B1382" s="322">
        <v>88</v>
      </c>
      <c r="C1382" s="322" t="str">
        <f t="shared" ca="1" si="294"/>
        <v>11.7</v>
      </c>
      <c r="D1382" s="322" t="str">
        <f t="shared" ca="1" si="295"/>
        <v>na</v>
      </c>
      <c r="E1382" s="322" t="s">
        <v>33</v>
      </c>
      <c r="F1382" s="322" t="str">
        <f t="shared" ca="1" si="296"/>
        <v>https://museemaritime.larochelle.fr/un-avant-gout/en-ce-moment/evenement/generationsthalassa-5662</v>
      </c>
      <c r="G1382" s="322" t="str">
        <f t="shared" ca="1" si="297"/>
        <v>A</v>
      </c>
      <c r="H1382" s="322">
        <f t="shared" ca="1" si="298"/>
        <v>0</v>
      </c>
      <c r="I1382" s="322">
        <f t="shared" ca="1" si="299"/>
        <v>0</v>
      </c>
      <c r="J1382" s="322" t="str">
        <f t="shared" ca="1" si="300"/>
        <v/>
      </c>
      <c r="K1382" s="322" t="str">
        <f t="shared" ca="1" si="301"/>
        <v/>
      </c>
      <c r="L1382" s="322" t="str">
        <f t="shared" ca="1" si="302"/>
        <v/>
      </c>
      <c r="N1382" s="322">
        <f t="shared" ca="1" si="303"/>
        <v>0</v>
      </c>
      <c r="O1382" t="str">
        <f t="shared" ca="1" si="304"/>
        <v/>
      </c>
      <c r="P1382" t="str">
        <f t="shared" ca="1" si="305"/>
        <v/>
      </c>
      <c r="Q1382" t="str">
        <f t="shared" ca="1" si="306"/>
        <v/>
      </c>
      <c r="R1382" t="str">
        <f t="shared" ca="1" si="307"/>
        <v/>
      </c>
    </row>
    <row r="1383" spans="1:18" hidden="1" x14ac:dyDescent="0.2">
      <c r="A1383" s="361"/>
      <c r="B1383" s="322">
        <v>88</v>
      </c>
      <c r="C1383" s="322" t="str">
        <f t="shared" ca="1" si="294"/>
        <v>11.7</v>
      </c>
      <c r="D1383" s="322" t="str">
        <f t="shared" ca="1" si="295"/>
        <v>c</v>
      </c>
      <c r="E1383" s="322" t="s">
        <v>34</v>
      </c>
      <c r="F1383" s="322" t="str">
        <f t="shared" ca="1" si="296"/>
        <v>https://museemaritime.larochelle.fr/recherche?q=bateau&amp;tx_indexedsearch%5Bsubmit_button%5D=OK </v>
      </c>
      <c r="G1383" s="322" t="str">
        <f t="shared" ca="1" si="297"/>
        <v>A</v>
      </c>
      <c r="H1383" s="322">
        <f t="shared" ca="1" si="298"/>
        <v>0</v>
      </c>
      <c r="I1383" s="322">
        <f t="shared" ca="1" si="299"/>
        <v>0</v>
      </c>
      <c r="J1383" s="322" t="str">
        <f t="shared" ca="1" si="300"/>
        <v/>
      </c>
      <c r="K1383" s="322" t="str">
        <f t="shared" ca="1" si="301"/>
        <v/>
      </c>
      <c r="L1383" s="322" t="str">
        <f t="shared" ca="1" si="302"/>
        <v/>
      </c>
      <c r="N1383" s="322">
        <f t="shared" ca="1" si="303"/>
        <v>0</v>
      </c>
      <c r="O1383" t="str">
        <f t="shared" ca="1" si="304"/>
        <v/>
      </c>
      <c r="P1383" t="str">
        <f t="shared" ca="1" si="305"/>
        <v/>
      </c>
      <c r="Q1383" t="str">
        <f t="shared" ca="1" si="306"/>
        <v/>
      </c>
      <c r="R1383" t="str">
        <f t="shared" ca="1" si="307"/>
        <v/>
      </c>
    </row>
    <row r="1384" spans="1:18" hidden="1" x14ac:dyDescent="0.2">
      <c r="A1384" s="361"/>
      <c r="B1384" s="322">
        <v>88</v>
      </c>
      <c r="C1384" s="322" t="str">
        <f t="shared" ca="1" si="294"/>
        <v>11.7</v>
      </c>
      <c r="D1384" s="322" t="str">
        <f t="shared" ca="1" si="295"/>
        <v>na</v>
      </c>
      <c r="E1384" s="322" t="s">
        <v>35</v>
      </c>
      <c r="F1384" s="322" t="str">
        <f t="shared" ca="1" si="296"/>
        <v>https://museemaritime.larochelle.fr/un-avant-gout/presentation-du-musee</v>
      </c>
      <c r="G1384" s="322" t="str">
        <f t="shared" ca="1" si="297"/>
        <v>A</v>
      </c>
      <c r="H1384" s="322">
        <f t="shared" ca="1" si="298"/>
        <v>0</v>
      </c>
      <c r="I1384" s="322">
        <f t="shared" ca="1" si="299"/>
        <v>0</v>
      </c>
      <c r="J1384" s="322" t="str">
        <f t="shared" ca="1" si="300"/>
        <v/>
      </c>
      <c r="K1384" s="322" t="str">
        <f t="shared" ca="1" si="301"/>
        <v/>
      </c>
      <c r="L1384" s="322" t="str">
        <f t="shared" ca="1" si="302"/>
        <v/>
      </c>
      <c r="N1384" s="322">
        <f t="shared" ca="1" si="303"/>
        <v>0</v>
      </c>
      <c r="O1384" t="str">
        <f t="shared" ca="1" si="304"/>
        <v/>
      </c>
      <c r="P1384" t="str">
        <f t="shared" ca="1" si="305"/>
        <v/>
      </c>
      <c r="Q1384" t="str">
        <f t="shared" ca="1" si="306"/>
        <v/>
      </c>
      <c r="R1384" t="str">
        <f t="shared" ca="1" si="307"/>
        <v/>
      </c>
    </row>
    <row r="1385" spans="1:18" hidden="1" x14ac:dyDescent="0.2">
      <c r="A1385" s="361"/>
      <c r="B1385" s="322">
        <v>88</v>
      </c>
      <c r="C1385" s="322" t="str">
        <f t="shared" ca="1" si="294"/>
        <v>11.7</v>
      </c>
      <c r="D1385" s="322" t="str">
        <f t="shared" ca="1" si="295"/>
        <v>na</v>
      </c>
      <c r="E1385" s="322" t="s">
        <v>36</v>
      </c>
      <c r="F1385" s="322" t="str">
        <f t="shared" ca="1" si="296"/>
        <v>https://museemaritime.larochelle.fr/un-avant-gout/histoire-du-musee</v>
      </c>
      <c r="G1385" s="322" t="str">
        <f t="shared" ca="1" si="297"/>
        <v>A</v>
      </c>
      <c r="H1385" s="322">
        <f t="shared" ca="1" si="298"/>
        <v>0</v>
      </c>
      <c r="I1385" s="322">
        <f t="shared" ca="1" si="299"/>
        <v>0</v>
      </c>
      <c r="J1385" s="322" t="str">
        <f t="shared" ca="1" si="300"/>
        <v/>
      </c>
      <c r="K1385" s="322" t="str">
        <f t="shared" ca="1" si="301"/>
        <v/>
      </c>
      <c r="L1385" s="322" t="str">
        <f t="shared" ca="1" si="302"/>
        <v/>
      </c>
      <c r="N1385" s="322">
        <f t="shared" ca="1" si="303"/>
        <v>0</v>
      </c>
      <c r="O1385" t="str">
        <f t="shared" ca="1" si="304"/>
        <v/>
      </c>
      <c r="P1385" t="str">
        <f t="shared" ca="1" si="305"/>
        <v/>
      </c>
      <c r="Q1385" t="str">
        <f t="shared" ca="1" si="306"/>
        <v/>
      </c>
      <c r="R1385" t="str">
        <f t="shared" ca="1" si="307"/>
        <v/>
      </c>
    </row>
    <row r="1386" spans="1:18" hidden="1" x14ac:dyDescent="0.2">
      <c r="A1386" s="361"/>
      <c r="B1386" s="322">
        <v>88</v>
      </c>
      <c r="C1386" s="322" t="str">
        <f t="shared" ca="1" si="294"/>
        <v>11.7</v>
      </c>
      <c r="D1386" s="322" t="str">
        <f t="shared" ca="1" si="295"/>
        <v>na</v>
      </c>
      <c r="E1386" s="322" t="s">
        <v>37</v>
      </c>
      <c r="F1386" s="322" t="str">
        <f t="shared" ca="1" si="296"/>
        <v>https://museemaritime.larochelle.fr/un-avant-gout/les-collections/flotte-patrimoniale</v>
      </c>
      <c r="G1386" s="322" t="str">
        <f t="shared" ca="1" si="297"/>
        <v>A</v>
      </c>
      <c r="H1386" s="322">
        <f t="shared" ca="1" si="298"/>
        <v>0</v>
      </c>
      <c r="I1386" s="322">
        <f t="shared" ca="1" si="299"/>
        <v>0</v>
      </c>
      <c r="J1386" s="322" t="str">
        <f t="shared" ca="1" si="300"/>
        <v/>
      </c>
      <c r="K1386" s="322" t="str">
        <f t="shared" ca="1" si="301"/>
        <v/>
      </c>
      <c r="L1386" s="322" t="str">
        <f t="shared" ca="1" si="302"/>
        <v/>
      </c>
      <c r="N1386" s="322">
        <f t="shared" ca="1" si="303"/>
        <v>0</v>
      </c>
      <c r="O1386" t="str">
        <f t="shared" ca="1" si="304"/>
        <v/>
      </c>
      <c r="P1386" t="str">
        <f t="shared" ca="1" si="305"/>
        <v/>
      </c>
      <c r="Q1386" t="str">
        <f t="shared" ca="1" si="306"/>
        <v/>
      </c>
      <c r="R1386" t="str">
        <f t="shared" ca="1" si="307"/>
        <v/>
      </c>
    </row>
    <row r="1387" spans="1:18" hidden="1" x14ac:dyDescent="0.2">
      <c r="A1387" s="361"/>
      <c r="B1387" s="322">
        <v>88</v>
      </c>
      <c r="C1387" s="322" t="str">
        <f t="shared" ca="1" si="294"/>
        <v>11.7</v>
      </c>
      <c r="D1387" s="322" t="str">
        <f t="shared" ca="1" si="295"/>
        <v>na</v>
      </c>
      <c r="E1387" s="322" t="s">
        <v>38</v>
      </c>
      <c r="F1387" s="322" t="str">
        <f t="shared" ca="1" si="296"/>
        <v>https://museemaritime.larochelle.fr/un-avant-gout/les-collections/france-1</v>
      </c>
      <c r="G1387" s="322" t="str">
        <f t="shared" ca="1" si="297"/>
        <v>A</v>
      </c>
      <c r="H1387" s="322">
        <f t="shared" ca="1" si="298"/>
        <v>0</v>
      </c>
      <c r="I1387" s="322">
        <f t="shared" ca="1" si="299"/>
        <v>0</v>
      </c>
      <c r="J1387" s="322" t="str">
        <f t="shared" ca="1" si="300"/>
        <v/>
      </c>
      <c r="K1387" s="322" t="str">
        <f t="shared" ca="1" si="301"/>
        <v/>
      </c>
      <c r="L1387" s="322" t="str">
        <f t="shared" ca="1" si="302"/>
        <v/>
      </c>
      <c r="N1387" s="322">
        <f t="shared" ca="1" si="303"/>
        <v>0</v>
      </c>
      <c r="O1387" t="str">
        <f t="shared" ca="1" si="304"/>
        <v/>
      </c>
      <c r="P1387" t="str">
        <f t="shared" ca="1" si="305"/>
        <v/>
      </c>
      <c r="Q1387" t="str">
        <f t="shared" ca="1" si="306"/>
        <v/>
      </c>
      <c r="R1387" t="str">
        <f t="shared" ca="1" si="307"/>
        <v/>
      </c>
    </row>
    <row r="1388" spans="1:18" hidden="1" x14ac:dyDescent="0.2">
      <c r="A1388" s="361"/>
      <c r="B1388" s="322">
        <v>88</v>
      </c>
      <c r="C1388" s="322" t="str">
        <f t="shared" ca="1" si="294"/>
        <v>11.7</v>
      </c>
      <c r="D1388" s="322" t="str">
        <f t="shared" ca="1" si="295"/>
        <v>na</v>
      </c>
      <c r="E1388" s="322" t="s">
        <v>39</v>
      </c>
      <c r="F1388" s="322" t="str">
        <f t="shared" ca="1" si="296"/>
        <v>https://museemaritime.larochelle.fr/un-avant-gout/les-incontournables/joshua-1</v>
      </c>
      <c r="G1388" s="322" t="str">
        <f t="shared" ca="1" si="297"/>
        <v>A</v>
      </c>
      <c r="H1388" s="322">
        <f t="shared" ca="1" si="298"/>
        <v>0</v>
      </c>
      <c r="I1388" s="322">
        <f t="shared" ca="1" si="299"/>
        <v>0</v>
      </c>
      <c r="J1388" s="322" t="str">
        <f t="shared" ca="1" si="300"/>
        <v/>
      </c>
      <c r="K1388" s="322" t="str">
        <f t="shared" ca="1" si="301"/>
        <v/>
      </c>
      <c r="L1388" s="322" t="str">
        <f t="shared" ca="1" si="302"/>
        <v/>
      </c>
      <c r="N1388" s="322">
        <f t="shared" ca="1" si="303"/>
        <v>0</v>
      </c>
      <c r="O1388" t="str">
        <f t="shared" ca="1" si="304"/>
        <v/>
      </c>
      <c r="P1388" t="str">
        <f t="shared" ca="1" si="305"/>
        <v/>
      </c>
      <c r="Q1388" t="str">
        <f t="shared" ca="1" si="306"/>
        <v/>
      </c>
      <c r="R1388" t="str">
        <f t="shared" ca="1" si="307"/>
        <v/>
      </c>
    </row>
    <row r="1389" spans="1:18" hidden="1" x14ac:dyDescent="0.2">
      <c r="A1389" s="361"/>
      <c r="B1389" s="322">
        <v>88</v>
      </c>
      <c r="C1389" s="322" t="str">
        <f t="shared" ca="1" si="294"/>
        <v>11.7</v>
      </c>
      <c r="D1389" s="322" t="str">
        <f t="shared" ca="1" si="295"/>
        <v>na</v>
      </c>
      <c r="E1389" s="322" t="s">
        <v>40</v>
      </c>
      <c r="F1389" s="322" t="str">
        <f t="shared" ca="1" si="296"/>
        <v>https://museemaritime.larochelle.fr/preparer-la-visite/acces-tarifs-et-horaires</v>
      </c>
      <c r="G1389" s="322" t="str">
        <f t="shared" ca="1" si="297"/>
        <v>A</v>
      </c>
      <c r="H1389" s="322">
        <f t="shared" ca="1" si="298"/>
        <v>0</v>
      </c>
      <c r="I1389" s="322">
        <f t="shared" ca="1" si="299"/>
        <v>0</v>
      </c>
      <c r="J1389" s="322" t="str">
        <f t="shared" ca="1" si="300"/>
        <v/>
      </c>
      <c r="K1389" s="322" t="str">
        <f t="shared" ca="1" si="301"/>
        <v/>
      </c>
      <c r="L1389" s="322" t="str">
        <f t="shared" ca="1" si="302"/>
        <v/>
      </c>
      <c r="N1389" s="322">
        <f t="shared" ca="1" si="303"/>
        <v>0</v>
      </c>
      <c r="O1389" t="str">
        <f t="shared" ca="1" si="304"/>
        <v/>
      </c>
      <c r="P1389" t="str">
        <f t="shared" ca="1" si="305"/>
        <v/>
      </c>
      <c r="Q1389" t="str">
        <f t="shared" ca="1" si="306"/>
        <v/>
      </c>
      <c r="R1389" t="str">
        <f t="shared" ca="1" si="307"/>
        <v/>
      </c>
    </row>
    <row r="1390" spans="1:18" hidden="1" x14ac:dyDescent="0.2">
      <c r="A1390" s="361"/>
      <c r="B1390" s="322">
        <v>88</v>
      </c>
      <c r="C1390" s="322" t="str">
        <f t="shared" ca="1" si="294"/>
        <v>11.7</v>
      </c>
      <c r="D1390" s="322" t="str">
        <f t="shared" ca="1" si="295"/>
        <v>na</v>
      </c>
      <c r="E1390" s="322" t="s">
        <v>41</v>
      </c>
      <c r="F1390" s="322" t="str">
        <f t="shared" ca="1" si="296"/>
        <v>https://museemaritime.larochelle.fr/preparer-la-visite/je-suis/enseignant-ou-animateur</v>
      </c>
      <c r="G1390" s="322" t="str">
        <f t="shared" ca="1" si="297"/>
        <v>A</v>
      </c>
      <c r="H1390" s="322">
        <f t="shared" ca="1" si="298"/>
        <v>0</v>
      </c>
      <c r="I1390" s="322">
        <f t="shared" ca="1" si="299"/>
        <v>0</v>
      </c>
      <c r="J1390" s="322" t="str">
        <f t="shared" ca="1" si="300"/>
        <v/>
      </c>
      <c r="K1390" s="322" t="str">
        <f t="shared" ca="1" si="301"/>
        <v/>
      </c>
      <c r="L1390" s="322" t="str">
        <f t="shared" ca="1" si="302"/>
        <v/>
      </c>
      <c r="N1390" s="322">
        <f t="shared" ca="1" si="303"/>
        <v>0</v>
      </c>
      <c r="O1390" t="str">
        <f t="shared" ca="1" si="304"/>
        <v/>
      </c>
      <c r="P1390" t="str">
        <f t="shared" ca="1" si="305"/>
        <v/>
      </c>
      <c r="Q1390" t="str">
        <f t="shared" ca="1" si="306"/>
        <v/>
      </c>
      <c r="R1390" t="str">
        <f t="shared" ca="1" si="307"/>
        <v/>
      </c>
    </row>
    <row r="1391" spans="1:18" hidden="1" x14ac:dyDescent="0.2">
      <c r="A1391" s="361"/>
      <c r="B1391" s="322">
        <v>88</v>
      </c>
      <c r="C1391" s="322" t="str">
        <f t="shared" ca="1" si="294"/>
        <v>11.7</v>
      </c>
      <c r="D1391" s="322" t="str">
        <f t="shared" ca="1" si="295"/>
        <v>na</v>
      </c>
      <c r="E1391" s="322" t="s">
        <v>42</v>
      </c>
      <c r="F1391" s="322" t="str">
        <f t="shared" ca="1" si="296"/>
        <v>https://museemaritime.larochelle.fr/au-dela-de-la-visite/autour-des-expositions</v>
      </c>
      <c r="G1391" s="322" t="str">
        <f t="shared" ca="1" si="297"/>
        <v>A</v>
      </c>
      <c r="H1391" s="322">
        <f t="shared" ca="1" si="298"/>
        <v>0</v>
      </c>
      <c r="I1391" s="322">
        <f t="shared" ca="1" si="299"/>
        <v>0</v>
      </c>
      <c r="J1391" s="322" t="str">
        <f t="shared" ca="1" si="300"/>
        <v/>
      </c>
      <c r="K1391" s="322" t="str">
        <f t="shared" ca="1" si="301"/>
        <v/>
      </c>
      <c r="L1391" s="322" t="str">
        <f t="shared" ca="1" si="302"/>
        <v/>
      </c>
      <c r="N1391" s="322">
        <f t="shared" ca="1" si="303"/>
        <v>0</v>
      </c>
      <c r="O1391" t="str">
        <f t="shared" ca="1" si="304"/>
        <v/>
      </c>
      <c r="P1391" t="str">
        <f t="shared" ca="1" si="305"/>
        <v/>
      </c>
      <c r="Q1391" t="str">
        <f t="shared" ca="1" si="306"/>
        <v/>
      </c>
      <c r="R1391" t="str">
        <f t="shared" ca="1" si="307"/>
        <v/>
      </c>
    </row>
    <row r="1392" spans="1:18" hidden="1" x14ac:dyDescent="0.2">
      <c r="A1392" s="361"/>
      <c r="B1392" s="322">
        <v>88</v>
      </c>
      <c r="C1392" s="322" t="str">
        <f t="shared" ca="1" si="294"/>
        <v>11.7</v>
      </c>
      <c r="D1392" s="322" t="str">
        <f t="shared" ca="1" si="295"/>
        <v>na</v>
      </c>
      <c r="E1392" s="322" t="s">
        <v>43</v>
      </c>
      <c r="F1392" s="322" t="str">
        <f t="shared" ca="1" si="296"/>
        <v>https://museemaritime.larochelle.fr/au-dela-de-la-visite/lieux-culturels-et-monuments</v>
      </c>
      <c r="G1392" s="322" t="str">
        <f t="shared" ca="1" si="297"/>
        <v>A</v>
      </c>
      <c r="H1392" s="322">
        <f t="shared" ca="1" si="298"/>
        <v>0</v>
      </c>
      <c r="I1392" s="322">
        <f t="shared" ca="1" si="299"/>
        <v>0</v>
      </c>
      <c r="J1392" s="322" t="str">
        <f t="shared" ca="1" si="300"/>
        <v/>
      </c>
      <c r="K1392" s="322" t="str">
        <f t="shared" ca="1" si="301"/>
        <v/>
      </c>
      <c r="L1392" s="322" t="str">
        <f t="shared" ca="1" si="302"/>
        <v/>
      </c>
      <c r="N1392" s="322">
        <f t="shared" ca="1" si="303"/>
        <v>0</v>
      </c>
      <c r="O1392" t="str">
        <f t="shared" ca="1" si="304"/>
        <v/>
      </c>
      <c r="P1392" t="str">
        <f t="shared" ca="1" si="305"/>
        <v/>
      </c>
      <c r="Q1392" t="str">
        <f t="shared" ca="1" si="306"/>
        <v/>
      </c>
      <c r="R1392" t="str">
        <f t="shared" ca="1" si="307"/>
        <v/>
      </c>
    </row>
    <row r="1393" spans="1:18" hidden="1" x14ac:dyDescent="0.2">
      <c r="A1393" s="361"/>
      <c r="B1393" s="322">
        <v>88</v>
      </c>
      <c r="C1393" s="322" t="str">
        <f t="shared" ca="1" si="294"/>
        <v>11.7</v>
      </c>
      <c r="D1393" s="322" t="str">
        <f t="shared" ca="1" si="295"/>
        <v>na</v>
      </c>
      <c r="E1393" s="322" t="s">
        <v>44</v>
      </c>
      <c r="F1393" s="322" t="str">
        <f t="shared" ca="1" si="296"/>
        <v>https://museemaritime.larochelle.fr/au-dela-de-la-visite/a-decouvrir-a-proximite/yatchs-classiques</v>
      </c>
      <c r="G1393" s="322" t="str">
        <f t="shared" ca="1" si="297"/>
        <v>A</v>
      </c>
      <c r="H1393" s="322">
        <f t="shared" ca="1" si="298"/>
        <v>0</v>
      </c>
      <c r="I1393" s="322">
        <f t="shared" ca="1" si="299"/>
        <v>0</v>
      </c>
      <c r="J1393" s="322" t="str">
        <f t="shared" ca="1" si="300"/>
        <v/>
      </c>
      <c r="K1393" s="322" t="str">
        <f t="shared" ca="1" si="301"/>
        <v/>
      </c>
      <c r="L1393" s="322" t="str">
        <f t="shared" ca="1" si="302"/>
        <v/>
      </c>
      <c r="N1393" s="322">
        <f t="shared" ca="1" si="303"/>
        <v>0</v>
      </c>
      <c r="O1393" t="str">
        <f t="shared" ca="1" si="304"/>
        <v/>
      </c>
      <c r="P1393" t="str">
        <f t="shared" ca="1" si="305"/>
        <v/>
      </c>
      <c r="Q1393" t="str">
        <f t="shared" ca="1" si="306"/>
        <v/>
      </c>
      <c r="R1393" t="str">
        <f t="shared" ca="1" si="307"/>
        <v/>
      </c>
    </row>
    <row r="1394" spans="1:18" hidden="1" x14ac:dyDescent="0.2">
      <c r="A1394" s="361"/>
      <c r="B1394" s="322">
        <v>89</v>
      </c>
      <c r="C1394" s="322" t="str">
        <f t="shared" ca="1" si="294"/>
        <v>11.8</v>
      </c>
      <c r="D1394" s="322" t="str">
        <f t="shared" ca="1" si="295"/>
        <v>na</v>
      </c>
      <c r="E1394" s="322" t="s">
        <v>27</v>
      </c>
      <c r="F1394" s="322" t="str">
        <f t="shared" ca="1" si="296"/>
        <v>https://museemaritime.larochelle.fr/</v>
      </c>
      <c r="G1394" s="322" t="str">
        <f t="shared" ca="1" si="297"/>
        <v>A</v>
      </c>
      <c r="H1394" s="322">
        <f t="shared" ca="1" si="298"/>
        <v>0</v>
      </c>
      <c r="I1394" s="322">
        <f t="shared" ca="1" si="299"/>
        <v>0</v>
      </c>
      <c r="J1394" s="322" t="str">
        <f t="shared" ca="1" si="300"/>
        <v/>
      </c>
      <c r="K1394" s="322" t="str">
        <f t="shared" ca="1" si="301"/>
        <v/>
      </c>
      <c r="L1394" s="322" t="str">
        <f t="shared" ca="1" si="302"/>
        <v/>
      </c>
      <c r="N1394" s="322">
        <f t="shared" ca="1" si="303"/>
        <v>0</v>
      </c>
      <c r="O1394" t="str">
        <f t="shared" ca="1" si="304"/>
        <v/>
      </c>
      <c r="P1394" t="str">
        <f t="shared" ca="1" si="305"/>
        <v/>
      </c>
      <c r="Q1394" t="str">
        <f t="shared" ca="1" si="306"/>
        <v/>
      </c>
      <c r="R1394" t="str">
        <f t="shared" ca="1" si="307"/>
        <v/>
      </c>
    </row>
    <row r="1395" spans="1:18" hidden="1" x14ac:dyDescent="0.2">
      <c r="A1395" s="361"/>
      <c r="B1395" s="322">
        <v>89</v>
      </c>
      <c r="C1395" s="322" t="str">
        <f t="shared" ca="1" si="294"/>
        <v>11.8</v>
      </c>
      <c r="D1395" s="322" t="str">
        <f t="shared" ca="1" si="295"/>
        <v>na</v>
      </c>
      <c r="E1395" s="322" t="s">
        <v>28</v>
      </c>
      <c r="F1395" s="322" t="str">
        <f t="shared" ca="1" si="296"/>
        <v>https://museemaritime.larochelle.fr/contact</v>
      </c>
      <c r="G1395" s="322" t="str">
        <f t="shared" ca="1" si="297"/>
        <v>A</v>
      </c>
      <c r="H1395" s="322">
        <f t="shared" ca="1" si="298"/>
        <v>0</v>
      </c>
      <c r="I1395" s="322">
        <f t="shared" ca="1" si="299"/>
        <v>0</v>
      </c>
      <c r="J1395" s="322" t="str">
        <f t="shared" ca="1" si="300"/>
        <v/>
      </c>
      <c r="K1395" s="322" t="str">
        <f t="shared" ca="1" si="301"/>
        <v/>
      </c>
      <c r="L1395" s="322" t="str">
        <f t="shared" ca="1" si="302"/>
        <v/>
      </c>
      <c r="N1395" s="322">
        <f t="shared" ca="1" si="303"/>
        <v>0</v>
      </c>
      <c r="O1395" t="str">
        <f t="shared" ca="1" si="304"/>
        <v/>
      </c>
      <c r="P1395" t="str">
        <f t="shared" ca="1" si="305"/>
        <v/>
      </c>
      <c r="Q1395" t="str">
        <f t="shared" ca="1" si="306"/>
        <v/>
      </c>
      <c r="R1395" t="str">
        <f t="shared" ca="1" si="307"/>
        <v/>
      </c>
    </row>
    <row r="1396" spans="1:18" hidden="1" x14ac:dyDescent="0.2">
      <c r="A1396" s="361"/>
      <c r="B1396" s="322">
        <v>89</v>
      </c>
      <c r="C1396" s="322" t="str">
        <f t="shared" ca="1" si="294"/>
        <v>11.8</v>
      </c>
      <c r="D1396" s="322" t="str">
        <f t="shared" ca="1" si="295"/>
        <v>na</v>
      </c>
      <c r="E1396" s="322" t="s">
        <v>29</v>
      </c>
      <c r="F1396" s="322" t="str">
        <f t="shared" ca="1" si="296"/>
        <v>https://museemaritime.larochelle.fr/mentions-legales</v>
      </c>
      <c r="G1396" s="322" t="str">
        <f t="shared" ca="1" si="297"/>
        <v>A</v>
      </c>
      <c r="H1396" s="322">
        <f t="shared" ca="1" si="298"/>
        <v>0</v>
      </c>
      <c r="I1396" s="322">
        <f t="shared" ca="1" si="299"/>
        <v>0</v>
      </c>
      <c r="J1396" s="322" t="str">
        <f t="shared" ca="1" si="300"/>
        <v/>
      </c>
      <c r="K1396" s="322" t="str">
        <f t="shared" ca="1" si="301"/>
        <v/>
      </c>
      <c r="L1396" s="322" t="str">
        <f t="shared" ca="1" si="302"/>
        <v/>
      </c>
      <c r="N1396" s="322">
        <f t="shared" ca="1" si="303"/>
        <v>0</v>
      </c>
      <c r="O1396" t="str">
        <f t="shared" ca="1" si="304"/>
        <v/>
      </c>
      <c r="P1396" t="str">
        <f t="shared" ca="1" si="305"/>
        <v/>
      </c>
      <c r="Q1396" t="str">
        <f t="shared" ca="1" si="306"/>
        <v/>
      </c>
      <c r="R1396" t="str">
        <f t="shared" ca="1" si="307"/>
        <v/>
      </c>
    </row>
    <row r="1397" spans="1:18" hidden="1" x14ac:dyDescent="0.2">
      <c r="A1397" s="361"/>
      <c r="B1397" s="322">
        <v>89</v>
      </c>
      <c r="C1397" s="322" t="str">
        <f t="shared" ca="1" si="294"/>
        <v>11.8</v>
      </c>
      <c r="D1397" s="322" t="str">
        <f t="shared" ca="1" si="295"/>
        <v>na</v>
      </c>
      <c r="E1397" s="322" t="s">
        <v>30</v>
      </c>
      <c r="F1397" s="322" t="str">
        <f t="shared" ca="1" si="296"/>
        <v>https://museemaritime.larochelle.fr/plan-du-site</v>
      </c>
      <c r="G1397" s="322" t="str">
        <f t="shared" ca="1" si="297"/>
        <v>A</v>
      </c>
      <c r="H1397" s="322">
        <f t="shared" ca="1" si="298"/>
        <v>0</v>
      </c>
      <c r="I1397" s="322">
        <f t="shared" ca="1" si="299"/>
        <v>0</v>
      </c>
      <c r="J1397" s="322" t="str">
        <f t="shared" ca="1" si="300"/>
        <v/>
      </c>
      <c r="K1397" s="322" t="str">
        <f t="shared" ca="1" si="301"/>
        <v/>
      </c>
      <c r="L1397" s="322" t="str">
        <f t="shared" ca="1" si="302"/>
        <v/>
      </c>
      <c r="N1397" s="322">
        <f t="shared" ca="1" si="303"/>
        <v>0</v>
      </c>
      <c r="O1397" t="str">
        <f t="shared" ca="1" si="304"/>
        <v/>
      </c>
      <c r="P1397" t="str">
        <f t="shared" ca="1" si="305"/>
        <v/>
      </c>
      <c r="Q1397" t="str">
        <f t="shared" ca="1" si="306"/>
        <v/>
      </c>
      <c r="R1397" t="str">
        <f t="shared" ca="1" si="307"/>
        <v/>
      </c>
    </row>
    <row r="1398" spans="1:18" hidden="1" x14ac:dyDescent="0.2">
      <c r="A1398" s="361"/>
      <c r="B1398" s="322">
        <v>89</v>
      </c>
      <c r="C1398" s="322" t="str">
        <f t="shared" ca="1" si="294"/>
        <v>11.8</v>
      </c>
      <c r="D1398" s="322" t="str">
        <f t="shared" ca="1" si="295"/>
        <v>na</v>
      </c>
      <c r="E1398" s="322" t="s">
        <v>31</v>
      </c>
      <c r="F1398" s="322" t="str">
        <f t="shared" ca="1" si="296"/>
        <v>https://museemaritime.larochelle.fr/un-avant-gout/en-ce-moment</v>
      </c>
      <c r="G1398" s="322" t="str">
        <f t="shared" ca="1" si="297"/>
        <v>A</v>
      </c>
      <c r="H1398" s="322">
        <f t="shared" ca="1" si="298"/>
        <v>0</v>
      </c>
      <c r="I1398" s="322">
        <f t="shared" ca="1" si="299"/>
        <v>0</v>
      </c>
      <c r="J1398" s="322" t="str">
        <f t="shared" ca="1" si="300"/>
        <v/>
      </c>
      <c r="K1398" s="322" t="str">
        <f t="shared" ca="1" si="301"/>
        <v/>
      </c>
      <c r="L1398" s="322" t="str">
        <f t="shared" ca="1" si="302"/>
        <v/>
      </c>
      <c r="N1398" s="322">
        <f t="shared" ca="1" si="303"/>
        <v>0</v>
      </c>
      <c r="O1398" t="str">
        <f t="shared" ca="1" si="304"/>
        <v/>
      </c>
      <c r="P1398" t="str">
        <f t="shared" ca="1" si="305"/>
        <v/>
      </c>
      <c r="Q1398" t="str">
        <f t="shared" ca="1" si="306"/>
        <v/>
      </c>
      <c r="R1398" t="str">
        <f t="shared" ca="1" si="307"/>
        <v/>
      </c>
    </row>
    <row r="1399" spans="1:18" hidden="1" x14ac:dyDescent="0.2">
      <c r="A1399" s="361"/>
      <c r="B1399" s="322">
        <v>89</v>
      </c>
      <c r="C1399" s="322" t="str">
        <f t="shared" ca="1" si="294"/>
        <v>11.8</v>
      </c>
      <c r="D1399" s="322" t="str">
        <f t="shared" ca="1" si="295"/>
        <v>na</v>
      </c>
      <c r="E1399" s="322" t="s">
        <v>32</v>
      </c>
      <c r="F1399" s="322" t="str">
        <f t="shared" ca="1" si="296"/>
        <v>https://museemaritime.larochelle.fr/un-avant-gout/en-ce-moment</v>
      </c>
      <c r="G1399" s="322" t="str">
        <f t="shared" ca="1" si="297"/>
        <v>A</v>
      </c>
      <c r="H1399" s="322">
        <f t="shared" ca="1" si="298"/>
        <v>0</v>
      </c>
      <c r="I1399" s="322">
        <f t="shared" ca="1" si="299"/>
        <v>0</v>
      </c>
      <c r="J1399" s="322" t="str">
        <f t="shared" ca="1" si="300"/>
        <v/>
      </c>
      <c r="K1399" s="322" t="str">
        <f t="shared" ca="1" si="301"/>
        <v/>
      </c>
      <c r="L1399" s="322" t="str">
        <f t="shared" ca="1" si="302"/>
        <v/>
      </c>
      <c r="N1399" s="322">
        <f t="shared" ca="1" si="303"/>
        <v>0</v>
      </c>
      <c r="O1399" t="str">
        <f t="shared" ca="1" si="304"/>
        <v/>
      </c>
      <c r="P1399" t="str">
        <f t="shared" ca="1" si="305"/>
        <v/>
      </c>
      <c r="Q1399" t="str">
        <f t="shared" ca="1" si="306"/>
        <v/>
      </c>
      <c r="R1399" t="str">
        <f t="shared" ca="1" si="307"/>
        <v/>
      </c>
    </row>
    <row r="1400" spans="1:18" hidden="1" x14ac:dyDescent="0.2">
      <c r="A1400" s="361"/>
      <c r="B1400" s="322">
        <v>89</v>
      </c>
      <c r="C1400" s="322" t="str">
        <f t="shared" ca="1" si="294"/>
        <v>11.8</v>
      </c>
      <c r="D1400" s="322" t="str">
        <f t="shared" ca="1" si="295"/>
        <v>na</v>
      </c>
      <c r="E1400" s="322" t="s">
        <v>33</v>
      </c>
      <c r="F1400" s="322" t="str">
        <f t="shared" ca="1" si="296"/>
        <v>https://museemaritime.larochelle.fr/un-avant-gout/en-ce-moment/evenement/generationsthalassa-5662</v>
      </c>
      <c r="G1400" s="322" t="str">
        <f t="shared" ca="1" si="297"/>
        <v>A</v>
      </c>
      <c r="H1400" s="322">
        <f t="shared" ca="1" si="298"/>
        <v>0</v>
      </c>
      <c r="I1400" s="322">
        <f t="shared" ca="1" si="299"/>
        <v>0</v>
      </c>
      <c r="J1400" s="322" t="str">
        <f t="shared" ca="1" si="300"/>
        <v/>
      </c>
      <c r="K1400" s="322" t="str">
        <f t="shared" ca="1" si="301"/>
        <v/>
      </c>
      <c r="L1400" s="322" t="str">
        <f t="shared" ca="1" si="302"/>
        <v/>
      </c>
      <c r="N1400" s="322">
        <f t="shared" ca="1" si="303"/>
        <v>0</v>
      </c>
      <c r="O1400" t="str">
        <f t="shared" ca="1" si="304"/>
        <v/>
      </c>
      <c r="P1400" t="str">
        <f t="shared" ca="1" si="305"/>
        <v/>
      </c>
      <c r="Q1400" t="str">
        <f t="shared" ca="1" si="306"/>
        <v/>
      </c>
      <c r="R1400" t="str">
        <f t="shared" ca="1" si="307"/>
        <v/>
      </c>
    </row>
    <row r="1401" spans="1:18" hidden="1" x14ac:dyDescent="0.2">
      <c r="A1401" s="361"/>
      <c r="B1401" s="322">
        <v>89</v>
      </c>
      <c r="C1401" s="322" t="str">
        <f t="shared" ca="1" si="294"/>
        <v>11.8</v>
      </c>
      <c r="D1401" s="322" t="str">
        <f t="shared" ca="1" si="295"/>
        <v>na</v>
      </c>
      <c r="E1401" s="322" t="s">
        <v>34</v>
      </c>
      <c r="F1401" s="322" t="str">
        <f t="shared" ca="1" si="296"/>
        <v>https://museemaritime.larochelle.fr/recherche?q=bateau&amp;tx_indexedsearch%5Bsubmit_button%5D=OK </v>
      </c>
      <c r="G1401" s="322" t="str">
        <f t="shared" ca="1" si="297"/>
        <v>A</v>
      </c>
      <c r="H1401" s="322">
        <f t="shared" ca="1" si="298"/>
        <v>0</v>
      </c>
      <c r="I1401" s="322">
        <f t="shared" ca="1" si="299"/>
        <v>0</v>
      </c>
      <c r="J1401" s="322" t="str">
        <f t="shared" ca="1" si="300"/>
        <v/>
      </c>
      <c r="K1401" s="322" t="str">
        <f t="shared" ca="1" si="301"/>
        <v/>
      </c>
      <c r="L1401" s="322" t="str">
        <f t="shared" ca="1" si="302"/>
        <v/>
      </c>
      <c r="N1401" s="322">
        <f t="shared" ca="1" si="303"/>
        <v>0</v>
      </c>
      <c r="O1401" t="str">
        <f t="shared" ca="1" si="304"/>
        <v/>
      </c>
      <c r="P1401" t="str">
        <f t="shared" ca="1" si="305"/>
        <v/>
      </c>
      <c r="Q1401" t="str">
        <f t="shared" ca="1" si="306"/>
        <v/>
      </c>
      <c r="R1401" t="str">
        <f t="shared" ca="1" si="307"/>
        <v/>
      </c>
    </row>
    <row r="1402" spans="1:18" hidden="1" x14ac:dyDescent="0.2">
      <c r="A1402" s="361"/>
      <c r="B1402" s="322">
        <v>89</v>
      </c>
      <c r="C1402" s="322" t="str">
        <f t="shared" ca="1" si="294"/>
        <v>11.8</v>
      </c>
      <c r="D1402" s="322" t="str">
        <f t="shared" ca="1" si="295"/>
        <v>na</v>
      </c>
      <c r="E1402" s="322" t="s">
        <v>35</v>
      </c>
      <c r="F1402" s="322" t="str">
        <f t="shared" ca="1" si="296"/>
        <v>https://museemaritime.larochelle.fr/un-avant-gout/presentation-du-musee</v>
      </c>
      <c r="G1402" s="322" t="str">
        <f t="shared" ca="1" si="297"/>
        <v>A</v>
      </c>
      <c r="H1402" s="322">
        <f t="shared" ca="1" si="298"/>
        <v>0</v>
      </c>
      <c r="I1402" s="322">
        <f t="shared" ca="1" si="299"/>
        <v>0</v>
      </c>
      <c r="J1402" s="322" t="str">
        <f t="shared" ca="1" si="300"/>
        <v/>
      </c>
      <c r="K1402" s="322" t="str">
        <f t="shared" ca="1" si="301"/>
        <v/>
      </c>
      <c r="L1402" s="322" t="str">
        <f t="shared" ca="1" si="302"/>
        <v/>
      </c>
      <c r="N1402" s="322">
        <f t="shared" ca="1" si="303"/>
        <v>0</v>
      </c>
      <c r="O1402" t="str">
        <f t="shared" ca="1" si="304"/>
        <v/>
      </c>
      <c r="P1402" t="str">
        <f t="shared" ca="1" si="305"/>
        <v/>
      </c>
      <c r="Q1402" t="str">
        <f t="shared" ca="1" si="306"/>
        <v/>
      </c>
      <c r="R1402" t="str">
        <f t="shared" ca="1" si="307"/>
        <v/>
      </c>
    </row>
    <row r="1403" spans="1:18" hidden="1" x14ac:dyDescent="0.2">
      <c r="A1403" s="361"/>
      <c r="B1403" s="322">
        <v>89</v>
      </c>
      <c r="C1403" s="322" t="str">
        <f t="shared" ca="1" si="294"/>
        <v>11.8</v>
      </c>
      <c r="D1403" s="322" t="str">
        <f t="shared" ca="1" si="295"/>
        <v>na</v>
      </c>
      <c r="E1403" s="322" t="s">
        <v>36</v>
      </c>
      <c r="F1403" s="322" t="str">
        <f t="shared" ca="1" si="296"/>
        <v>https://museemaritime.larochelle.fr/un-avant-gout/histoire-du-musee</v>
      </c>
      <c r="G1403" s="322" t="str">
        <f t="shared" ca="1" si="297"/>
        <v>A</v>
      </c>
      <c r="H1403" s="322">
        <f t="shared" ca="1" si="298"/>
        <v>0</v>
      </c>
      <c r="I1403" s="322">
        <f t="shared" ca="1" si="299"/>
        <v>0</v>
      </c>
      <c r="J1403" s="322" t="str">
        <f t="shared" ca="1" si="300"/>
        <v/>
      </c>
      <c r="K1403" s="322" t="str">
        <f t="shared" ca="1" si="301"/>
        <v/>
      </c>
      <c r="L1403" s="322" t="str">
        <f t="shared" ca="1" si="302"/>
        <v/>
      </c>
      <c r="N1403" s="322">
        <f t="shared" ca="1" si="303"/>
        <v>0</v>
      </c>
      <c r="O1403" t="str">
        <f t="shared" ca="1" si="304"/>
        <v/>
      </c>
      <c r="P1403" t="str">
        <f t="shared" ca="1" si="305"/>
        <v/>
      </c>
      <c r="Q1403" t="str">
        <f t="shared" ca="1" si="306"/>
        <v/>
      </c>
      <c r="R1403" t="str">
        <f t="shared" ca="1" si="307"/>
        <v/>
      </c>
    </row>
    <row r="1404" spans="1:18" hidden="1" x14ac:dyDescent="0.2">
      <c r="A1404" s="361"/>
      <c r="B1404" s="322">
        <v>89</v>
      </c>
      <c r="C1404" s="322" t="str">
        <f t="shared" ca="1" si="294"/>
        <v>11.8</v>
      </c>
      <c r="D1404" s="322" t="str">
        <f t="shared" ca="1" si="295"/>
        <v>na</v>
      </c>
      <c r="E1404" s="322" t="s">
        <v>37</v>
      </c>
      <c r="F1404" s="322" t="str">
        <f t="shared" ca="1" si="296"/>
        <v>https://museemaritime.larochelle.fr/un-avant-gout/les-collections/flotte-patrimoniale</v>
      </c>
      <c r="G1404" s="322" t="str">
        <f t="shared" ca="1" si="297"/>
        <v>A</v>
      </c>
      <c r="H1404" s="322">
        <f t="shared" ca="1" si="298"/>
        <v>0</v>
      </c>
      <c r="I1404" s="322">
        <f t="shared" ca="1" si="299"/>
        <v>0</v>
      </c>
      <c r="J1404" s="322" t="str">
        <f t="shared" ca="1" si="300"/>
        <v/>
      </c>
      <c r="K1404" s="322" t="str">
        <f t="shared" ca="1" si="301"/>
        <v/>
      </c>
      <c r="L1404" s="322" t="str">
        <f t="shared" ca="1" si="302"/>
        <v/>
      </c>
      <c r="N1404" s="322">
        <f t="shared" ca="1" si="303"/>
        <v>0</v>
      </c>
      <c r="O1404" t="str">
        <f t="shared" ca="1" si="304"/>
        <v/>
      </c>
      <c r="P1404" t="str">
        <f t="shared" ca="1" si="305"/>
        <v/>
      </c>
      <c r="Q1404" t="str">
        <f t="shared" ca="1" si="306"/>
        <v/>
      </c>
      <c r="R1404" t="str">
        <f t="shared" ca="1" si="307"/>
        <v/>
      </c>
    </row>
    <row r="1405" spans="1:18" hidden="1" x14ac:dyDescent="0.2">
      <c r="A1405" s="361"/>
      <c r="B1405" s="322">
        <v>89</v>
      </c>
      <c r="C1405" s="322" t="str">
        <f t="shared" ca="1" si="294"/>
        <v>11.8</v>
      </c>
      <c r="D1405" s="322" t="str">
        <f t="shared" ca="1" si="295"/>
        <v>na</v>
      </c>
      <c r="E1405" s="322" t="s">
        <v>38</v>
      </c>
      <c r="F1405" s="322" t="str">
        <f t="shared" ca="1" si="296"/>
        <v>https://museemaritime.larochelle.fr/un-avant-gout/les-collections/france-1</v>
      </c>
      <c r="G1405" s="322" t="str">
        <f t="shared" ca="1" si="297"/>
        <v>A</v>
      </c>
      <c r="H1405" s="322">
        <f t="shared" ca="1" si="298"/>
        <v>0</v>
      </c>
      <c r="I1405" s="322">
        <f t="shared" ca="1" si="299"/>
        <v>0</v>
      </c>
      <c r="J1405" s="322" t="str">
        <f t="shared" ca="1" si="300"/>
        <v/>
      </c>
      <c r="K1405" s="322" t="str">
        <f t="shared" ca="1" si="301"/>
        <v/>
      </c>
      <c r="L1405" s="322" t="str">
        <f t="shared" ca="1" si="302"/>
        <v/>
      </c>
      <c r="N1405" s="322">
        <f t="shared" ca="1" si="303"/>
        <v>0</v>
      </c>
      <c r="O1405" t="str">
        <f t="shared" ca="1" si="304"/>
        <v/>
      </c>
      <c r="P1405" t="str">
        <f t="shared" ca="1" si="305"/>
        <v/>
      </c>
      <c r="Q1405" t="str">
        <f t="shared" ca="1" si="306"/>
        <v/>
      </c>
      <c r="R1405" t="str">
        <f t="shared" ca="1" si="307"/>
        <v/>
      </c>
    </row>
    <row r="1406" spans="1:18" hidden="1" x14ac:dyDescent="0.2">
      <c r="A1406" s="361"/>
      <c r="B1406" s="322">
        <v>89</v>
      </c>
      <c r="C1406" s="322" t="str">
        <f t="shared" ca="1" si="294"/>
        <v>11.8</v>
      </c>
      <c r="D1406" s="322" t="str">
        <f t="shared" ca="1" si="295"/>
        <v>na</v>
      </c>
      <c r="E1406" s="322" t="s">
        <v>39</v>
      </c>
      <c r="F1406" s="322" t="str">
        <f t="shared" ca="1" si="296"/>
        <v>https://museemaritime.larochelle.fr/un-avant-gout/les-incontournables/joshua-1</v>
      </c>
      <c r="G1406" s="322" t="str">
        <f t="shared" ca="1" si="297"/>
        <v>A</v>
      </c>
      <c r="H1406" s="322">
        <f t="shared" ca="1" si="298"/>
        <v>0</v>
      </c>
      <c r="I1406" s="322">
        <f t="shared" ca="1" si="299"/>
        <v>0</v>
      </c>
      <c r="J1406" s="322" t="str">
        <f t="shared" ca="1" si="300"/>
        <v/>
      </c>
      <c r="K1406" s="322" t="str">
        <f t="shared" ca="1" si="301"/>
        <v/>
      </c>
      <c r="L1406" s="322" t="str">
        <f t="shared" ca="1" si="302"/>
        <v/>
      </c>
      <c r="N1406" s="322">
        <f t="shared" ca="1" si="303"/>
        <v>0</v>
      </c>
      <c r="O1406" t="str">
        <f t="shared" ca="1" si="304"/>
        <v/>
      </c>
      <c r="P1406" t="str">
        <f t="shared" ca="1" si="305"/>
        <v/>
      </c>
      <c r="Q1406" t="str">
        <f t="shared" ca="1" si="306"/>
        <v/>
      </c>
      <c r="R1406" t="str">
        <f t="shared" ca="1" si="307"/>
        <v/>
      </c>
    </row>
    <row r="1407" spans="1:18" hidden="1" x14ac:dyDescent="0.2">
      <c r="A1407" s="361"/>
      <c r="B1407" s="322">
        <v>89</v>
      </c>
      <c r="C1407" s="322" t="str">
        <f t="shared" ca="1" si="294"/>
        <v>11.8</v>
      </c>
      <c r="D1407" s="322" t="str">
        <f t="shared" ca="1" si="295"/>
        <v>na</v>
      </c>
      <c r="E1407" s="322" t="s">
        <v>40</v>
      </c>
      <c r="F1407" s="322" t="str">
        <f t="shared" ca="1" si="296"/>
        <v>https://museemaritime.larochelle.fr/preparer-la-visite/acces-tarifs-et-horaires</v>
      </c>
      <c r="G1407" s="322" t="str">
        <f t="shared" ca="1" si="297"/>
        <v>A</v>
      </c>
      <c r="H1407" s="322">
        <f t="shared" ca="1" si="298"/>
        <v>0</v>
      </c>
      <c r="I1407" s="322">
        <f t="shared" ca="1" si="299"/>
        <v>0</v>
      </c>
      <c r="J1407" s="322" t="str">
        <f t="shared" ca="1" si="300"/>
        <v/>
      </c>
      <c r="K1407" s="322" t="str">
        <f t="shared" ca="1" si="301"/>
        <v/>
      </c>
      <c r="L1407" s="322" t="str">
        <f t="shared" ca="1" si="302"/>
        <v/>
      </c>
      <c r="N1407" s="322">
        <f t="shared" ca="1" si="303"/>
        <v>0</v>
      </c>
      <c r="O1407" t="str">
        <f t="shared" ca="1" si="304"/>
        <v/>
      </c>
      <c r="P1407" t="str">
        <f t="shared" ca="1" si="305"/>
        <v/>
      </c>
      <c r="Q1407" t="str">
        <f t="shared" ca="1" si="306"/>
        <v/>
      </c>
      <c r="R1407" t="str">
        <f t="shared" ca="1" si="307"/>
        <v/>
      </c>
    </row>
    <row r="1408" spans="1:18" hidden="1" x14ac:dyDescent="0.2">
      <c r="A1408" s="361"/>
      <c r="B1408" s="322">
        <v>89</v>
      </c>
      <c r="C1408" s="322" t="str">
        <f t="shared" ca="1" si="294"/>
        <v>11.8</v>
      </c>
      <c r="D1408" s="322" t="str">
        <f t="shared" ca="1" si="295"/>
        <v>na</v>
      </c>
      <c r="E1408" s="322" t="s">
        <v>41</v>
      </c>
      <c r="F1408" s="322" t="str">
        <f t="shared" ca="1" si="296"/>
        <v>https://museemaritime.larochelle.fr/preparer-la-visite/je-suis/enseignant-ou-animateur</v>
      </c>
      <c r="G1408" s="322" t="str">
        <f t="shared" ca="1" si="297"/>
        <v>A</v>
      </c>
      <c r="H1408" s="322">
        <f t="shared" ca="1" si="298"/>
        <v>0</v>
      </c>
      <c r="I1408" s="322">
        <f t="shared" ca="1" si="299"/>
        <v>0</v>
      </c>
      <c r="J1408" s="322" t="str">
        <f t="shared" ca="1" si="300"/>
        <v/>
      </c>
      <c r="K1408" s="322" t="str">
        <f t="shared" ca="1" si="301"/>
        <v/>
      </c>
      <c r="L1408" s="322" t="str">
        <f t="shared" ca="1" si="302"/>
        <v/>
      </c>
      <c r="N1408" s="322">
        <f t="shared" ca="1" si="303"/>
        <v>0</v>
      </c>
      <c r="O1408" t="str">
        <f t="shared" ca="1" si="304"/>
        <v/>
      </c>
      <c r="P1408" t="str">
        <f t="shared" ca="1" si="305"/>
        <v/>
      </c>
      <c r="Q1408" t="str">
        <f t="shared" ca="1" si="306"/>
        <v/>
      </c>
      <c r="R1408" t="str">
        <f t="shared" ca="1" si="307"/>
        <v/>
      </c>
    </row>
    <row r="1409" spans="1:18" hidden="1" x14ac:dyDescent="0.2">
      <c r="A1409" s="361"/>
      <c r="B1409" s="322">
        <v>89</v>
      </c>
      <c r="C1409" s="322" t="str">
        <f t="shared" ca="1" si="294"/>
        <v>11.8</v>
      </c>
      <c r="D1409" s="322" t="str">
        <f t="shared" ca="1" si="295"/>
        <v>na</v>
      </c>
      <c r="E1409" s="322" t="s">
        <v>42</v>
      </c>
      <c r="F1409" s="322" t="str">
        <f t="shared" ca="1" si="296"/>
        <v>https://museemaritime.larochelle.fr/au-dela-de-la-visite/autour-des-expositions</v>
      </c>
      <c r="G1409" s="322" t="str">
        <f t="shared" ca="1" si="297"/>
        <v>A</v>
      </c>
      <c r="H1409" s="322">
        <f t="shared" ca="1" si="298"/>
        <v>0</v>
      </c>
      <c r="I1409" s="322">
        <f t="shared" ca="1" si="299"/>
        <v>0</v>
      </c>
      <c r="J1409" s="322" t="str">
        <f t="shared" ca="1" si="300"/>
        <v/>
      </c>
      <c r="K1409" s="322" t="str">
        <f t="shared" ca="1" si="301"/>
        <v/>
      </c>
      <c r="L1409" s="322" t="str">
        <f t="shared" ca="1" si="302"/>
        <v/>
      </c>
      <c r="N1409" s="322">
        <f t="shared" ca="1" si="303"/>
        <v>0</v>
      </c>
      <c r="O1409" t="str">
        <f t="shared" ca="1" si="304"/>
        <v/>
      </c>
      <c r="P1409" t="str">
        <f t="shared" ca="1" si="305"/>
        <v/>
      </c>
      <c r="Q1409" t="str">
        <f t="shared" ca="1" si="306"/>
        <v/>
      </c>
      <c r="R1409" t="str">
        <f t="shared" ca="1" si="307"/>
        <v/>
      </c>
    </row>
    <row r="1410" spans="1:18" hidden="1" x14ac:dyDescent="0.2">
      <c r="A1410" s="361"/>
      <c r="B1410" s="322">
        <v>89</v>
      </c>
      <c r="C1410" s="322" t="str">
        <f t="shared" ca="1" si="294"/>
        <v>11.8</v>
      </c>
      <c r="D1410" s="322" t="str">
        <f t="shared" ca="1" si="295"/>
        <v>na</v>
      </c>
      <c r="E1410" s="322" t="s">
        <v>43</v>
      </c>
      <c r="F1410" s="322" t="str">
        <f t="shared" ca="1" si="296"/>
        <v>https://museemaritime.larochelle.fr/au-dela-de-la-visite/lieux-culturels-et-monuments</v>
      </c>
      <c r="G1410" s="322" t="str">
        <f t="shared" ca="1" si="297"/>
        <v>A</v>
      </c>
      <c r="H1410" s="322">
        <f t="shared" ca="1" si="298"/>
        <v>0</v>
      </c>
      <c r="I1410" s="322">
        <f t="shared" ca="1" si="299"/>
        <v>0</v>
      </c>
      <c r="J1410" s="322" t="str">
        <f t="shared" ca="1" si="300"/>
        <v/>
      </c>
      <c r="K1410" s="322" t="str">
        <f t="shared" ca="1" si="301"/>
        <v/>
      </c>
      <c r="L1410" s="322" t="str">
        <f t="shared" ca="1" si="302"/>
        <v/>
      </c>
      <c r="N1410" s="322">
        <f t="shared" ca="1" si="303"/>
        <v>0</v>
      </c>
      <c r="O1410" t="str">
        <f t="shared" ca="1" si="304"/>
        <v/>
      </c>
      <c r="P1410" t="str">
        <f t="shared" ca="1" si="305"/>
        <v/>
      </c>
      <c r="Q1410" t="str">
        <f t="shared" ca="1" si="306"/>
        <v/>
      </c>
      <c r="R1410" t="str">
        <f t="shared" ca="1" si="307"/>
        <v/>
      </c>
    </row>
    <row r="1411" spans="1:18" hidden="1" x14ac:dyDescent="0.2">
      <c r="A1411" s="361"/>
      <c r="B1411" s="322">
        <v>89</v>
      </c>
      <c r="C1411" s="322" t="str">
        <f t="shared" ca="1" si="294"/>
        <v>11.8</v>
      </c>
      <c r="D1411" s="322" t="str">
        <f t="shared" ca="1" si="295"/>
        <v>na</v>
      </c>
      <c r="E1411" s="322" t="s">
        <v>44</v>
      </c>
      <c r="F1411" s="322" t="str">
        <f t="shared" ca="1" si="296"/>
        <v>https://museemaritime.larochelle.fr/au-dela-de-la-visite/a-decouvrir-a-proximite/yatchs-classiques</v>
      </c>
      <c r="G1411" s="322" t="str">
        <f t="shared" ca="1" si="297"/>
        <v>A</v>
      </c>
      <c r="H1411" s="322">
        <f t="shared" ca="1" si="298"/>
        <v>0</v>
      </c>
      <c r="I1411" s="322">
        <f t="shared" ca="1" si="299"/>
        <v>0</v>
      </c>
      <c r="J1411" s="322" t="str">
        <f t="shared" ca="1" si="300"/>
        <v/>
      </c>
      <c r="K1411" s="322" t="str">
        <f t="shared" ca="1" si="301"/>
        <v/>
      </c>
      <c r="L1411" s="322" t="str">
        <f t="shared" ca="1" si="302"/>
        <v/>
      </c>
      <c r="N1411" s="322">
        <f t="shared" ca="1" si="303"/>
        <v>0</v>
      </c>
      <c r="O1411" t="str">
        <f t="shared" ca="1" si="304"/>
        <v/>
      </c>
      <c r="P1411" t="str">
        <f t="shared" ca="1" si="305"/>
        <v/>
      </c>
      <c r="Q1411" t="str">
        <f t="shared" ca="1" si="306"/>
        <v/>
      </c>
      <c r="R1411" t="str">
        <f t="shared" ca="1" si="307"/>
        <v/>
      </c>
    </row>
    <row r="1412" spans="1:18" hidden="1" x14ac:dyDescent="0.2">
      <c r="A1412" s="361"/>
      <c r="B1412" s="322">
        <v>90</v>
      </c>
      <c r="C1412" s="322" t="str">
        <f t="shared" ca="1" si="294"/>
        <v>11.9</v>
      </c>
      <c r="D1412" s="322" t="str">
        <f t="shared" ca="1" si="295"/>
        <v>na</v>
      </c>
      <c r="E1412" s="322" t="s">
        <v>27</v>
      </c>
      <c r="F1412" s="322" t="str">
        <f t="shared" ca="1" si="296"/>
        <v>https://museemaritime.larochelle.fr/</v>
      </c>
      <c r="G1412" s="322" t="str">
        <f t="shared" ca="1" si="297"/>
        <v>A</v>
      </c>
      <c r="H1412" s="322" t="str">
        <f t="shared" ca="1" si="298"/>
        <v>x</v>
      </c>
      <c r="I1412" s="322">
        <f t="shared" ca="1" si="299"/>
        <v>0</v>
      </c>
      <c r="J1412" s="322" t="str">
        <f t="shared" ca="1" si="300"/>
        <v/>
      </c>
      <c r="K1412" s="322" t="str">
        <f t="shared" ca="1" si="301"/>
        <v/>
      </c>
      <c r="L1412" s="322" t="str">
        <f t="shared" ca="1" si="302"/>
        <v/>
      </c>
      <c r="N1412" s="322">
        <f t="shared" ca="1" si="303"/>
        <v>0</v>
      </c>
      <c r="O1412" t="str">
        <f t="shared" ca="1" si="304"/>
        <v/>
      </c>
      <c r="P1412" t="str">
        <f t="shared" ca="1" si="305"/>
        <v/>
      </c>
      <c r="Q1412" t="str">
        <f t="shared" ca="1" si="306"/>
        <v/>
      </c>
      <c r="R1412" t="str">
        <f t="shared" ca="1" si="307"/>
        <v/>
      </c>
    </row>
    <row r="1413" spans="1:18" hidden="1" x14ac:dyDescent="0.2">
      <c r="A1413" s="361"/>
      <c r="B1413" s="322">
        <v>90</v>
      </c>
      <c r="C1413" s="322" t="str">
        <f t="shared" ca="1" si="294"/>
        <v>11.9</v>
      </c>
      <c r="D1413" s="322" t="str">
        <f t="shared" ca="1" si="295"/>
        <v>c</v>
      </c>
      <c r="E1413" s="322" t="s">
        <v>28</v>
      </c>
      <c r="F1413" s="322" t="str">
        <f t="shared" ca="1" si="296"/>
        <v>https://museemaritime.larochelle.fr/contact</v>
      </c>
      <c r="G1413" s="322" t="str">
        <f t="shared" ca="1" si="297"/>
        <v>A</v>
      </c>
      <c r="H1413" s="322" t="str">
        <f t="shared" ca="1" si="298"/>
        <v>x</v>
      </c>
      <c r="I1413" s="322">
        <f t="shared" ca="1" si="299"/>
        <v>0</v>
      </c>
      <c r="J1413" s="322" t="str">
        <f t="shared" ca="1" si="300"/>
        <v/>
      </c>
      <c r="K1413" s="322" t="str">
        <f t="shared" ca="1" si="301"/>
        <v/>
      </c>
      <c r="L1413" s="322" t="str">
        <f t="shared" ca="1" si="302"/>
        <v/>
      </c>
      <c r="N1413" s="322">
        <f t="shared" ca="1" si="303"/>
        <v>0</v>
      </c>
      <c r="O1413" t="str">
        <f t="shared" ca="1" si="304"/>
        <v/>
      </c>
      <c r="P1413" t="str">
        <f t="shared" ca="1" si="305"/>
        <v/>
      </c>
      <c r="Q1413" t="str">
        <f t="shared" ca="1" si="306"/>
        <v>Même si le contexte est suffisant pour comprendre le bouton "envoyer", un intitulé de type "Envoyer le formulaire de contact" serait encore plus clair</v>
      </c>
      <c r="R1413" t="str">
        <f t="shared" ca="1" si="307"/>
        <v/>
      </c>
    </row>
    <row r="1414" spans="1:18" hidden="1" x14ac:dyDescent="0.2">
      <c r="A1414" s="361"/>
      <c r="B1414" s="322">
        <v>90</v>
      </c>
      <c r="C1414" s="322" t="str">
        <f t="shared" ca="1" si="294"/>
        <v>11.9</v>
      </c>
      <c r="D1414" s="322" t="str">
        <f t="shared" ca="1" si="295"/>
        <v>na</v>
      </c>
      <c r="E1414" s="322" t="s">
        <v>29</v>
      </c>
      <c r="F1414" s="322" t="str">
        <f t="shared" ca="1" si="296"/>
        <v>https://museemaritime.larochelle.fr/mentions-legales</v>
      </c>
      <c r="G1414" s="322" t="str">
        <f t="shared" ca="1" si="297"/>
        <v>A</v>
      </c>
      <c r="H1414" s="322" t="str">
        <f t="shared" ca="1" si="298"/>
        <v>x</v>
      </c>
      <c r="I1414" s="322">
        <f t="shared" ca="1" si="299"/>
        <v>0</v>
      </c>
      <c r="J1414" s="322" t="str">
        <f t="shared" ca="1" si="300"/>
        <v/>
      </c>
      <c r="K1414" s="322" t="str">
        <f t="shared" ca="1" si="301"/>
        <v/>
      </c>
      <c r="L1414" s="322" t="str">
        <f t="shared" ca="1" si="302"/>
        <v/>
      </c>
      <c r="N1414" s="322">
        <f t="shared" ca="1" si="303"/>
        <v>0</v>
      </c>
      <c r="O1414" t="str">
        <f t="shared" ca="1" si="304"/>
        <v/>
      </c>
      <c r="P1414" t="str">
        <f t="shared" ca="1" si="305"/>
        <v/>
      </c>
      <c r="Q1414" t="str">
        <f t="shared" ca="1" si="306"/>
        <v/>
      </c>
      <c r="R1414" t="str">
        <f t="shared" ca="1" si="307"/>
        <v/>
      </c>
    </row>
    <row r="1415" spans="1:18" hidden="1" x14ac:dyDescent="0.2">
      <c r="A1415" s="361"/>
      <c r="B1415" s="322">
        <v>90</v>
      </c>
      <c r="C1415" s="322" t="str">
        <f t="shared" ca="1" si="294"/>
        <v>11.9</v>
      </c>
      <c r="D1415" s="322" t="str">
        <f t="shared" ca="1" si="295"/>
        <v>na</v>
      </c>
      <c r="E1415" s="322" t="s">
        <v>30</v>
      </c>
      <c r="F1415" s="322" t="str">
        <f t="shared" ca="1" si="296"/>
        <v>https://museemaritime.larochelle.fr/plan-du-site</v>
      </c>
      <c r="G1415" s="322" t="str">
        <f t="shared" ca="1" si="297"/>
        <v>A</v>
      </c>
      <c r="H1415" s="322" t="str">
        <f t="shared" ca="1" si="298"/>
        <v>x</v>
      </c>
      <c r="I1415" s="322">
        <f t="shared" ca="1" si="299"/>
        <v>0</v>
      </c>
      <c r="J1415" s="322" t="str">
        <f t="shared" ca="1" si="300"/>
        <v/>
      </c>
      <c r="K1415" s="322" t="str">
        <f t="shared" ca="1" si="301"/>
        <v/>
      </c>
      <c r="L1415" s="322" t="str">
        <f t="shared" ca="1" si="302"/>
        <v/>
      </c>
      <c r="N1415" s="322">
        <f t="shared" ca="1" si="303"/>
        <v>0</v>
      </c>
      <c r="O1415" t="str">
        <f t="shared" ca="1" si="304"/>
        <v/>
      </c>
      <c r="P1415" t="str">
        <f t="shared" ca="1" si="305"/>
        <v/>
      </c>
      <c r="Q1415" t="str">
        <f t="shared" ca="1" si="306"/>
        <v/>
      </c>
      <c r="R1415" t="str">
        <f t="shared" ca="1" si="307"/>
        <v/>
      </c>
    </row>
    <row r="1416" spans="1:18" hidden="1" x14ac:dyDescent="0.2">
      <c r="A1416" s="361"/>
      <c r="B1416" s="322">
        <v>90</v>
      </c>
      <c r="C1416" s="322" t="str">
        <f t="shared" ref="C1416:C1479" ca="1" si="308">IFERROR(IF(INDIRECT($E1416 &amp; "!B" &amp; $B1416)="","",INDIRECT($E1416 &amp; "!B" &amp; $B1416)),"")</f>
        <v>11.9</v>
      </c>
      <c r="D1416" s="322" t="str">
        <f t="shared" ref="D1416:D1479" ca="1" si="309">IFERROR(IF(INDIRECT($E1416 &amp; "!G" &amp; $B1416)="","",INDIRECT($E1416 &amp; "!G" &amp; $B1416)),"")</f>
        <v>c</v>
      </c>
      <c r="E1416" s="322" t="s">
        <v>31</v>
      </c>
      <c r="F1416" s="322" t="str">
        <f t="shared" ref="F1416:F1479" ca="1" si="310">IFERROR(HYPERLINK(INDIRECT($E1416 &amp; "!C3")), "")</f>
        <v>https://museemaritime.larochelle.fr/un-avant-gout/en-ce-moment</v>
      </c>
      <c r="G1416" s="322" t="str">
        <f t="shared" ref="G1416:G1479" ca="1" si="311">IFERROR(IF(INDIRECT($E1416 &amp; "!C" &amp; $B1416)="","",INDIRECT($E1416 &amp; "!C" &amp; $B1416)),"")</f>
        <v>A</v>
      </c>
      <c r="H1416" s="322" t="str">
        <f t="shared" ref="H1416:H1479" ca="1" si="312">IFERROR(IF(INDIRECT($E1416 &amp; "!D" &amp; $B1416)="","",INDIRECT($E1416 &amp; "!D" &amp; $B1416)),"")</f>
        <v>x</v>
      </c>
      <c r="I1416" s="322">
        <f t="shared" ref="I1416:I1479" ca="1" si="313">IFERROR(IF(INDIRECT($E1416 &amp; "!E" &amp; $B1416)="","",INDIRECT($E1416 &amp; "!E" &amp; $B1416)),"")</f>
        <v>0</v>
      </c>
      <c r="J1416" s="322" t="str">
        <f t="shared" ref="J1416:J1479" ca="1" si="314">IFERROR(IF(INDIRECT($E1416 &amp; "!I" &amp; $B1416)="","",INDIRECT($E1416 &amp; "!I" &amp; $B1416)),"")</f>
        <v/>
      </c>
      <c r="K1416" s="322" t="str">
        <f t="shared" ref="K1416:K1479" ca="1" si="315">IFERROR(IF(INDIRECT($E1416 &amp; "!J" &amp; $B1416)="","",INDIRECT($E1416 &amp; "!J" &amp; $B1416)),"")</f>
        <v/>
      </c>
      <c r="L1416" s="322" t="str">
        <f t="shared" ref="L1416:L1479" ca="1" si="316">IFERROR(VLOOKUP($K1416,$Z$1:$AD$4,MATCH($J1416,$AA$5:$AD$5,0)+1,FALSE),"")</f>
        <v/>
      </c>
      <c r="N1416" s="322">
        <f t="shared" ref="N1416:N1479" ca="1" si="317">COUNTIFS($C$7:$C$1915,$C1416,$D$7:$D$1915,"nc")</f>
        <v>0</v>
      </c>
      <c r="O1416" t="str">
        <f t="shared" ref="O1416:O1479" ca="1" si="318">IFERROR(IF(INDIRECT($E1416 &amp; "!K" &amp; $B1416)="","",INDIRECT($E1416 &amp; "!K" &amp; $B1416)),"")</f>
        <v/>
      </c>
      <c r="P1416" t="str">
        <f t="shared" ref="P1416:P1479" ca="1" si="319">IFERROR(IF(INDIRECT($E1416 &amp; "!L" &amp; $B1416)="","",INDIRECT($E1416 &amp; "!L" &amp; $B1416)),"")</f>
        <v/>
      </c>
      <c r="Q1416" t="str">
        <f t="shared" ref="Q1416:Q1479" ca="1" si="320">IFERROR(IF(INDIRECT($E1416 &amp; "!M" &amp; $B1416)="","",INDIRECT($E1416 &amp; "!M" &amp; $B1416)),"")</f>
        <v/>
      </c>
      <c r="R1416" t="str">
        <f t="shared" ref="R1416:R1479" ca="1" si="321">IFERROR(IF(INDIRECT($E1416 &amp; "!N" &amp; $B1416)="","",INDIRECT($E1416 &amp; "!N" &amp; $B1416)),"")</f>
        <v/>
      </c>
    </row>
    <row r="1417" spans="1:18" hidden="1" x14ac:dyDescent="0.2">
      <c r="A1417" s="361"/>
      <c r="B1417" s="322">
        <v>90</v>
      </c>
      <c r="C1417" s="322" t="str">
        <f t="shared" ca="1" si="308"/>
        <v>11.9</v>
      </c>
      <c r="D1417" s="322" t="str">
        <f t="shared" ca="1" si="309"/>
        <v>c</v>
      </c>
      <c r="E1417" s="322" t="s">
        <v>32</v>
      </c>
      <c r="F1417" s="322" t="str">
        <f t="shared" ca="1" si="310"/>
        <v>https://museemaritime.larochelle.fr/un-avant-gout/en-ce-moment</v>
      </c>
      <c r="G1417" s="322" t="str">
        <f t="shared" ca="1" si="311"/>
        <v>A</v>
      </c>
      <c r="H1417" s="322" t="str">
        <f t="shared" ca="1" si="312"/>
        <v>x</v>
      </c>
      <c r="I1417" s="322">
        <f t="shared" ca="1" si="313"/>
        <v>0</v>
      </c>
      <c r="J1417" s="322" t="str">
        <f t="shared" ca="1" si="314"/>
        <v/>
      </c>
      <c r="K1417" s="322" t="str">
        <f t="shared" ca="1" si="315"/>
        <v/>
      </c>
      <c r="L1417" s="322" t="str">
        <f t="shared" ca="1" si="316"/>
        <v/>
      </c>
      <c r="N1417" s="322">
        <f t="shared" ca="1" si="317"/>
        <v>0</v>
      </c>
      <c r="O1417" t="str">
        <f t="shared" ca="1" si="318"/>
        <v/>
      </c>
      <c r="P1417" t="str">
        <f t="shared" ca="1" si="319"/>
        <v/>
      </c>
      <c r="Q1417" t="str">
        <f t="shared" ca="1" si="320"/>
        <v/>
      </c>
      <c r="R1417" t="str">
        <f t="shared" ca="1" si="321"/>
        <v/>
      </c>
    </row>
    <row r="1418" spans="1:18" hidden="1" x14ac:dyDescent="0.2">
      <c r="A1418" s="361"/>
      <c r="B1418" s="322">
        <v>90</v>
      </c>
      <c r="C1418" s="322" t="str">
        <f t="shared" ca="1" si="308"/>
        <v>11.9</v>
      </c>
      <c r="D1418" s="322" t="str">
        <f t="shared" ca="1" si="309"/>
        <v>na</v>
      </c>
      <c r="E1418" s="322" t="s">
        <v>33</v>
      </c>
      <c r="F1418" s="322" t="str">
        <f t="shared" ca="1" si="310"/>
        <v>https://museemaritime.larochelle.fr/un-avant-gout/en-ce-moment/evenement/generationsthalassa-5662</v>
      </c>
      <c r="G1418" s="322" t="str">
        <f t="shared" ca="1" si="311"/>
        <v>A</v>
      </c>
      <c r="H1418" s="322" t="str">
        <f t="shared" ca="1" si="312"/>
        <v>x</v>
      </c>
      <c r="I1418" s="322">
        <f t="shared" ca="1" si="313"/>
        <v>0</v>
      </c>
      <c r="J1418" s="322" t="str">
        <f t="shared" ca="1" si="314"/>
        <v/>
      </c>
      <c r="K1418" s="322" t="str">
        <f t="shared" ca="1" si="315"/>
        <v/>
      </c>
      <c r="L1418" s="322" t="str">
        <f t="shared" ca="1" si="316"/>
        <v/>
      </c>
      <c r="N1418" s="322">
        <f t="shared" ca="1" si="317"/>
        <v>0</v>
      </c>
      <c r="O1418" t="str">
        <f t="shared" ca="1" si="318"/>
        <v/>
      </c>
      <c r="P1418" t="str">
        <f t="shared" ca="1" si="319"/>
        <v/>
      </c>
      <c r="Q1418" t="str">
        <f t="shared" ca="1" si="320"/>
        <v/>
      </c>
      <c r="R1418" t="str">
        <f t="shared" ca="1" si="321"/>
        <v/>
      </c>
    </row>
    <row r="1419" spans="1:18" hidden="1" x14ac:dyDescent="0.2">
      <c r="A1419" s="361"/>
      <c r="B1419" s="322">
        <v>90</v>
      </c>
      <c r="C1419" s="322" t="str">
        <f t="shared" ca="1" si="308"/>
        <v>11.9</v>
      </c>
      <c r="D1419" s="322" t="str">
        <f t="shared" ca="1" si="309"/>
        <v>c</v>
      </c>
      <c r="E1419" s="322" t="s">
        <v>34</v>
      </c>
      <c r="F1419" s="322" t="str">
        <f t="shared" ca="1" si="310"/>
        <v>https://museemaritime.larochelle.fr/recherche?q=bateau&amp;tx_indexedsearch%5Bsubmit_button%5D=OK </v>
      </c>
      <c r="G1419" s="322" t="str">
        <f t="shared" ca="1" si="311"/>
        <v>A</v>
      </c>
      <c r="H1419" s="322" t="str">
        <f t="shared" ca="1" si="312"/>
        <v>x</v>
      </c>
      <c r="I1419" s="322">
        <f t="shared" ca="1" si="313"/>
        <v>0</v>
      </c>
      <c r="J1419" s="322" t="str">
        <f t="shared" ca="1" si="314"/>
        <v/>
      </c>
      <c r="K1419" s="322" t="str">
        <f t="shared" ca="1" si="315"/>
        <v/>
      </c>
      <c r="L1419" s="322" t="str">
        <f t="shared" ca="1" si="316"/>
        <v/>
      </c>
      <c r="N1419" s="322">
        <f t="shared" ca="1" si="317"/>
        <v>0</v>
      </c>
      <c r="O1419" t="str">
        <f t="shared" ca="1" si="318"/>
        <v/>
      </c>
      <c r="P1419" t="str">
        <f t="shared" ca="1" si="319"/>
        <v/>
      </c>
      <c r="Q1419" t="str">
        <f t="shared" ca="1" si="320"/>
        <v/>
      </c>
      <c r="R1419" t="str">
        <f t="shared" ca="1" si="321"/>
        <v/>
      </c>
    </row>
    <row r="1420" spans="1:18" hidden="1" x14ac:dyDescent="0.2">
      <c r="A1420" s="361"/>
      <c r="B1420" s="322">
        <v>90</v>
      </c>
      <c r="C1420" s="322" t="str">
        <f t="shared" ca="1" si="308"/>
        <v>11.9</v>
      </c>
      <c r="D1420" s="322" t="str">
        <f t="shared" ca="1" si="309"/>
        <v>na</v>
      </c>
      <c r="E1420" s="322" t="s">
        <v>35</v>
      </c>
      <c r="F1420" s="322" t="str">
        <f t="shared" ca="1" si="310"/>
        <v>https://museemaritime.larochelle.fr/un-avant-gout/presentation-du-musee</v>
      </c>
      <c r="G1420" s="322" t="str">
        <f t="shared" ca="1" si="311"/>
        <v>A</v>
      </c>
      <c r="H1420" s="322" t="str">
        <f t="shared" ca="1" si="312"/>
        <v>x</v>
      </c>
      <c r="I1420" s="322">
        <f t="shared" ca="1" si="313"/>
        <v>0</v>
      </c>
      <c r="J1420" s="322" t="str">
        <f t="shared" ca="1" si="314"/>
        <v/>
      </c>
      <c r="K1420" s="322" t="str">
        <f t="shared" ca="1" si="315"/>
        <v/>
      </c>
      <c r="L1420" s="322" t="str">
        <f t="shared" ca="1" si="316"/>
        <v/>
      </c>
      <c r="N1420" s="322">
        <f t="shared" ca="1" si="317"/>
        <v>0</v>
      </c>
      <c r="O1420" t="str">
        <f t="shared" ca="1" si="318"/>
        <v/>
      </c>
      <c r="P1420" t="str">
        <f t="shared" ca="1" si="319"/>
        <v/>
      </c>
      <c r="Q1420" t="str">
        <f t="shared" ca="1" si="320"/>
        <v/>
      </c>
      <c r="R1420" t="str">
        <f t="shared" ca="1" si="321"/>
        <v/>
      </c>
    </row>
    <row r="1421" spans="1:18" hidden="1" x14ac:dyDescent="0.2">
      <c r="A1421" s="361"/>
      <c r="B1421" s="322">
        <v>90</v>
      </c>
      <c r="C1421" s="322" t="str">
        <f t="shared" ca="1" si="308"/>
        <v>11.9</v>
      </c>
      <c r="D1421" s="322" t="str">
        <f t="shared" ca="1" si="309"/>
        <v>na</v>
      </c>
      <c r="E1421" s="322" t="s">
        <v>36</v>
      </c>
      <c r="F1421" s="322" t="str">
        <f t="shared" ca="1" si="310"/>
        <v>https://museemaritime.larochelle.fr/un-avant-gout/histoire-du-musee</v>
      </c>
      <c r="G1421" s="322" t="str">
        <f t="shared" ca="1" si="311"/>
        <v>A</v>
      </c>
      <c r="H1421" s="322" t="str">
        <f t="shared" ca="1" si="312"/>
        <v>x</v>
      </c>
      <c r="I1421" s="322">
        <f t="shared" ca="1" si="313"/>
        <v>0</v>
      </c>
      <c r="J1421" s="322" t="str">
        <f t="shared" ca="1" si="314"/>
        <v/>
      </c>
      <c r="K1421" s="322" t="str">
        <f t="shared" ca="1" si="315"/>
        <v/>
      </c>
      <c r="L1421" s="322" t="str">
        <f t="shared" ca="1" si="316"/>
        <v/>
      </c>
      <c r="N1421" s="322">
        <f t="shared" ca="1" si="317"/>
        <v>0</v>
      </c>
      <c r="O1421" t="str">
        <f t="shared" ca="1" si="318"/>
        <v/>
      </c>
      <c r="P1421" t="str">
        <f t="shared" ca="1" si="319"/>
        <v/>
      </c>
      <c r="Q1421" t="str">
        <f t="shared" ca="1" si="320"/>
        <v/>
      </c>
      <c r="R1421" t="str">
        <f t="shared" ca="1" si="321"/>
        <v/>
      </c>
    </row>
    <row r="1422" spans="1:18" hidden="1" x14ac:dyDescent="0.2">
      <c r="A1422" s="361"/>
      <c r="B1422" s="322">
        <v>90</v>
      </c>
      <c r="C1422" s="322" t="str">
        <f t="shared" ca="1" si="308"/>
        <v>11.9</v>
      </c>
      <c r="D1422" s="322" t="str">
        <f t="shared" ca="1" si="309"/>
        <v>na</v>
      </c>
      <c r="E1422" s="322" t="s">
        <v>37</v>
      </c>
      <c r="F1422" s="322" t="str">
        <f t="shared" ca="1" si="310"/>
        <v>https://museemaritime.larochelle.fr/un-avant-gout/les-collections/flotte-patrimoniale</v>
      </c>
      <c r="G1422" s="322" t="str">
        <f t="shared" ca="1" si="311"/>
        <v>A</v>
      </c>
      <c r="H1422" s="322" t="str">
        <f t="shared" ca="1" si="312"/>
        <v>x</v>
      </c>
      <c r="I1422" s="322">
        <f t="shared" ca="1" si="313"/>
        <v>0</v>
      </c>
      <c r="J1422" s="322" t="str">
        <f t="shared" ca="1" si="314"/>
        <v/>
      </c>
      <c r="K1422" s="322" t="str">
        <f t="shared" ca="1" si="315"/>
        <v/>
      </c>
      <c r="L1422" s="322" t="str">
        <f t="shared" ca="1" si="316"/>
        <v/>
      </c>
      <c r="N1422" s="322">
        <f t="shared" ca="1" si="317"/>
        <v>0</v>
      </c>
      <c r="O1422" t="str">
        <f t="shared" ca="1" si="318"/>
        <v/>
      </c>
      <c r="P1422" t="str">
        <f t="shared" ca="1" si="319"/>
        <v/>
      </c>
      <c r="Q1422" t="str">
        <f t="shared" ca="1" si="320"/>
        <v/>
      </c>
      <c r="R1422" t="str">
        <f t="shared" ca="1" si="321"/>
        <v/>
      </c>
    </row>
    <row r="1423" spans="1:18" hidden="1" x14ac:dyDescent="0.2">
      <c r="A1423" s="361"/>
      <c r="B1423" s="322">
        <v>90</v>
      </c>
      <c r="C1423" s="322" t="str">
        <f t="shared" ca="1" si="308"/>
        <v>11.9</v>
      </c>
      <c r="D1423" s="322" t="str">
        <f t="shared" ca="1" si="309"/>
        <v>na</v>
      </c>
      <c r="E1423" s="322" t="s">
        <v>38</v>
      </c>
      <c r="F1423" s="322" t="str">
        <f t="shared" ca="1" si="310"/>
        <v>https://museemaritime.larochelle.fr/un-avant-gout/les-collections/france-1</v>
      </c>
      <c r="G1423" s="322" t="str">
        <f t="shared" ca="1" si="311"/>
        <v>A</v>
      </c>
      <c r="H1423" s="322" t="str">
        <f t="shared" ca="1" si="312"/>
        <v>x</v>
      </c>
      <c r="I1423" s="322">
        <f t="shared" ca="1" si="313"/>
        <v>0</v>
      </c>
      <c r="J1423" s="322" t="str">
        <f t="shared" ca="1" si="314"/>
        <v/>
      </c>
      <c r="K1423" s="322" t="str">
        <f t="shared" ca="1" si="315"/>
        <v/>
      </c>
      <c r="L1423" s="322" t="str">
        <f t="shared" ca="1" si="316"/>
        <v/>
      </c>
      <c r="N1423" s="322">
        <f t="shared" ca="1" si="317"/>
        <v>0</v>
      </c>
      <c r="O1423" t="str">
        <f t="shared" ca="1" si="318"/>
        <v/>
      </c>
      <c r="P1423" t="str">
        <f t="shared" ca="1" si="319"/>
        <v/>
      </c>
      <c r="Q1423" t="str">
        <f t="shared" ca="1" si="320"/>
        <v/>
      </c>
      <c r="R1423" t="str">
        <f t="shared" ca="1" si="321"/>
        <v/>
      </c>
    </row>
    <row r="1424" spans="1:18" hidden="1" x14ac:dyDescent="0.2">
      <c r="A1424" s="361"/>
      <c r="B1424" s="322">
        <v>90</v>
      </c>
      <c r="C1424" s="322" t="str">
        <f t="shared" ca="1" si="308"/>
        <v>11.9</v>
      </c>
      <c r="D1424" s="322" t="str">
        <f t="shared" ca="1" si="309"/>
        <v>na</v>
      </c>
      <c r="E1424" s="322" t="s">
        <v>39</v>
      </c>
      <c r="F1424" s="322" t="str">
        <f t="shared" ca="1" si="310"/>
        <v>https://museemaritime.larochelle.fr/un-avant-gout/les-incontournables/joshua-1</v>
      </c>
      <c r="G1424" s="322" t="str">
        <f t="shared" ca="1" si="311"/>
        <v>A</v>
      </c>
      <c r="H1424" s="322" t="str">
        <f t="shared" ca="1" si="312"/>
        <v>x</v>
      </c>
      <c r="I1424" s="322">
        <f t="shared" ca="1" si="313"/>
        <v>0</v>
      </c>
      <c r="J1424" s="322" t="str">
        <f t="shared" ca="1" si="314"/>
        <v/>
      </c>
      <c r="K1424" s="322" t="str">
        <f t="shared" ca="1" si="315"/>
        <v/>
      </c>
      <c r="L1424" s="322" t="str">
        <f t="shared" ca="1" si="316"/>
        <v/>
      </c>
      <c r="N1424" s="322">
        <f t="shared" ca="1" si="317"/>
        <v>0</v>
      </c>
      <c r="O1424" t="str">
        <f t="shared" ca="1" si="318"/>
        <v/>
      </c>
      <c r="P1424" t="str">
        <f t="shared" ca="1" si="319"/>
        <v/>
      </c>
      <c r="Q1424" t="str">
        <f t="shared" ca="1" si="320"/>
        <v/>
      </c>
      <c r="R1424" t="str">
        <f t="shared" ca="1" si="321"/>
        <v/>
      </c>
    </row>
    <row r="1425" spans="1:18" hidden="1" x14ac:dyDescent="0.2">
      <c r="A1425" s="361"/>
      <c r="B1425" s="322">
        <v>90</v>
      </c>
      <c r="C1425" s="322" t="str">
        <f t="shared" ca="1" si="308"/>
        <v>11.9</v>
      </c>
      <c r="D1425" s="322" t="str">
        <f t="shared" ca="1" si="309"/>
        <v>na</v>
      </c>
      <c r="E1425" s="322" t="s">
        <v>40</v>
      </c>
      <c r="F1425" s="322" t="str">
        <f t="shared" ca="1" si="310"/>
        <v>https://museemaritime.larochelle.fr/preparer-la-visite/acces-tarifs-et-horaires</v>
      </c>
      <c r="G1425" s="322" t="str">
        <f t="shared" ca="1" si="311"/>
        <v>A</v>
      </c>
      <c r="H1425" s="322" t="str">
        <f t="shared" ca="1" si="312"/>
        <v>x</v>
      </c>
      <c r="I1425" s="322">
        <f t="shared" ca="1" si="313"/>
        <v>0</v>
      </c>
      <c r="J1425" s="322" t="str">
        <f t="shared" ca="1" si="314"/>
        <v/>
      </c>
      <c r="K1425" s="322" t="str">
        <f t="shared" ca="1" si="315"/>
        <v/>
      </c>
      <c r="L1425" s="322" t="str">
        <f t="shared" ca="1" si="316"/>
        <v/>
      </c>
      <c r="N1425" s="322">
        <f t="shared" ca="1" si="317"/>
        <v>0</v>
      </c>
      <c r="O1425" t="str">
        <f t="shared" ca="1" si="318"/>
        <v/>
      </c>
      <c r="P1425" t="str">
        <f t="shared" ca="1" si="319"/>
        <v/>
      </c>
      <c r="Q1425" t="str">
        <f t="shared" ca="1" si="320"/>
        <v/>
      </c>
      <c r="R1425" t="str">
        <f t="shared" ca="1" si="321"/>
        <v/>
      </c>
    </row>
    <row r="1426" spans="1:18" hidden="1" x14ac:dyDescent="0.2">
      <c r="A1426" s="361"/>
      <c r="B1426" s="322">
        <v>90</v>
      </c>
      <c r="C1426" s="322" t="str">
        <f t="shared" ca="1" si="308"/>
        <v>11.9</v>
      </c>
      <c r="D1426" s="322" t="str">
        <f t="shared" ca="1" si="309"/>
        <v>na</v>
      </c>
      <c r="E1426" s="322" t="s">
        <v>41</v>
      </c>
      <c r="F1426" s="322" t="str">
        <f t="shared" ca="1" si="310"/>
        <v>https://museemaritime.larochelle.fr/preparer-la-visite/je-suis/enseignant-ou-animateur</v>
      </c>
      <c r="G1426" s="322" t="str">
        <f t="shared" ca="1" si="311"/>
        <v>A</v>
      </c>
      <c r="H1426" s="322" t="str">
        <f t="shared" ca="1" si="312"/>
        <v>x</v>
      </c>
      <c r="I1426" s="322">
        <f t="shared" ca="1" si="313"/>
        <v>0</v>
      </c>
      <c r="J1426" s="322" t="str">
        <f t="shared" ca="1" si="314"/>
        <v/>
      </c>
      <c r="K1426" s="322" t="str">
        <f t="shared" ca="1" si="315"/>
        <v/>
      </c>
      <c r="L1426" s="322" t="str">
        <f t="shared" ca="1" si="316"/>
        <v/>
      </c>
      <c r="N1426" s="322">
        <f t="shared" ca="1" si="317"/>
        <v>0</v>
      </c>
      <c r="O1426" t="str">
        <f t="shared" ca="1" si="318"/>
        <v/>
      </c>
      <c r="P1426" t="str">
        <f t="shared" ca="1" si="319"/>
        <v/>
      </c>
      <c r="Q1426" t="str">
        <f t="shared" ca="1" si="320"/>
        <v/>
      </c>
      <c r="R1426" t="str">
        <f t="shared" ca="1" si="321"/>
        <v/>
      </c>
    </row>
    <row r="1427" spans="1:18" hidden="1" x14ac:dyDescent="0.2">
      <c r="A1427" s="361"/>
      <c r="B1427" s="322">
        <v>90</v>
      </c>
      <c r="C1427" s="322" t="str">
        <f t="shared" ca="1" si="308"/>
        <v>11.9</v>
      </c>
      <c r="D1427" s="322" t="str">
        <f t="shared" ca="1" si="309"/>
        <v>na</v>
      </c>
      <c r="E1427" s="322" t="s">
        <v>42</v>
      </c>
      <c r="F1427" s="322" t="str">
        <f t="shared" ca="1" si="310"/>
        <v>https://museemaritime.larochelle.fr/au-dela-de-la-visite/autour-des-expositions</v>
      </c>
      <c r="G1427" s="322" t="str">
        <f t="shared" ca="1" si="311"/>
        <v>A</v>
      </c>
      <c r="H1427" s="322" t="str">
        <f t="shared" ca="1" si="312"/>
        <v>x</v>
      </c>
      <c r="I1427" s="322">
        <f t="shared" ca="1" si="313"/>
        <v>0</v>
      </c>
      <c r="J1427" s="322" t="str">
        <f t="shared" ca="1" si="314"/>
        <v/>
      </c>
      <c r="K1427" s="322" t="str">
        <f t="shared" ca="1" si="315"/>
        <v/>
      </c>
      <c r="L1427" s="322" t="str">
        <f t="shared" ca="1" si="316"/>
        <v/>
      </c>
      <c r="N1427" s="322">
        <f t="shared" ca="1" si="317"/>
        <v>0</v>
      </c>
      <c r="O1427" t="str">
        <f t="shared" ca="1" si="318"/>
        <v/>
      </c>
      <c r="P1427" t="str">
        <f t="shared" ca="1" si="319"/>
        <v/>
      </c>
      <c r="Q1427" t="str">
        <f t="shared" ca="1" si="320"/>
        <v/>
      </c>
      <c r="R1427" t="str">
        <f t="shared" ca="1" si="321"/>
        <v/>
      </c>
    </row>
    <row r="1428" spans="1:18" hidden="1" x14ac:dyDescent="0.2">
      <c r="A1428" s="361"/>
      <c r="B1428" s="322">
        <v>90</v>
      </c>
      <c r="C1428" s="322" t="str">
        <f t="shared" ca="1" si="308"/>
        <v>11.9</v>
      </c>
      <c r="D1428" s="322" t="str">
        <f t="shared" ca="1" si="309"/>
        <v>na</v>
      </c>
      <c r="E1428" s="322" t="s">
        <v>43</v>
      </c>
      <c r="F1428" s="322" t="str">
        <f t="shared" ca="1" si="310"/>
        <v>https://museemaritime.larochelle.fr/au-dela-de-la-visite/lieux-culturels-et-monuments</v>
      </c>
      <c r="G1428" s="322" t="str">
        <f t="shared" ca="1" si="311"/>
        <v>A</v>
      </c>
      <c r="H1428" s="322" t="str">
        <f t="shared" ca="1" si="312"/>
        <v>x</v>
      </c>
      <c r="I1428" s="322">
        <f t="shared" ca="1" si="313"/>
        <v>0</v>
      </c>
      <c r="J1428" s="322" t="str">
        <f t="shared" ca="1" si="314"/>
        <v/>
      </c>
      <c r="K1428" s="322" t="str">
        <f t="shared" ca="1" si="315"/>
        <v/>
      </c>
      <c r="L1428" s="322" t="str">
        <f t="shared" ca="1" si="316"/>
        <v/>
      </c>
      <c r="N1428" s="322">
        <f t="shared" ca="1" si="317"/>
        <v>0</v>
      </c>
      <c r="O1428" t="str">
        <f t="shared" ca="1" si="318"/>
        <v/>
      </c>
      <c r="P1428" t="str">
        <f t="shared" ca="1" si="319"/>
        <v/>
      </c>
      <c r="Q1428" t="str">
        <f t="shared" ca="1" si="320"/>
        <v/>
      </c>
      <c r="R1428" t="str">
        <f t="shared" ca="1" si="321"/>
        <v/>
      </c>
    </row>
    <row r="1429" spans="1:18" hidden="1" x14ac:dyDescent="0.2">
      <c r="A1429" s="361"/>
      <c r="B1429" s="322">
        <v>90</v>
      </c>
      <c r="C1429" s="322" t="str">
        <f t="shared" ca="1" si="308"/>
        <v>11.9</v>
      </c>
      <c r="D1429" s="322" t="str">
        <f t="shared" ca="1" si="309"/>
        <v>na</v>
      </c>
      <c r="E1429" s="322" t="s">
        <v>44</v>
      </c>
      <c r="F1429" s="322" t="str">
        <f t="shared" ca="1" si="310"/>
        <v>https://museemaritime.larochelle.fr/au-dela-de-la-visite/a-decouvrir-a-proximite/yatchs-classiques</v>
      </c>
      <c r="G1429" s="322" t="str">
        <f t="shared" ca="1" si="311"/>
        <v>A</v>
      </c>
      <c r="H1429" s="322" t="str">
        <f t="shared" ca="1" si="312"/>
        <v>x</v>
      </c>
      <c r="I1429" s="322">
        <f t="shared" ca="1" si="313"/>
        <v>0</v>
      </c>
      <c r="J1429" s="322" t="str">
        <f t="shared" ca="1" si="314"/>
        <v/>
      </c>
      <c r="K1429" s="322" t="str">
        <f t="shared" ca="1" si="315"/>
        <v/>
      </c>
      <c r="L1429" s="322" t="str">
        <f t="shared" ca="1" si="316"/>
        <v/>
      </c>
      <c r="N1429" s="322">
        <f t="shared" ca="1" si="317"/>
        <v>0</v>
      </c>
      <c r="O1429" t="str">
        <f t="shared" ca="1" si="318"/>
        <v/>
      </c>
      <c r="P1429" t="str">
        <f t="shared" ca="1" si="319"/>
        <v/>
      </c>
      <c r="Q1429" t="str">
        <f t="shared" ca="1" si="320"/>
        <v/>
      </c>
      <c r="R1429" t="str">
        <f t="shared" ca="1" si="321"/>
        <v/>
      </c>
    </row>
    <row r="1430" spans="1:18" hidden="1" x14ac:dyDescent="0.2">
      <c r="A1430" s="361"/>
      <c r="B1430" s="322">
        <v>91</v>
      </c>
      <c r="C1430" s="322" t="str">
        <f t="shared" ca="1" si="308"/>
        <v>11.10</v>
      </c>
      <c r="D1430" s="322" t="str">
        <f t="shared" ca="1" si="309"/>
        <v>na</v>
      </c>
      <c r="E1430" s="322" t="s">
        <v>27</v>
      </c>
      <c r="F1430" s="322" t="str">
        <f t="shared" ca="1" si="310"/>
        <v>https://museemaritime.larochelle.fr/</v>
      </c>
      <c r="G1430" s="322" t="str">
        <f t="shared" ca="1" si="311"/>
        <v>A</v>
      </c>
      <c r="H1430" s="322" t="str">
        <f t="shared" ca="1" si="312"/>
        <v>x</v>
      </c>
      <c r="I1430" s="322">
        <f t="shared" ca="1" si="313"/>
        <v>0</v>
      </c>
      <c r="J1430" s="322" t="str">
        <f t="shared" ca="1" si="314"/>
        <v/>
      </c>
      <c r="K1430" s="322" t="str">
        <f t="shared" ca="1" si="315"/>
        <v/>
      </c>
      <c r="L1430" s="322" t="str">
        <f t="shared" ca="1" si="316"/>
        <v/>
      </c>
      <c r="N1430" s="322">
        <f t="shared" ca="1" si="317"/>
        <v>0</v>
      </c>
      <c r="O1430" t="str">
        <f t="shared" ca="1" si="318"/>
        <v/>
      </c>
      <c r="P1430" t="str">
        <f t="shared" ca="1" si="319"/>
        <v/>
      </c>
      <c r="Q1430" t="str">
        <f t="shared" ca="1" si="320"/>
        <v/>
      </c>
      <c r="R1430" t="str">
        <f t="shared" ca="1" si="321"/>
        <v/>
      </c>
    </row>
    <row r="1431" spans="1:18" hidden="1" x14ac:dyDescent="0.2">
      <c r="A1431" s="361"/>
      <c r="B1431" s="322">
        <v>91</v>
      </c>
      <c r="C1431" s="322" t="str">
        <f t="shared" ca="1" si="308"/>
        <v>11.10</v>
      </c>
      <c r="D1431" s="322" t="str">
        <f t="shared" ca="1" si="309"/>
        <v>c</v>
      </c>
      <c r="E1431" s="322" t="s">
        <v>28</v>
      </c>
      <c r="F1431" s="322" t="str">
        <f t="shared" ca="1" si="310"/>
        <v>https://museemaritime.larochelle.fr/contact</v>
      </c>
      <c r="G1431" s="322" t="str">
        <f t="shared" ca="1" si="311"/>
        <v>A</v>
      </c>
      <c r="H1431" s="322" t="str">
        <f t="shared" ca="1" si="312"/>
        <v>x</v>
      </c>
      <c r="I1431" s="322">
        <f t="shared" ca="1" si="313"/>
        <v>0</v>
      </c>
      <c r="J1431" s="322" t="str">
        <f t="shared" ca="1" si="314"/>
        <v/>
      </c>
      <c r="K1431" s="322" t="str">
        <f t="shared" ca="1" si="315"/>
        <v/>
      </c>
      <c r="L1431" s="322" t="str">
        <f t="shared" ca="1" si="316"/>
        <v/>
      </c>
      <c r="N1431" s="322">
        <f t="shared" ca="1" si="317"/>
        <v>0</v>
      </c>
      <c r="O1431" t="str">
        <f t="shared" ca="1" si="318"/>
        <v/>
      </c>
      <c r="P1431" t="str">
        <f t="shared" ca="1" si="319"/>
        <v/>
      </c>
      <c r="Q1431" t="str">
        <f t="shared" ca="1" si="320"/>
        <v/>
      </c>
      <c r="R1431" t="str">
        <f t="shared" ca="1" si="321"/>
        <v/>
      </c>
    </row>
    <row r="1432" spans="1:18" hidden="1" x14ac:dyDescent="0.2">
      <c r="A1432" s="361"/>
      <c r="B1432" s="322">
        <v>91</v>
      </c>
      <c r="C1432" s="322" t="str">
        <f t="shared" ca="1" si="308"/>
        <v>11.10</v>
      </c>
      <c r="D1432" s="322" t="str">
        <f t="shared" ca="1" si="309"/>
        <v>na</v>
      </c>
      <c r="E1432" s="322" t="s">
        <v>29</v>
      </c>
      <c r="F1432" s="322" t="str">
        <f t="shared" ca="1" si="310"/>
        <v>https://museemaritime.larochelle.fr/mentions-legales</v>
      </c>
      <c r="G1432" s="322" t="str">
        <f t="shared" ca="1" si="311"/>
        <v>A</v>
      </c>
      <c r="H1432" s="322" t="str">
        <f t="shared" ca="1" si="312"/>
        <v>x</v>
      </c>
      <c r="I1432" s="322">
        <f t="shared" ca="1" si="313"/>
        <v>0</v>
      </c>
      <c r="J1432" s="322" t="str">
        <f t="shared" ca="1" si="314"/>
        <v/>
      </c>
      <c r="K1432" s="322" t="str">
        <f t="shared" ca="1" si="315"/>
        <v/>
      </c>
      <c r="L1432" s="322" t="str">
        <f t="shared" ca="1" si="316"/>
        <v/>
      </c>
      <c r="N1432" s="322">
        <f t="shared" ca="1" si="317"/>
        <v>0</v>
      </c>
      <c r="O1432" t="str">
        <f t="shared" ca="1" si="318"/>
        <v/>
      </c>
      <c r="P1432" t="str">
        <f t="shared" ca="1" si="319"/>
        <v/>
      </c>
      <c r="Q1432" t="str">
        <f t="shared" ca="1" si="320"/>
        <v/>
      </c>
      <c r="R1432" t="str">
        <f t="shared" ca="1" si="321"/>
        <v/>
      </c>
    </row>
    <row r="1433" spans="1:18" hidden="1" x14ac:dyDescent="0.2">
      <c r="A1433" s="361"/>
      <c r="B1433" s="322">
        <v>91</v>
      </c>
      <c r="C1433" s="322" t="str">
        <f t="shared" ca="1" si="308"/>
        <v>11.10</v>
      </c>
      <c r="D1433" s="322" t="str">
        <f t="shared" ca="1" si="309"/>
        <v>na</v>
      </c>
      <c r="E1433" s="322" t="s">
        <v>30</v>
      </c>
      <c r="F1433" s="322" t="str">
        <f t="shared" ca="1" si="310"/>
        <v>https://museemaritime.larochelle.fr/plan-du-site</v>
      </c>
      <c r="G1433" s="322" t="str">
        <f t="shared" ca="1" si="311"/>
        <v>A</v>
      </c>
      <c r="H1433" s="322" t="str">
        <f t="shared" ca="1" si="312"/>
        <v>x</v>
      </c>
      <c r="I1433" s="322">
        <f t="shared" ca="1" si="313"/>
        <v>0</v>
      </c>
      <c r="J1433" s="322" t="str">
        <f t="shared" ca="1" si="314"/>
        <v/>
      </c>
      <c r="K1433" s="322" t="str">
        <f t="shared" ca="1" si="315"/>
        <v/>
      </c>
      <c r="L1433" s="322" t="str">
        <f t="shared" ca="1" si="316"/>
        <v/>
      </c>
      <c r="N1433" s="322">
        <f t="shared" ca="1" si="317"/>
        <v>0</v>
      </c>
      <c r="O1433" t="str">
        <f t="shared" ca="1" si="318"/>
        <v/>
      </c>
      <c r="P1433" t="str">
        <f t="shared" ca="1" si="319"/>
        <v/>
      </c>
      <c r="Q1433" t="str">
        <f t="shared" ca="1" si="320"/>
        <v/>
      </c>
      <c r="R1433" t="str">
        <f t="shared" ca="1" si="321"/>
        <v/>
      </c>
    </row>
    <row r="1434" spans="1:18" hidden="1" x14ac:dyDescent="0.2">
      <c r="A1434" s="361"/>
      <c r="B1434" s="322">
        <v>91</v>
      </c>
      <c r="C1434" s="322" t="str">
        <f t="shared" ca="1" si="308"/>
        <v>11.10</v>
      </c>
      <c r="D1434" s="322" t="str">
        <f t="shared" ca="1" si="309"/>
        <v>na</v>
      </c>
      <c r="E1434" s="322" t="s">
        <v>31</v>
      </c>
      <c r="F1434" s="322" t="str">
        <f t="shared" ca="1" si="310"/>
        <v>https://museemaritime.larochelle.fr/un-avant-gout/en-ce-moment</v>
      </c>
      <c r="G1434" s="322" t="str">
        <f t="shared" ca="1" si="311"/>
        <v>A</v>
      </c>
      <c r="H1434" s="322" t="str">
        <f t="shared" ca="1" si="312"/>
        <v>x</v>
      </c>
      <c r="I1434" s="322">
        <f t="shared" ca="1" si="313"/>
        <v>0</v>
      </c>
      <c r="J1434" s="322" t="str">
        <f t="shared" ca="1" si="314"/>
        <v/>
      </c>
      <c r="K1434" s="322" t="str">
        <f t="shared" ca="1" si="315"/>
        <v/>
      </c>
      <c r="L1434" s="322" t="str">
        <f t="shared" ca="1" si="316"/>
        <v/>
      </c>
      <c r="N1434" s="322">
        <f t="shared" ca="1" si="317"/>
        <v>0</v>
      </c>
      <c r="O1434" t="str">
        <f t="shared" ca="1" si="318"/>
        <v/>
      </c>
      <c r="P1434" t="str">
        <f t="shared" ca="1" si="319"/>
        <v/>
      </c>
      <c r="Q1434" t="str">
        <f t="shared" ca="1" si="320"/>
        <v/>
      </c>
      <c r="R1434" t="str">
        <f t="shared" ca="1" si="321"/>
        <v/>
      </c>
    </row>
    <row r="1435" spans="1:18" hidden="1" x14ac:dyDescent="0.2">
      <c r="A1435" s="361"/>
      <c r="B1435" s="322">
        <v>91</v>
      </c>
      <c r="C1435" s="322" t="str">
        <f t="shared" ca="1" si="308"/>
        <v>11.10</v>
      </c>
      <c r="D1435" s="322" t="str">
        <f t="shared" ca="1" si="309"/>
        <v>na</v>
      </c>
      <c r="E1435" s="322" t="s">
        <v>32</v>
      </c>
      <c r="F1435" s="322" t="str">
        <f t="shared" ca="1" si="310"/>
        <v>https://museemaritime.larochelle.fr/un-avant-gout/en-ce-moment</v>
      </c>
      <c r="G1435" s="322" t="str">
        <f t="shared" ca="1" si="311"/>
        <v>A</v>
      </c>
      <c r="H1435" s="322" t="str">
        <f t="shared" ca="1" si="312"/>
        <v>x</v>
      </c>
      <c r="I1435" s="322">
        <f t="shared" ca="1" si="313"/>
        <v>0</v>
      </c>
      <c r="J1435" s="322" t="str">
        <f t="shared" ca="1" si="314"/>
        <v/>
      </c>
      <c r="K1435" s="322" t="str">
        <f t="shared" ca="1" si="315"/>
        <v/>
      </c>
      <c r="L1435" s="322" t="str">
        <f t="shared" ca="1" si="316"/>
        <v/>
      </c>
      <c r="N1435" s="322">
        <f t="shared" ca="1" si="317"/>
        <v>0</v>
      </c>
      <c r="O1435" t="str">
        <f t="shared" ca="1" si="318"/>
        <v/>
      </c>
      <c r="P1435" t="str">
        <f t="shared" ca="1" si="319"/>
        <v/>
      </c>
      <c r="Q1435" t="str">
        <f t="shared" ca="1" si="320"/>
        <v/>
      </c>
      <c r="R1435" t="str">
        <f t="shared" ca="1" si="321"/>
        <v/>
      </c>
    </row>
    <row r="1436" spans="1:18" hidden="1" x14ac:dyDescent="0.2">
      <c r="A1436" s="361"/>
      <c r="B1436" s="322">
        <v>91</v>
      </c>
      <c r="C1436" s="322" t="str">
        <f t="shared" ca="1" si="308"/>
        <v>11.10</v>
      </c>
      <c r="D1436" s="322" t="str">
        <f t="shared" ca="1" si="309"/>
        <v>na</v>
      </c>
      <c r="E1436" s="322" t="s">
        <v>33</v>
      </c>
      <c r="F1436" s="322" t="str">
        <f t="shared" ca="1" si="310"/>
        <v>https://museemaritime.larochelle.fr/un-avant-gout/en-ce-moment/evenement/generationsthalassa-5662</v>
      </c>
      <c r="G1436" s="322" t="str">
        <f t="shared" ca="1" si="311"/>
        <v>A</v>
      </c>
      <c r="H1436" s="322" t="str">
        <f t="shared" ca="1" si="312"/>
        <v>x</v>
      </c>
      <c r="I1436" s="322">
        <f t="shared" ca="1" si="313"/>
        <v>0</v>
      </c>
      <c r="J1436" s="322" t="str">
        <f t="shared" ca="1" si="314"/>
        <v/>
      </c>
      <c r="K1436" s="322" t="str">
        <f t="shared" ca="1" si="315"/>
        <v/>
      </c>
      <c r="L1436" s="322" t="str">
        <f t="shared" ca="1" si="316"/>
        <v/>
      </c>
      <c r="N1436" s="322">
        <f t="shared" ca="1" si="317"/>
        <v>0</v>
      </c>
      <c r="O1436" t="str">
        <f t="shared" ca="1" si="318"/>
        <v/>
      </c>
      <c r="P1436" t="str">
        <f t="shared" ca="1" si="319"/>
        <v/>
      </c>
      <c r="Q1436" t="str">
        <f t="shared" ca="1" si="320"/>
        <v/>
      </c>
      <c r="R1436" t="str">
        <f t="shared" ca="1" si="321"/>
        <v/>
      </c>
    </row>
    <row r="1437" spans="1:18" hidden="1" x14ac:dyDescent="0.2">
      <c r="A1437" s="361"/>
      <c r="B1437" s="322">
        <v>91</v>
      </c>
      <c r="C1437" s="322" t="str">
        <f t="shared" ca="1" si="308"/>
        <v>11.10</v>
      </c>
      <c r="D1437" s="322" t="str">
        <f t="shared" ca="1" si="309"/>
        <v>na</v>
      </c>
      <c r="E1437" s="322" t="s">
        <v>34</v>
      </c>
      <c r="F1437" s="322" t="str">
        <f t="shared" ca="1" si="310"/>
        <v>https://museemaritime.larochelle.fr/recherche?q=bateau&amp;tx_indexedsearch%5Bsubmit_button%5D=OK </v>
      </c>
      <c r="G1437" s="322" t="str">
        <f t="shared" ca="1" si="311"/>
        <v>A</v>
      </c>
      <c r="H1437" s="322" t="str">
        <f t="shared" ca="1" si="312"/>
        <v>x</v>
      </c>
      <c r="I1437" s="322">
        <f t="shared" ca="1" si="313"/>
        <v>0</v>
      </c>
      <c r="J1437" s="322" t="str">
        <f t="shared" ca="1" si="314"/>
        <v/>
      </c>
      <c r="K1437" s="322" t="str">
        <f t="shared" ca="1" si="315"/>
        <v/>
      </c>
      <c r="L1437" s="322" t="str">
        <f t="shared" ca="1" si="316"/>
        <v/>
      </c>
      <c r="N1437" s="322">
        <f t="shared" ca="1" si="317"/>
        <v>0</v>
      </c>
      <c r="O1437" t="str">
        <f t="shared" ca="1" si="318"/>
        <v/>
      </c>
      <c r="P1437" t="str">
        <f t="shared" ca="1" si="319"/>
        <v/>
      </c>
      <c r="Q1437" t="str">
        <f t="shared" ca="1" si="320"/>
        <v/>
      </c>
      <c r="R1437" t="str">
        <f t="shared" ca="1" si="321"/>
        <v/>
      </c>
    </row>
    <row r="1438" spans="1:18" hidden="1" x14ac:dyDescent="0.2">
      <c r="A1438" s="361"/>
      <c r="B1438" s="322">
        <v>91</v>
      </c>
      <c r="C1438" s="322" t="str">
        <f t="shared" ca="1" si="308"/>
        <v>11.10</v>
      </c>
      <c r="D1438" s="322" t="str">
        <f t="shared" ca="1" si="309"/>
        <v>na</v>
      </c>
      <c r="E1438" s="322" t="s">
        <v>35</v>
      </c>
      <c r="F1438" s="322" t="str">
        <f t="shared" ca="1" si="310"/>
        <v>https://museemaritime.larochelle.fr/un-avant-gout/presentation-du-musee</v>
      </c>
      <c r="G1438" s="322" t="str">
        <f t="shared" ca="1" si="311"/>
        <v>A</v>
      </c>
      <c r="H1438" s="322" t="str">
        <f t="shared" ca="1" si="312"/>
        <v>x</v>
      </c>
      <c r="I1438" s="322">
        <f t="shared" ca="1" si="313"/>
        <v>0</v>
      </c>
      <c r="J1438" s="322" t="str">
        <f t="shared" ca="1" si="314"/>
        <v/>
      </c>
      <c r="K1438" s="322" t="str">
        <f t="shared" ca="1" si="315"/>
        <v/>
      </c>
      <c r="L1438" s="322" t="str">
        <f t="shared" ca="1" si="316"/>
        <v/>
      </c>
      <c r="N1438" s="322">
        <f t="shared" ca="1" si="317"/>
        <v>0</v>
      </c>
      <c r="O1438" t="str">
        <f t="shared" ca="1" si="318"/>
        <v/>
      </c>
      <c r="P1438" t="str">
        <f t="shared" ca="1" si="319"/>
        <v/>
      </c>
      <c r="Q1438" t="str">
        <f t="shared" ca="1" si="320"/>
        <v/>
      </c>
      <c r="R1438" t="str">
        <f t="shared" ca="1" si="321"/>
        <v/>
      </c>
    </row>
    <row r="1439" spans="1:18" hidden="1" x14ac:dyDescent="0.2">
      <c r="A1439" s="361"/>
      <c r="B1439" s="322">
        <v>91</v>
      </c>
      <c r="C1439" s="322" t="str">
        <f t="shared" ca="1" si="308"/>
        <v>11.10</v>
      </c>
      <c r="D1439" s="322" t="str">
        <f t="shared" ca="1" si="309"/>
        <v>na</v>
      </c>
      <c r="E1439" s="322" t="s">
        <v>36</v>
      </c>
      <c r="F1439" s="322" t="str">
        <f t="shared" ca="1" si="310"/>
        <v>https://museemaritime.larochelle.fr/un-avant-gout/histoire-du-musee</v>
      </c>
      <c r="G1439" s="322" t="str">
        <f t="shared" ca="1" si="311"/>
        <v>A</v>
      </c>
      <c r="H1439" s="322" t="str">
        <f t="shared" ca="1" si="312"/>
        <v>x</v>
      </c>
      <c r="I1439" s="322">
        <f t="shared" ca="1" si="313"/>
        <v>0</v>
      </c>
      <c r="J1439" s="322" t="str">
        <f t="shared" ca="1" si="314"/>
        <v/>
      </c>
      <c r="K1439" s="322" t="str">
        <f t="shared" ca="1" si="315"/>
        <v/>
      </c>
      <c r="L1439" s="322" t="str">
        <f t="shared" ca="1" si="316"/>
        <v/>
      </c>
      <c r="N1439" s="322">
        <f t="shared" ca="1" si="317"/>
        <v>0</v>
      </c>
      <c r="O1439" t="str">
        <f t="shared" ca="1" si="318"/>
        <v/>
      </c>
      <c r="P1439" t="str">
        <f t="shared" ca="1" si="319"/>
        <v/>
      </c>
      <c r="Q1439" t="str">
        <f t="shared" ca="1" si="320"/>
        <v/>
      </c>
      <c r="R1439" t="str">
        <f t="shared" ca="1" si="321"/>
        <v/>
      </c>
    </row>
    <row r="1440" spans="1:18" hidden="1" x14ac:dyDescent="0.2">
      <c r="A1440" s="361"/>
      <c r="B1440" s="322">
        <v>91</v>
      </c>
      <c r="C1440" s="322" t="str">
        <f t="shared" ca="1" si="308"/>
        <v>11.10</v>
      </c>
      <c r="D1440" s="322" t="str">
        <f t="shared" ca="1" si="309"/>
        <v>na</v>
      </c>
      <c r="E1440" s="322" t="s">
        <v>37</v>
      </c>
      <c r="F1440" s="322" t="str">
        <f t="shared" ca="1" si="310"/>
        <v>https://museemaritime.larochelle.fr/un-avant-gout/les-collections/flotte-patrimoniale</v>
      </c>
      <c r="G1440" s="322" t="str">
        <f t="shared" ca="1" si="311"/>
        <v>A</v>
      </c>
      <c r="H1440" s="322" t="str">
        <f t="shared" ca="1" si="312"/>
        <v>x</v>
      </c>
      <c r="I1440" s="322">
        <f t="shared" ca="1" si="313"/>
        <v>0</v>
      </c>
      <c r="J1440" s="322" t="str">
        <f t="shared" ca="1" si="314"/>
        <v/>
      </c>
      <c r="K1440" s="322" t="str">
        <f t="shared" ca="1" si="315"/>
        <v/>
      </c>
      <c r="L1440" s="322" t="str">
        <f t="shared" ca="1" si="316"/>
        <v/>
      </c>
      <c r="N1440" s="322">
        <f t="shared" ca="1" si="317"/>
        <v>0</v>
      </c>
      <c r="O1440" t="str">
        <f t="shared" ca="1" si="318"/>
        <v/>
      </c>
      <c r="P1440" t="str">
        <f t="shared" ca="1" si="319"/>
        <v/>
      </c>
      <c r="Q1440" t="str">
        <f t="shared" ca="1" si="320"/>
        <v/>
      </c>
      <c r="R1440" t="str">
        <f t="shared" ca="1" si="321"/>
        <v/>
      </c>
    </row>
    <row r="1441" spans="1:18" hidden="1" x14ac:dyDescent="0.2">
      <c r="A1441" s="361"/>
      <c r="B1441" s="322">
        <v>91</v>
      </c>
      <c r="C1441" s="322" t="str">
        <f t="shared" ca="1" si="308"/>
        <v>11.10</v>
      </c>
      <c r="D1441" s="322" t="str">
        <f t="shared" ca="1" si="309"/>
        <v>na</v>
      </c>
      <c r="E1441" s="322" t="s">
        <v>38</v>
      </c>
      <c r="F1441" s="322" t="str">
        <f t="shared" ca="1" si="310"/>
        <v>https://museemaritime.larochelle.fr/un-avant-gout/les-collections/france-1</v>
      </c>
      <c r="G1441" s="322" t="str">
        <f t="shared" ca="1" si="311"/>
        <v>A</v>
      </c>
      <c r="H1441" s="322" t="str">
        <f t="shared" ca="1" si="312"/>
        <v>x</v>
      </c>
      <c r="I1441" s="322">
        <f t="shared" ca="1" si="313"/>
        <v>0</v>
      </c>
      <c r="J1441" s="322" t="str">
        <f t="shared" ca="1" si="314"/>
        <v/>
      </c>
      <c r="K1441" s="322" t="str">
        <f t="shared" ca="1" si="315"/>
        <v/>
      </c>
      <c r="L1441" s="322" t="str">
        <f t="shared" ca="1" si="316"/>
        <v/>
      </c>
      <c r="N1441" s="322">
        <f t="shared" ca="1" si="317"/>
        <v>0</v>
      </c>
      <c r="O1441" t="str">
        <f t="shared" ca="1" si="318"/>
        <v/>
      </c>
      <c r="P1441" t="str">
        <f t="shared" ca="1" si="319"/>
        <v/>
      </c>
      <c r="Q1441" t="str">
        <f t="shared" ca="1" si="320"/>
        <v/>
      </c>
      <c r="R1441" t="str">
        <f t="shared" ca="1" si="321"/>
        <v/>
      </c>
    </row>
    <row r="1442" spans="1:18" hidden="1" x14ac:dyDescent="0.2">
      <c r="A1442" s="361"/>
      <c r="B1442" s="322">
        <v>91</v>
      </c>
      <c r="C1442" s="322" t="str">
        <f t="shared" ca="1" si="308"/>
        <v>11.10</v>
      </c>
      <c r="D1442" s="322" t="str">
        <f t="shared" ca="1" si="309"/>
        <v>na</v>
      </c>
      <c r="E1442" s="322" t="s">
        <v>39</v>
      </c>
      <c r="F1442" s="322" t="str">
        <f t="shared" ca="1" si="310"/>
        <v>https://museemaritime.larochelle.fr/un-avant-gout/les-incontournables/joshua-1</v>
      </c>
      <c r="G1442" s="322" t="str">
        <f t="shared" ca="1" si="311"/>
        <v>A</v>
      </c>
      <c r="H1442" s="322" t="str">
        <f t="shared" ca="1" si="312"/>
        <v>x</v>
      </c>
      <c r="I1442" s="322">
        <f t="shared" ca="1" si="313"/>
        <v>0</v>
      </c>
      <c r="J1442" s="322" t="str">
        <f t="shared" ca="1" si="314"/>
        <v/>
      </c>
      <c r="K1442" s="322" t="str">
        <f t="shared" ca="1" si="315"/>
        <v/>
      </c>
      <c r="L1442" s="322" t="str">
        <f t="shared" ca="1" si="316"/>
        <v/>
      </c>
      <c r="N1442" s="322">
        <f t="shared" ca="1" si="317"/>
        <v>0</v>
      </c>
      <c r="O1442" t="str">
        <f t="shared" ca="1" si="318"/>
        <v/>
      </c>
      <c r="P1442" t="str">
        <f t="shared" ca="1" si="319"/>
        <v/>
      </c>
      <c r="Q1442" t="str">
        <f t="shared" ca="1" si="320"/>
        <v/>
      </c>
      <c r="R1442" t="str">
        <f t="shared" ca="1" si="321"/>
        <v/>
      </c>
    </row>
    <row r="1443" spans="1:18" hidden="1" x14ac:dyDescent="0.2">
      <c r="A1443" s="361"/>
      <c r="B1443" s="322">
        <v>91</v>
      </c>
      <c r="C1443" s="322" t="str">
        <f t="shared" ca="1" si="308"/>
        <v>11.10</v>
      </c>
      <c r="D1443" s="322" t="str">
        <f t="shared" ca="1" si="309"/>
        <v>na</v>
      </c>
      <c r="E1443" s="322" t="s">
        <v>40</v>
      </c>
      <c r="F1443" s="322" t="str">
        <f t="shared" ca="1" si="310"/>
        <v>https://museemaritime.larochelle.fr/preparer-la-visite/acces-tarifs-et-horaires</v>
      </c>
      <c r="G1443" s="322" t="str">
        <f t="shared" ca="1" si="311"/>
        <v>A</v>
      </c>
      <c r="H1443" s="322" t="str">
        <f t="shared" ca="1" si="312"/>
        <v>x</v>
      </c>
      <c r="I1443" s="322">
        <f t="shared" ca="1" si="313"/>
        <v>0</v>
      </c>
      <c r="J1443" s="322" t="str">
        <f t="shared" ca="1" si="314"/>
        <v/>
      </c>
      <c r="K1443" s="322" t="str">
        <f t="shared" ca="1" si="315"/>
        <v/>
      </c>
      <c r="L1443" s="322" t="str">
        <f t="shared" ca="1" si="316"/>
        <v/>
      </c>
      <c r="N1443" s="322">
        <f t="shared" ca="1" si="317"/>
        <v>0</v>
      </c>
      <c r="O1443" t="str">
        <f t="shared" ca="1" si="318"/>
        <v/>
      </c>
      <c r="P1443" t="str">
        <f t="shared" ca="1" si="319"/>
        <v/>
      </c>
      <c r="Q1443" t="str">
        <f t="shared" ca="1" si="320"/>
        <v/>
      </c>
      <c r="R1443" t="str">
        <f t="shared" ca="1" si="321"/>
        <v/>
      </c>
    </row>
    <row r="1444" spans="1:18" hidden="1" x14ac:dyDescent="0.2">
      <c r="A1444" s="361"/>
      <c r="B1444" s="322">
        <v>91</v>
      </c>
      <c r="C1444" s="322" t="str">
        <f t="shared" ca="1" si="308"/>
        <v>11.10</v>
      </c>
      <c r="D1444" s="322" t="str">
        <f t="shared" ca="1" si="309"/>
        <v>na</v>
      </c>
      <c r="E1444" s="322" t="s">
        <v>41</v>
      </c>
      <c r="F1444" s="322" t="str">
        <f t="shared" ca="1" si="310"/>
        <v>https://museemaritime.larochelle.fr/preparer-la-visite/je-suis/enseignant-ou-animateur</v>
      </c>
      <c r="G1444" s="322" t="str">
        <f t="shared" ca="1" si="311"/>
        <v>A</v>
      </c>
      <c r="H1444" s="322" t="str">
        <f t="shared" ca="1" si="312"/>
        <v>x</v>
      </c>
      <c r="I1444" s="322">
        <f t="shared" ca="1" si="313"/>
        <v>0</v>
      </c>
      <c r="J1444" s="322" t="str">
        <f t="shared" ca="1" si="314"/>
        <v/>
      </c>
      <c r="K1444" s="322" t="str">
        <f t="shared" ca="1" si="315"/>
        <v/>
      </c>
      <c r="L1444" s="322" t="str">
        <f t="shared" ca="1" si="316"/>
        <v/>
      </c>
      <c r="N1444" s="322">
        <f t="shared" ca="1" si="317"/>
        <v>0</v>
      </c>
      <c r="O1444" t="str">
        <f t="shared" ca="1" si="318"/>
        <v/>
      </c>
      <c r="P1444" t="str">
        <f t="shared" ca="1" si="319"/>
        <v/>
      </c>
      <c r="Q1444" t="str">
        <f t="shared" ca="1" si="320"/>
        <v/>
      </c>
      <c r="R1444" t="str">
        <f t="shared" ca="1" si="321"/>
        <v/>
      </c>
    </row>
    <row r="1445" spans="1:18" hidden="1" x14ac:dyDescent="0.2">
      <c r="A1445" s="361"/>
      <c r="B1445" s="322">
        <v>91</v>
      </c>
      <c r="C1445" s="322" t="str">
        <f t="shared" ca="1" si="308"/>
        <v>11.10</v>
      </c>
      <c r="D1445" s="322" t="str">
        <f t="shared" ca="1" si="309"/>
        <v>na</v>
      </c>
      <c r="E1445" s="322" t="s">
        <v>42</v>
      </c>
      <c r="F1445" s="322" t="str">
        <f t="shared" ca="1" si="310"/>
        <v>https://museemaritime.larochelle.fr/au-dela-de-la-visite/autour-des-expositions</v>
      </c>
      <c r="G1445" s="322" t="str">
        <f t="shared" ca="1" si="311"/>
        <v>A</v>
      </c>
      <c r="H1445" s="322" t="str">
        <f t="shared" ca="1" si="312"/>
        <v>x</v>
      </c>
      <c r="I1445" s="322">
        <f t="shared" ca="1" si="313"/>
        <v>0</v>
      </c>
      <c r="J1445" s="322" t="str">
        <f t="shared" ca="1" si="314"/>
        <v/>
      </c>
      <c r="K1445" s="322" t="str">
        <f t="shared" ca="1" si="315"/>
        <v/>
      </c>
      <c r="L1445" s="322" t="str">
        <f t="shared" ca="1" si="316"/>
        <v/>
      </c>
      <c r="N1445" s="322">
        <f t="shared" ca="1" si="317"/>
        <v>0</v>
      </c>
      <c r="O1445" t="str">
        <f t="shared" ca="1" si="318"/>
        <v/>
      </c>
      <c r="P1445" t="str">
        <f t="shared" ca="1" si="319"/>
        <v/>
      </c>
      <c r="Q1445" t="str">
        <f t="shared" ca="1" si="320"/>
        <v/>
      </c>
      <c r="R1445" t="str">
        <f t="shared" ca="1" si="321"/>
        <v/>
      </c>
    </row>
    <row r="1446" spans="1:18" hidden="1" x14ac:dyDescent="0.2">
      <c r="A1446" s="361"/>
      <c r="B1446" s="322">
        <v>91</v>
      </c>
      <c r="C1446" s="322" t="str">
        <f t="shared" ca="1" si="308"/>
        <v>11.10</v>
      </c>
      <c r="D1446" s="322" t="str">
        <f t="shared" ca="1" si="309"/>
        <v>na</v>
      </c>
      <c r="E1446" s="322" t="s">
        <v>43</v>
      </c>
      <c r="F1446" s="322" t="str">
        <f t="shared" ca="1" si="310"/>
        <v>https://museemaritime.larochelle.fr/au-dela-de-la-visite/lieux-culturels-et-monuments</v>
      </c>
      <c r="G1446" s="322" t="str">
        <f t="shared" ca="1" si="311"/>
        <v>A</v>
      </c>
      <c r="H1446" s="322" t="str">
        <f t="shared" ca="1" si="312"/>
        <v>x</v>
      </c>
      <c r="I1446" s="322">
        <f t="shared" ca="1" si="313"/>
        <v>0</v>
      </c>
      <c r="J1446" s="322" t="str">
        <f t="shared" ca="1" si="314"/>
        <v/>
      </c>
      <c r="K1446" s="322" t="str">
        <f t="shared" ca="1" si="315"/>
        <v/>
      </c>
      <c r="L1446" s="322" t="str">
        <f t="shared" ca="1" si="316"/>
        <v/>
      </c>
      <c r="N1446" s="322">
        <f t="shared" ca="1" si="317"/>
        <v>0</v>
      </c>
      <c r="O1446" t="str">
        <f t="shared" ca="1" si="318"/>
        <v/>
      </c>
      <c r="P1446" t="str">
        <f t="shared" ca="1" si="319"/>
        <v/>
      </c>
      <c r="Q1446" t="str">
        <f t="shared" ca="1" si="320"/>
        <v/>
      </c>
      <c r="R1446" t="str">
        <f t="shared" ca="1" si="321"/>
        <v/>
      </c>
    </row>
    <row r="1447" spans="1:18" hidden="1" x14ac:dyDescent="0.2">
      <c r="A1447" s="361"/>
      <c r="B1447" s="322">
        <v>91</v>
      </c>
      <c r="C1447" s="322" t="str">
        <f t="shared" ca="1" si="308"/>
        <v>11.10</v>
      </c>
      <c r="D1447" s="322" t="str">
        <f t="shared" ca="1" si="309"/>
        <v>na</v>
      </c>
      <c r="E1447" s="322" t="s">
        <v>44</v>
      </c>
      <c r="F1447" s="322" t="str">
        <f t="shared" ca="1" si="310"/>
        <v>https://museemaritime.larochelle.fr/au-dela-de-la-visite/a-decouvrir-a-proximite/yatchs-classiques</v>
      </c>
      <c r="G1447" s="322" t="str">
        <f t="shared" ca="1" si="311"/>
        <v>A</v>
      </c>
      <c r="H1447" s="322" t="str">
        <f t="shared" ca="1" si="312"/>
        <v>x</v>
      </c>
      <c r="I1447" s="322">
        <f t="shared" ca="1" si="313"/>
        <v>0</v>
      </c>
      <c r="J1447" s="322" t="str">
        <f t="shared" ca="1" si="314"/>
        <v/>
      </c>
      <c r="K1447" s="322" t="str">
        <f t="shared" ca="1" si="315"/>
        <v/>
      </c>
      <c r="L1447" s="322" t="str">
        <f t="shared" ca="1" si="316"/>
        <v/>
      </c>
      <c r="N1447" s="322">
        <f t="shared" ca="1" si="317"/>
        <v>0</v>
      </c>
      <c r="O1447" t="str">
        <f t="shared" ca="1" si="318"/>
        <v/>
      </c>
      <c r="P1447" t="str">
        <f t="shared" ca="1" si="319"/>
        <v/>
      </c>
      <c r="Q1447" t="str">
        <f t="shared" ca="1" si="320"/>
        <v/>
      </c>
      <c r="R1447" t="str">
        <f t="shared" ca="1" si="321"/>
        <v/>
      </c>
    </row>
    <row r="1448" spans="1:18" hidden="1" x14ac:dyDescent="0.2">
      <c r="A1448" s="361"/>
      <c r="B1448" s="322">
        <v>92</v>
      </c>
      <c r="C1448" s="322" t="str">
        <f t="shared" ca="1" si="308"/>
        <v>11.11</v>
      </c>
      <c r="D1448" s="322" t="str">
        <f t="shared" ca="1" si="309"/>
        <v>na</v>
      </c>
      <c r="E1448" s="322" t="s">
        <v>27</v>
      </c>
      <c r="F1448" s="322" t="str">
        <f t="shared" ca="1" si="310"/>
        <v>https://museemaritime.larochelle.fr/</v>
      </c>
      <c r="G1448" s="322" t="str">
        <f t="shared" ca="1" si="311"/>
        <v>AA</v>
      </c>
      <c r="H1448" s="322">
        <f t="shared" ca="1" si="312"/>
        <v>0</v>
      </c>
      <c r="I1448" s="322">
        <f t="shared" ca="1" si="313"/>
        <v>0</v>
      </c>
      <c r="J1448" s="322" t="str">
        <f t="shared" ca="1" si="314"/>
        <v/>
      </c>
      <c r="K1448" s="322" t="str">
        <f t="shared" ca="1" si="315"/>
        <v/>
      </c>
      <c r="L1448" s="322" t="str">
        <f t="shared" ca="1" si="316"/>
        <v/>
      </c>
      <c r="N1448" s="322">
        <f t="shared" ca="1" si="317"/>
        <v>0</v>
      </c>
      <c r="O1448" t="str">
        <f t="shared" ca="1" si="318"/>
        <v/>
      </c>
      <c r="P1448" t="str">
        <f t="shared" ca="1" si="319"/>
        <v/>
      </c>
      <c r="Q1448" t="str">
        <f t="shared" ca="1" si="320"/>
        <v/>
      </c>
      <c r="R1448" t="str">
        <f t="shared" ca="1" si="321"/>
        <v/>
      </c>
    </row>
    <row r="1449" spans="1:18" hidden="1" x14ac:dyDescent="0.2">
      <c r="A1449" s="361"/>
      <c r="B1449" s="322">
        <v>92</v>
      </c>
      <c r="C1449" s="322" t="str">
        <f t="shared" ca="1" si="308"/>
        <v>11.11</v>
      </c>
      <c r="D1449" s="322" t="str">
        <f t="shared" ca="1" si="309"/>
        <v>c</v>
      </c>
      <c r="E1449" s="322" t="s">
        <v>28</v>
      </c>
      <c r="F1449" s="322" t="str">
        <f t="shared" ca="1" si="310"/>
        <v>https://museemaritime.larochelle.fr/contact</v>
      </c>
      <c r="G1449" s="322" t="str">
        <f t="shared" ca="1" si="311"/>
        <v>AA</v>
      </c>
      <c r="H1449" s="322">
        <f t="shared" ca="1" si="312"/>
        <v>0</v>
      </c>
      <c r="I1449" s="322">
        <f t="shared" ca="1" si="313"/>
        <v>0</v>
      </c>
      <c r="J1449" s="322" t="str">
        <f t="shared" ca="1" si="314"/>
        <v/>
      </c>
      <c r="K1449" s="322" t="str">
        <f t="shared" ca="1" si="315"/>
        <v/>
      </c>
      <c r="L1449" s="322" t="str">
        <f t="shared" ca="1" si="316"/>
        <v/>
      </c>
      <c r="N1449" s="322">
        <f t="shared" ca="1" si="317"/>
        <v>0</v>
      </c>
      <c r="O1449" t="str">
        <f t="shared" ca="1" si="318"/>
        <v/>
      </c>
      <c r="P1449" t="str">
        <f t="shared" ca="1" si="319"/>
        <v/>
      </c>
      <c r="Q1449" t="str">
        <f t="shared" ca="1" si="320"/>
        <v/>
      </c>
      <c r="R1449" t="str">
        <f t="shared" ca="1" si="321"/>
        <v/>
      </c>
    </row>
    <row r="1450" spans="1:18" hidden="1" x14ac:dyDescent="0.2">
      <c r="A1450" s="361"/>
      <c r="B1450" s="322">
        <v>92</v>
      </c>
      <c r="C1450" s="322" t="str">
        <f t="shared" ca="1" si="308"/>
        <v>11.11</v>
      </c>
      <c r="D1450" s="322" t="str">
        <f t="shared" ca="1" si="309"/>
        <v>na</v>
      </c>
      <c r="E1450" s="322" t="s">
        <v>29</v>
      </c>
      <c r="F1450" s="322" t="str">
        <f t="shared" ca="1" si="310"/>
        <v>https://museemaritime.larochelle.fr/mentions-legales</v>
      </c>
      <c r="G1450" s="322" t="str">
        <f t="shared" ca="1" si="311"/>
        <v>AA</v>
      </c>
      <c r="H1450" s="322">
        <f t="shared" ca="1" si="312"/>
        <v>0</v>
      </c>
      <c r="I1450" s="322">
        <f t="shared" ca="1" si="313"/>
        <v>0</v>
      </c>
      <c r="J1450" s="322" t="str">
        <f t="shared" ca="1" si="314"/>
        <v/>
      </c>
      <c r="K1450" s="322" t="str">
        <f t="shared" ca="1" si="315"/>
        <v/>
      </c>
      <c r="L1450" s="322" t="str">
        <f t="shared" ca="1" si="316"/>
        <v/>
      </c>
      <c r="N1450" s="322">
        <f t="shared" ca="1" si="317"/>
        <v>0</v>
      </c>
      <c r="O1450" t="str">
        <f t="shared" ca="1" si="318"/>
        <v/>
      </c>
      <c r="P1450" t="str">
        <f t="shared" ca="1" si="319"/>
        <v/>
      </c>
      <c r="Q1450" t="str">
        <f t="shared" ca="1" si="320"/>
        <v/>
      </c>
      <c r="R1450" t="str">
        <f t="shared" ca="1" si="321"/>
        <v/>
      </c>
    </row>
    <row r="1451" spans="1:18" hidden="1" x14ac:dyDescent="0.2">
      <c r="A1451" s="361"/>
      <c r="B1451" s="322">
        <v>92</v>
      </c>
      <c r="C1451" s="322" t="str">
        <f t="shared" ca="1" si="308"/>
        <v>11.11</v>
      </c>
      <c r="D1451" s="322" t="str">
        <f t="shared" ca="1" si="309"/>
        <v>na</v>
      </c>
      <c r="E1451" s="322" t="s">
        <v>30</v>
      </c>
      <c r="F1451" s="322" t="str">
        <f t="shared" ca="1" si="310"/>
        <v>https://museemaritime.larochelle.fr/plan-du-site</v>
      </c>
      <c r="G1451" s="322" t="str">
        <f t="shared" ca="1" si="311"/>
        <v>AA</v>
      </c>
      <c r="H1451" s="322">
        <f t="shared" ca="1" si="312"/>
        <v>0</v>
      </c>
      <c r="I1451" s="322">
        <f t="shared" ca="1" si="313"/>
        <v>0</v>
      </c>
      <c r="J1451" s="322" t="str">
        <f t="shared" ca="1" si="314"/>
        <v/>
      </c>
      <c r="K1451" s="322" t="str">
        <f t="shared" ca="1" si="315"/>
        <v/>
      </c>
      <c r="L1451" s="322" t="str">
        <f t="shared" ca="1" si="316"/>
        <v/>
      </c>
      <c r="N1451" s="322">
        <f t="shared" ca="1" si="317"/>
        <v>0</v>
      </c>
      <c r="O1451" t="str">
        <f t="shared" ca="1" si="318"/>
        <v/>
      </c>
      <c r="P1451" t="str">
        <f t="shared" ca="1" si="319"/>
        <v/>
      </c>
      <c r="Q1451" t="str">
        <f t="shared" ca="1" si="320"/>
        <v/>
      </c>
      <c r="R1451" t="str">
        <f t="shared" ca="1" si="321"/>
        <v/>
      </c>
    </row>
    <row r="1452" spans="1:18" hidden="1" x14ac:dyDescent="0.2">
      <c r="A1452" s="361"/>
      <c r="B1452" s="322">
        <v>92</v>
      </c>
      <c r="C1452" s="322" t="str">
        <f t="shared" ca="1" si="308"/>
        <v>11.11</v>
      </c>
      <c r="D1452" s="322" t="str">
        <f t="shared" ca="1" si="309"/>
        <v>na</v>
      </c>
      <c r="E1452" s="322" t="s">
        <v>31</v>
      </c>
      <c r="F1452" s="322" t="str">
        <f t="shared" ca="1" si="310"/>
        <v>https://museemaritime.larochelle.fr/un-avant-gout/en-ce-moment</v>
      </c>
      <c r="G1452" s="322" t="str">
        <f t="shared" ca="1" si="311"/>
        <v>AA</v>
      </c>
      <c r="H1452" s="322">
        <f t="shared" ca="1" si="312"/>
        <v>0</v>
      </c>
      <c r="I1452" s="322">
        <f t="shared" ca="1" si="313"/>
        <v>0</v>
      </c>
      <c r="J1452" s="322" t="str">
        <f t="shared" ca="1" si="314"/>
        <v/>
      </c>
      <c r="K1452" s="322" t="str">
        <f t="shared" ca="1" si="315"/>
        <v/>
      </c>
      <c r="L1452" s="322" t="str">
        <f t="shared" ca="1" si="316"/>
        <v/>
      </c>
      <c r="N1452" s="322">
        <f t="shared" ca="1" si="317"/>
        <v>0</v>
      </c>
      <c r="O1452" t="str">
        <f t="shared" ca="1" si="318"/>
        <v/>
      </c>
      <c r="P1452" t="str">
        <f t="shared" ca="1" si="319"/>
        <v/>
      </c>
      <c r="Q1452" t="str">
        <f t="shared" ca="1" si="320"/>
        <v/>
      </c>
      <c r="R1452" t="str">
        <f t="shared" ca="1" si="321"/>
        <v/>
      </c>
    </row>
    <row r="1453" spans="1:18" hidden="1" x14ac:dyDescent="0.2">
      <c r="A1453" s="361"/>
      <c r="B1453" s="322">
        <v>92</v>
      </c>
      <c r="C1453" s="322" t="str">
        <f t="shared" ca="1" si="308"/>
        <v>11.11</v>
      </c>
      <c r="D1453" s="322" t="str">
        <f t="shared" ca="1" si="309"/>
        <v>na</v>
      </c>
      <c r="E1453" s="322" t="s">
        <v>32</v>
      </c>
      <c r="F1453" s="322" t="str">
        <f t="shared" ca="1" si="310"/>
        <v>https://museemaritime.larochelle.fr/un-avant-gout/en-ce-moment</v>
      </c>
      <c r="G1453" s="322" t="str">
        <f t="shared" ca="1" si="311"/>
        <v>AA</v>
      </c>
      <c r="H1453" s="322">
        <f t="shared" ca="1" si="312"/>
        <v>0</v>
      </c>
      <c r="I1453" s="322">
        <f t="shared" ca="1" si="313"/>
        <v>0</v>
      </c>
      <c r="J1453" s="322" t="str">
        <f t="shared" ca="1" si="314"/>
        <v/>
      </c>
      <c r="K1453" s="322" t="str">
        <f t="shared" ca="1" si="315"/>
        <v/>
      </c>
      <c r="L1453" s="322" t="str">
        <f t="shared" ca="1" si="316"/>
        <v/>
      </c>
      <c r="N1453" s="322">
        <f t="shared" ca="1" si="317"/>
        <v>0</v>
      </c>
      <c r="O1453" t="str">
        <f t="shared" ca="1" si="318"/>
        <v/>
      </c>
      <c r="P1453" t="str">
        <f t="shared" ca="1" si="319"/>
        <v/>
      </c>
      <c r="Q1453" t="str">
        <f t="shared" ca="1" si="320"/>
        <v/>
      </c>
      <c r="R1453" t="str">
        <f t="shared" ca="1" si="321"/>
        <v/>
      </c>
    </row>
    <row r="1454" spans="1:18" hidden="1" x14ac:dyDescent="0.2">
      <c r="A1454" s="361"/>
      <c r="B1454" s="322">
        <v>92</v>
      </c>
      <c r="C1454" s="322" t="str">
        <f t="shared" ca="1" si="308"/>
        <v>11.11</v>
      </c>
      <c r="D1454" s="322" t="str">
        <f t="shared" ca="1" si="309"/>
        <v>na</v>
      </c>
      <c r="E1454" s="322" t="s">
        <v>33</v>
      </c>
      <c r="F1454" s="322" t="str">
        <f t="shared" ca="1" si="310"/>
        <v>https://museemaritime.larochelle.fr/un-avant-gout/en-ce-moment/evenement/generationsthalassa-5662</v>
      </c>
      <c r="G1454" s="322" t="str">
        <f t="shared" ca="1" si="311"/>
        <v>AA</v>
      </c>
      <c r="H1454" s="322">
        <f t="shared" ca="1" si="312"/>
        <v>0</v>
      </c>
      <c r="I1454" s="322">
        <f t="shared" ca="1" si="313"/>
        <v>0</v>
      </c>
      <c r="J1454" s="322" t="str">
        <f t="shared" ca="1" si="314"/>
        <v/>
      </c>
      <c r="K1454" s="322" t="str">
        <f t="shared" ca="1" si="315"/>
        <v/>
      </c>
      <c r="L1454" s="322" t="str">
        <f t="shared" ca="1" si="316"/>
        <v/>
      </c>
      <c r="N1454" s="322">
        <f t="shared" ca="1" si="317"/>
        <v>0</v>
      </c>
      <c r="O1454" t="str">
        <f t="shared" ca="1" si="318"/>
        <v/>
      </c>
      <c r="P1454" t="str">
        <f t="shared" ca="1" si="319"/>
        <v/>
      </c>
      <c r="Q1454" t="str">
        <f t="shared" ca="1" si="320"/>
        <v/>
      </c>
      <c r="R1454" t="str">
        <f t="shared" ca="1" si="321"/>
        <v/>
      </c>
    </row>
    <row r="1455" spans="1:18" hidden="1" x14ac:dyDescent="0.2">
      <c r="A1455" s="361"/>
      <c r="B1455" s="322">
        <v>92</v>
      </c>
      <c r="C1455" s="322" t="str">
        <f t="shared" ca="1" si="308"/>
        <v>11.11</v>
      </c>
      <c r="D1455" s="322" t="str">
        <f t="shared" ca="1" si="309"/>
        <v>na</v>
      </c>
      <c r="E1455" s="322" t="s">
        <v>34</v>
      </c>
      <c r="F1455" s="322" t="str">
        <f t="shared" ca="1" si="310"/>
        <v>https://museemaritime.larochelle.fr/recherche?q=bateau&amp;tx_indexedsearch%5Bsubmit_button%5D=OK </v>
      </c>
      <c r="G1455" s="322" t="str">
        <f t="shared" ca="1" si="311"/>
        <v>AA</v>
      </c>
      <c r="H1455" s="322">
        <f t="shared" ca="1" si="312"/>
        <v>0</v>
      </c>
      <c r="I1455" s="322">
        <f t="shared" ca="1" si="313"/>
        <v>0</v>
      </c>
      <c r="J1455" s="322" t="str">
        <f t="shared" ca="1" si="314"/>
        <v/>
      </c>
      <c r="K1455" s="322" t="str">
        <f t="shared" ca="1" si="315"/>
        <v/>
      </c>
      <c r="L1455" s="322" t="str">
        <f t="shared" ca="1" si="316"/>
        <v/>
      </c>
      <c r="N1455" s="322">
        <f t="shared" ca="1" si="317"/>
        <v>0</v>
      </c>
      <c r="O1455" t="str">
        <f t="shared" ca="1" si="318"/>
        <v/>
      </c>
      <c r="P1455" t="str">
        <f t="shared" ca="1" si="319"/>
        <v/>
      </c>
      <c r="Q1455" t="str">
        <f t="shared" ca="1" si="320"/>
        <v/>
      </c>
      <c r="R1455" t="str">
        <f t="shared" ca="1" si="321"/>
        <v/>
      </c>
    </row>
    <row r="1456" spans="1:18" hidden="1" x14ac:dyDescent="0.2">
      <c r="A1456" s="361"/>
      <c r="B1456" s="322">
        <v>92</v>
      </c>
      <c r="C1456" s="322" t="str">
        <f t="shared" ca="1" si="308"/>
        <v>11.11</v>
      </c>
      <c r="D1456" s="322" t="str">
        <f t="shared" ca="1" si="309"/>
        <v>na</v>
      </c>
      <c r="E1456" s="322" t="s">
        <v>35</v>
      </c>
      <c r="F1456" s="322" t="str">
        <f t="shared" ca="1" si="310"/>
        <v>https://museemaritime.larochelle.fr/un-avant-gout/presentation-du-musee</v>
      </c>
      <c r="G1456" s="322" t="str">
        <f t="shared" ca="1" si="311"/>
        <v>AA</v>
      </c>
      <c r="H1456" s="322">
        <f t="shared" ca="1" si="312"/>
        <v>0</v>
      </c>
      <c r="I1456" s="322">
        <f t="shared" ca="1" si="313"/>
        <v>0</v>
      </c>
      <c r="J1456" s="322" t="str">
        <f t="shared" ca="1" si="314"/>
        <v/>
      </c>
      <c r="K1456" s="322" t="str">
        <f t="shared" ca="1" si="315"/>
        <v/>
      </c>
      <c r="L1456" s="322" t="str">
        <f t="shared" ca="1" si="316"/>
        <v/>
      </c>
      <c r="N1456" s="322">
        <f t="shared" ca="1" si="317"/>
        <v>0</v>
      </c>
      <c r="O1456" t="str">
        <f t="shared" ca="1" si="318"/>
        <v/>
      </c>
      <c r="P1456" t="str">
        <f t="shared" ca="1" si="319"/>
        <v/>
      </c>
      <c r="Q1456" t="str">
        <f t="shared" ca="1" si="320"/>
        <v/>
      </c>
      <c r="R1456" t="str">
        <f t="shared" ca="1" si="321"/>
        <v/>
      </c>
    </row>
    <row r="1457" spans="1:18" hidden="1" x14ac:dyDescent="0.2">
      <c r="A1457" s="361"/>
      <c r="B1457" s="322">
        <v>92</v>
      </c>
      <c r="C1457" s="322" t="str">
        <f t="shared" ca="1" si="308"/>
        <v>11.11</v>
      </c>
      <c r="D1457" s="322" t="str">
        <f t="shared" ca="1" si="309"/>
        <v>na</v>
      </c>
      <c r="E1457" s="322" t="s">
        <v>36</v>
      </c>
      <c r="F1457" s="322" t="str">
        <f t="shared" ca="1" si="310"/>
        <v>https://museemaritime.larochelle.fr/un-avant-gout/histoire-du-musee</v>
      </c>
      <c r="G1457" s="322" t="str">
        <f t="shared" ca="1" si="311"/>
        <v>AA</v>
      </c>
      <c r="H1457" s="322">
        <f t="shared" ca="1" si="312"/>
        <v>0</v>
      </c>
      <c r="I1457" s="322">
        <f t="shared" ca="1" si="313"/>
        <v>0</v>
      </c>
      <c r="J1457" s="322" t="str">
        <f t="shared" ca="1" si="314"/>
        <v/>
      </c>
      <c r="K1457" s="322" t="str">
        <f t="shared" ca="1" si="315"/>
        <v/>
      </c>
      <c r="L1457" s="322" t="str">
        <f t="shared" ca="1" si="316"/>
        <v/>
      </c>
      <c r="N1457" s="322">
        <f t="shared" ca="1" si="317"/>
        <v>0</v>
      </c>
      <c r="O1457" t="str">
        <f t="shared" ca="1" si="318"/>
        <v/>
      </c>
      <c r="P1457" t="str">
        <f t="shared" ca="1" si="319"/>
        <v/>
      </c>
      <c r="Q1457" t="str">
        <f t="shared" ca="1" si="320"/>
        <v/>
      </c>
      <c r="R1457" t="str">
        <f t="shared" ca="1" si="321"/>
        <v/>
      </c>
    </row>
    <row r="1458" spans="1:18" hidden="1" x14ac:dyDescent="0.2">
      <c r="A1458" s="361"/>
      <c r="B1458" s="322">
        <v>92</v>
      </c>
      <c r="C1458" s="322" t="str">
        <f t="shared" ca="1" si="308"/>
        <v>11.11</v>
      </c>
      <c r="D1458" s="322" t="str">
        <f t="shared" ca="1" si="309"/>
        <v>na</v>
      </c>
      <c r="E1458" s="322" t="s">
        <v>37</v>
      </c>
      <c r="F1458" s="322" t="str">
        <f t="shared" ca="1" si="310"/>
        <v>https://museemaritime.larochelle.fr/un-avant-gout/les-collections/flotte-patrimoniale</v>
      </c>
      <c r="G1458" s="322" t="str">
        <f t="shared" ca="1" si="311"/>
        <v>AA</v>
      </c>
      <c r="H1458" s="322">
        <f t="shared" ca="1" si="312"/>
        <v>0</v>
      </c>
      <c r="I1458" s="322">
        <f t="shared" ca="1" si="313"/>
        <v>0</v>
      </c>
      <c r="J1458" s="322" t="str">
        <f t="shared" ca="1" si="314"/>
        <v/>
      </c>
      <c r="K1458" s="322" t="str">
        <f t="shared" ca="1" si="315"/>
        <v/>
      </c>
      <c r="L1458" s="322" t="str">
        <f t="shared" ca="1" si="316"/>
        <v/>
      </c>
      <c r="N1458" s="322">
        <f t="shared" ca="1" si="317"/>
        <v>0</v>
      </c>
      <c r="O1458" t="str">
        <f t="shared" ca="1" si="318"/>
        <v/>
      </c>
      <c r="P1458" t="str">
        <f t="shared" ca="1" si="319"/>
        <v/>
      </c>
      <c r="Q1458" t="str">
        <f t="shared" ca="1" si="320"/>
        <v/>
      </c>
      <c r="R1458" t="str">
        <f t="shared" ca="1" si="321"/>
        <v/>
      </c>
    </row>
    <row r="1459" spans="1:18" hidden="1" x14ac:dyDescent="0.2">
      <c r="A1459" s="361"/>
      <c r="B1459" s="322">
        <v>92</v>
      </c>
      <c r="C1459" s="322" t="str">
        <f t="shared" ca="1" si="308"/>
        <v>11.11</v>
      </c>
      <c r="D1459" s="322" t="str">
        <f t="shared" ca="1" si="309"/>
        <v>na</v>
      </c>
      <c r="E1459" s="322" t="s">
        <v>38</v>
      </c>
      <c r="F1459" s="322" t="str">
        <f t="shared" ca="1" si="310"/>
        <v>https://museemaritime.larochelle.fr/un-avant-gout/les-collections/france-1</v>
      </c>
      <c r="G1459" s="322" t="str">
        <f t="shared" ca="1" si="311"/>
        <v>AA</v>
      </c>
      <c r="H1459" s="322">
        <f t="shared" ca="1" si="312"/>
        <v>0</v>
      </c>
      <c r="I1459" s="322">
        <f t="shared" ca="1" si="313"/>
        <v>0</v>
      </c>
      <c r="J1459" s="322" t="str">
        <f t="shared" ca="1" si="314"/>
        <v/>
      </c>
      <c r="K1459" s="322" t="str">
        <f t="shared" ca="1" si="315"/>
        <v/>
      </c>
      <c r="L1459" s="322" t="str">
        <f t="shared" ca="1" si="316"/>
        <v/>
      </c>
      <c r="N1459" s="322">
        <f t="shared" ca="1" si="317"/>
        <v>0</v>
      </c>
      <c r="O1459" t="str">
        <f t="shared" ca="1" si="318"/>
        <v/>
      </c>
      <c r="P1459" t="str">
        <f t="shared" ca="1" si="319"/>
        <v/>
      </c>
      <c r="Q1459" t="str">
        <f t="shared" ca="1" si="320"/>
        <v/>
      </c>
      <c r="R1459" t="str">
        <f t="shared" ca="1" si="321"/>
        <v/>
      </c>
    </row>
    <row r="1460" spans="1:18" hidden="1" x14ac:dyDescent="0.2">
      <c r="A1460" s="361"/>
      <c r="B1460" s="322">
        <v>92</v>
      </c>
      <c r="C1460" s="322" t="str">
        <f t="shared" ca="1" si="308"/>
        <v>11.11</v>
      </c>
      <c r="D1460" s="322" t="str">
        <f t="shared" ca="1" si="309"/>
        <v>na</v>
      </c>
      <c r="E1460" s="322" t="s">
        <v>39</v>
      </c>
      <c r="F1460" s="322" t="str">
        <f t="shared" ca="1" si="310"/>
        <v>https://museemaritime.larochelle.fr/un-avant-gout/les-incontournables/joshua-1</v>
      </c>
      <c r="G1460" s="322" t="str">
        <f t="shared" ca="1" si="311"/>
        <v>AA</v>
      </c>
      <c r="H1460" s="322">
        <f t="shared" ca="1" si="312"/>
        <v>0</v>
      </c>
      <c r="I1460" s="322">
        <f t="shared" ca="1" si="313"/>
        <v>0</v>
      </c>
      <c r="J1460" s="322" t="str">
        <f t="shared" ca="1" si="314"/>
        <v/>
      </c>
      <c r="K1460" s="322" t="str">
        <f t="shared" ca="1" si="315"/>
        <v/>
      </c>
      <c r="L1460" s="322" t="str">
        <f t="shared" ca="1" si="316"/>
        <v/>
      </c>
      <c r="N1460" s="322">
        <f t="shared" ca="1" si="317"/>
        <v>0</v>
      </c>
      <c r="O1460" t="str">
        <f t="shared" ca="1" si="318"/>
        <v/>
      </c>
      <c r="P1460" t="str">
        <f t="shared" ca="1" si="319"/>
        <v/>
      </c>
      <c r="Q1460" t="str">
        <f t="shared" ca="1" si="320"/>
        <v/>
      </c>
      <c r="R1460" t="str">
        <f t="shared" ca="1" si="321"/>
        <v/>
      </c>
    </row>
    <row r="1461" spans="1:18" hidden="1" x14ac:dyDescent="0.2">
      <c r="A1461" s="361"/>
      <c r="B1461" s="322">
        <v>92</v>
      </c>
      <c r="C1461" s="322" t="str">
        <f t="shared" ca="1" si="308"/>
        <v>11.11</v>
      </c>
      <c r="D1461" s="322" t="str">
        <f t="shared" ca="1" si="309"/>
        <v>na</v>
      </c>
      <c r="E1461" s="322" t="s">
        <v>40</v>
      </c>
      <c r="F1461" s="322" t="str">
        <f t="shared" ca="1" si="310"/>
        <v>https://museemaritime.larochelle.fr/preparer-la-visite/acces-tarifs-et-horaires</v>
      </c>
      <c r="G1461" s="322" t="str">
        <f t="shared" ca="1" si="311"/>
        <v>AA</v>
      </c>
      <c r="H1461" s="322">
        <f t="shared" ca="1" si="312"/>
        <v>0</v>
      </c>
      <c r="I1461" s="322">
        <f t="shared" ca="1" si="313"/>
        <v>0</v>
      </c>
      <c r="J1461" s="322" t="str">
        <f t="shared" ca="1" si="314"/>
        <v/>
      </c>
      <c r="K1461" s="322" t="str">
        <f t="shared" ca="1" si="315"/>
        <v/>
      </c>
      <c r="L1461" s="322" t="str">
        <f t="shared" ca="1" si="316"/>
        <v/>
      </c>
      <c r="N1461" s="322">
        <f t="shared" ca="1" si="317"/>
        <v>0</v>
      </c>
      <c r="O1461" t="str">
        <f t="shared" ca="1" si="318"/>
        <v/>
      </c>
      <c r="P1461" t="str">
        <f t="shared" ca="1" si="319"/>
        <v/>
      </c>
      <c r="Q1461" t="str">
        <f t="shared" ca="1" si="320"/>
        <v/>
      </c>
      <c r="R1461" t="str">
        <f t="shared" ca="1" si="321"/>
        <v/>
      </c>
    </row>
    <row r="1462" spans="1:18" hidden="1" x14ac:dyDescent="0.2">
      <c r="A1462" s="361"/>
      <c r="B1462" s="322">
        <v>92</v>
      </c>
      <c r="C1462" s="322" t="str">
        <f t="shared" ca="1" si="308"/>
        <v>11.11</v>
      </c>
      <c r="D1462" s="322" t="str">
        <f t="shared" ca="1" si="309"/>
        <v>na</v>
      </c>
      <c r="E1462" s="322" t="s">
        <v>41</v>
      </c>
      <c r="F1462" s="322" t="str">
        <f t="shared" ca="1" si="310"/>
        <v>https://museemaritime.larochelle.fr/preparer-la-visite/je-suis/enseignant-ou-animateur</v>
      </c>
      <c r="G1462" s="322" t="str">
        <f t="shared" ca="1" si="311"/>
        <v>AA</v>
      </c>
      <c r="H1462" s="322">
        <f t="shared" ca="1" si="312"/>
        <v>0</v>
      </c>
      <c r="I1462" s="322">
        <f t="shared" ca="1" si="313"/>
        <v>0</v>
      </c>
      <c r="J1462" s="322" t="str">
        <f t="shared" ca="1" si="314"/>
        <v/>
      </c>
      <c r="K1462" s="322" t="str">
        <f t="shared" ca="1" si="315"/>
        <v/>
      </c>
      <c r="L1462" s="322" t="str">
        <f t="shared" ca="1" si="316"/>
        <v/>
      </c>
      <c r="N1462" s="322">
        <f t="shared" ca="1" si="317"/>
        <v>0</v>
      </c>
      <c r="O1462" t="str">
        <f t="shared" ca="1" si="318"/>
        <v/>
      </c>
      <c r="P1462" t="str">
        <f t="shared" ca="1" si="319"/>
        <v/>
      </c>
      <c r="Q1462" t="str">
        <f t="shared" ca="1" si="320"/>
        <v/>
      </c>
      <c r="R1462" t="str">
        <f t="shared" ca="1" si="321"/>
        <v/>
      </c>
    </row>
    <row r="1463" spans="1:18" hidden="1" x14ac:dyDescent="0.2">
      <c r="A1463" s="361"/>
      <c r="B1463" s="322">
        <v>92</v>
      </c>
      <c r="C1463" s="322" t="str">
        <f t="shared" ca="1" si="308"/>
        <v>11.11</v>
      </c>
      <c r="D1463" s="322" t="str">
        <f t="shared" ca="1" si="309"/>
        <v>na</v>
      </c>
      <c r="E1463" s="322" t="s">
        <v>42</v>
      </c>
      <c r="F1463" s="322" t="str">
        <f t="shared" ca="1" si="310"/>
        <v>https://museemaritime.larochelle.fr/au-dela-de-la-visite/autour-des-expositions</v>
      </c>
      <c r="G1463" s="322" t="str">
        <f t="shared" ca="1" si="311"/>
        <v>AA</v>
      </c>
      <c r="H1463" s="322">
        <f t="shared" ca="1" si="312"/>
        <v>0</v>
      </c>
      <c r="I1463" s="322">
        <f t="shared" ca="1" si="313"/>
        <v>0</v>
      </c>
      <c r="J1463" s="322" t="str">
        <f t="shared" ca="1" si="314"/>
        <v/>
      </c>
      <c r="K1463" s="322" t="str">
        <f t="shared" ca="1" si="315"/>
        <v/>
      </c>
      <c r="L1463" s="322" t="str">
        <f t="shared" ca="1" si="316"/>
        <v/>
      </c>
      <c r="N1463" s="322">
        <f t="shared" ca="1" si="317"/>
        <v>0</v>
      </c>
      <c r="O1463" t="str">
        <f t="shared" ca="1" si="318"/>
        <v/>
      </c>
      <c r="P1463" t="str">
        <f t="shared" ca="1" si="319"/>
        <v/>
      </c>
      <c r="Q1463" t="str">
        <f t="shared" ca="1" si="320"/>
        <v/>
      </c>
      <c r="R1463" t="str">
        <f t="shared" ca="1" si="321"/>
        <v/>
      </c>
    </row>
    <row r="1464" spans="1:18" hidden="1" x14ac:dyDescent="0.2">
      <c r="A1464" s="361"/>
      <c r="B1464" s="322">
        <v>92</v>
      </c>
      <c r="C1464" s="322" t="str">
        <f t="shared" ca="1" si="308"/>
        <v>11.11</v>
      </c>
      <c r="D1464" s="322" t="str">
        <f t="shared" ca="1" si="309"/>
        <v>na</v>
      </c>
      <c r="E1464" s="322" t="s">
        <v>43</v>
      </c>
      <c r="F1464" s="322" t="str">
        <f t="shared" ca="1" si="310"/>
        <v>https://museemaritime.larochelle.fr/au-dela-de-la-visite/lieux-culturels-et-monuments</v>
      </c>
      <c r="G1464" s="322" t="str">
        <f t="shared" ca="1" si="311"/>
        <v>AA</v>
      </c>
      <c r="H1464" s="322">
        <f t="shared" ca="1" si="312"/>
        <v>0</v>
      </c>
      <c r="I1464" s="322">
        <f t="shared" ca="1" si="313"/>
        <v>0</v>
      </c>
      <c r="J1464" s="322" t="str">
        <f t="shared" ca="1" si="314"/>
        <v/>
      </c>
      <c r="K1464" s="322" t="str">
        <f t="shared" ca="1" si="315"/>
        <v/>
      </c>
      <c r="L1464" s="322" t="str">
        <f t="shared" ca="1" si="316"/>
        <v/>
      </c>
      <c r="N1464" s="322">
        <f t="shared" ca="1" si="317"/>
        <v>0</v>
      </c>
      <c r="O1464" t="str">
        <f t="shared" ca="1" si="318"/>
        <v/>
      </c>
      <c r="P1464" t="str">
        <f t="shared" ca="1" si="319"/>
        <v/>
      </c>
      <c r="Q1464" t="str">
        <f t="shared" ca="1" si="320"/>
        <v/>
      </c>
      <c r="R1464" t="str">
        <f t="shared" ca="1" si="321"/>
        <v/>
      </c>
    </row>
    <row r="1465" spans="1:18" hidden="1" x14ac:dyDescent="0.2">
      <c r="A1465" s="361"/>
      <c r="B1465" s="322">
        <v>92</v>
      </c>
      <c r="C1465" s="322" t="str">
        <f t="shared" ca="1" si="308"/>
        <v>11.11</v>
      </c>
      <c r="D1465" s="322" t="str">
        <f t="shared" ca="1" si="309"/>
        <v>na</v>
      </c>
      <c r="E1465" s="322" t="s">
        <v>44</v>
      </c>
      <c r="F1465" s="322" t="str">
        <f t="shared" ca="1" si="310"/>
        <v>https://museemaritime.larochelle.fr/au-dela-de-la-visite/a-decouvrir-a-proximite/yatchs-classiques</v>
      </c>
      <c r="G1465" s="322" t="str">
        <f t="shared" ca="1" si="311"/>
        <v>AA</v>
      </c>
      <c r="H1465" s="322">
        <f t="shared" ca="1" si="312"/>
        <v>0</v>
      </c>
      <c r="I1465" s="322">
        <f t="shared" ca="1" si="313"/>
        <v>0</v>
      </c>
      <c r="J1465" s="322" t="str">
        <f t="shared" ca="1" si="314"/>
        <v/>
      </c>
      <c r="K1465" s="322" t="str">
        <f t="shared" ca="1" si="315"/>
        <v/>
      </c>
      <c r="L1465" s="322" t="str">
        <f t="shared" ca="1" si="316"/>
        <v/>
      </c>
      <c r="N1465" s="322">
        <f t="shared" ca="1" si="317"/>
        <v>0</v>
      </c>
      <c r="O1465" t="str">
        <f t="shared" ca="1" si="318"/>
        <v/>
      </c>
      <c r="P1465" t="str">
        <f t="shared" ca="1" si="319"/>
        <v/>
      </c>
      <c r="Q1465" t="str">
        <f t="shared" ca="1" si="320"/>
        <v/>
      </c>
      <c r="R1465" t="str">
        <f t="shared" ca="1" si="321"/>
        <v/>
      </c>
    </row>
    <row r="1466" spans="1:18" hidden="1" x14ac:dyDescent="0.2">
      <c r="A1466" s="361"/>
      <c r="B1466" s="322">
        <v>93</v>
      </c>
      <c r="C1466" s="322" t="str">
        <f t="shared" ca="1" si="308"/>
        <v>11.12</v>
      </c>
      <c r="D1466" s="322" t="str">
        <f t="shared" ca="1" si="309"/>
        <v>na</v>
      </c>
      <c r="E1466" s="322" t="s">
        <v>27</v>
      </c>
      <c r="F1466" s="322" t="str">
        <f t="shared" ca="1" si="310"/>
        <v>https://museemaritime.larochelle.fr/</v>
      </c>
      <c r="G1466" s="322" t="str">
        <f t="shared" ca="1" si="311"/>
        <v>AA</v>
      </c>
      <c r="H1466" s="322">
        <f t="shared" ca="1" si="312"/>
        <v>0</v>
      </c>
      <c r="I1466" s="322">
        <f t="shared" ca="1" si="313"/>
        <v>0</v>
      </c>
      <c r="J1466" s="322" t="str">
        <f t="shared" ca="1" si="314"/>
        <v/>
      </c>
      <c r="K1466" s="322" t="str">
        <f t="shared" ca="1" si="315"/>
        <v/>
      </c>
      <c r="L1466" s="322" t="str">
        <f t="shared" ca="1" si="316"/>
        <v/>
      </c>
      <c r="N1466" s="322">
        <f t="shared" ca="1" si="317"/>
        <v>0</v>
      </c>
      <c r="O1466" t="str">
        <f t="shared" ca="1" si="318"/>
        <v/>
      </c>
      <c r="P1466" t="str">
        <f t="shared" ca="1" si="319"/>
        <v/>
      </c>
      <c r="Q1466" t="str">
        <f t="shared" ca="1" si="320"/>
        <v/>
      </c>
      <c r="R1466" t="str">
        <f t="shared" ca="1" si="321"/>
        <v/>
      </c>
    </row>
    <row r="1467" spans="1:18" hidden="1" x14ac:dyDescent="0.2">
      <c r="A1467" s="361"/>
      <c r="B1467" s="322">
        <v>93</v>
      </c>
      <c r="C1467" s="322" t="str">
        <f t="shared" ca="1" si="308"/>
        <v>11.12</v>
      </c>
      <c r="D1467" s="322" t="str">
        <f t="shared" ca="1" si="309"/>
        <v>na</v>
      </c>
      <c r="E1467" s="322" t="s">
        <v>28</v>
      </c>
      <c r="F1467" s="322" t="str">
        <f t="shared" ca="1" si="310"/>
        <v>https://museemaritime.larochelle.fr/contact</v>
      </c>
      <c r="G1467" s="322" t="str">
        <f t="shared" ca="1" si="311"/>
        <v>AA</v>
      </c>
      <c r="H1467" s="322">
        <f t="shared" ca="1" si="312"/>
        <v>0</v>
      </c>
      <c r="I1467" s="322">
        <f t="shared" ca="1" si="313"/>
        <v>0</v>
      </c>
      <c r="J1467" s="322" t="str">
        <f t="shared" ca="1" si="314"/>
        <v/>
      </c>
      <c r="K1467" s="322" t="str">
        <f t="shared" ca="1" si="315"/>
        <v/>
      </c>
      <c r="L1467" s="322" t="str">
        <f t="shared" ca="1" si="316"/>
        <v/>
      </c>
      <c r="N1467" s="322">
        <f t="shared" ca="1" si="317"/>
        <v>0</v>
      </c>
      <c r="O1467" t="str">
        <f t="shared" ca="1" si="318"/>
        <v/>
      </c>
      <c r="P1467" t="str">
        <f t="shared" ca="1" si="319"/>
        <v/>
      </c>
      <c r="Q1467" t="str">
        <f t="shared" ca="1" si="320"/>
        <v/>
      </c>
      <c r="R1467" t="str">
        <f t="shared" ca="1" si="321"/>
        <v/>
      </c>
    </row>
    <row r="1468" spans="1:18" hidden="1" x14ac:dyDescent="0.2">
      <c r="A1468" s="361"/>
      <c r="B1468" s="322">
        <v>93</v>
      </c>
      <c r="C1468" s="322" t="str">
        <f t="shared" ca="1" si="308"/>
        <v>11.12</v>
      </c>
      <c r="D1468" s="322" t="str">
        <f t="shared" ca="1" si="309"/>
        <v>na</v>
      </c>
      <c r="E1468" s="322" t="s">
        <v>29</v>
      </c>
      <c r="F1468" s="322" t="str">
        <f t="shared" ca="1" si="310"/>
        <v>https://museemaritime.larochelle.fr/mentions-legales</v>
      </c>
      <c r="G1468" s="322" t="str">
        <f t="shared" ca="1" si="311"/>
        <v>AA</v>
      </c>
      <c r="H1468" s="322">
        <f t="shared" ca="1" si="312"/>
        <v>0</v>
      </c>
      <c r="I1468" s="322">
        <f t="shared" ca="1" si="313"/>
        <v>0</v>
      </c>
      <c r="J1468" s="322" t="str">
        <f t="shared" ca="1" si="314"/>
        <v/>
      </c>
      <c r="K1468" s="322" t="str">
        <f t="shared" ca="1" si="315"/>
        <v/>
      </c>
      <c r="L1468" s="322" t="str">
        <f t="shared" ca="1" si="316"/>
        <v/>
      </c>
      <c r="N1468" s="322">
        <f t="shared" ca="1" si="317"/>
        <v>0</v>
      </c>
      <c r="O1468" t="str">
        <f t="shared" ca="1" si="318"/>
        <v/>
      </c>
      <c r="P1468" t="str">
        <f t="shared" ca="1" si="319"/>
        <v/>
      </c>
      <c r="Q1468" t="str">
        <f t="shared" ca="1" si="320"/>
        <v/>
      </c>
      <c r="R1468" t="str">
        <f t="shared" ca="1" si="321"/>
        <v/>
      </c>
    </row>
    <row r="1469" spans="1:18" hidden="1" x14ac:dyDescent="0.2">
      <c r="A1469" s="361"/>
      <c r="B1469" s="322">
        <v>93</v>
      </c>
      <c r="C1469" s="322" t="str">
        <f t="shared" ca="1" si="308"/>
        <v>11.12</v>
      </c>
      <c r="D1469" s="322" t="str">
        <f t="shared" ca="1" si="309"/>
        <v>na</v>
      </c>
      <c r="E1469" s="322" t="s">
        <v>30</v>
      </c>
      <c r="F1469" s="322" t="str">
        <f t="shared" ca="1" si="310"/>
        <v>https://museemaritime.larochelle.fr/plan-du-site</v>
      </c>
      <c r="G1469" s="322" t="str">
        <f t="shared" ca="1" si="311"/>
        <v>AA</v>
      </c>
      <c r="H1469" s="322">
        <f t="shared" ca="1" si="312"/>
        <v>0</v>
      </c>
      <c r="I1469" s="322">
        <f t="shared" ca="1" si="313"/>
        <v>0</v>
      </c>
      <c r="J1469" s="322" t="str">
        <f t="shared" ca="1" si="314"/>
        <v/>
      </c>
      <c r="K1469" s="322" t="str">
        <f t="shared" ca="1" si="315"/>
        <v/>
      </c>
      <c r="L1469" s="322" t="str">
        <f t="shared" ca="1" si="316"/>
        <v/>
      </c>
      <c r="N1469" s="322">
        <f t="shared" ca="1" si="317"/>
        <v>0</v>
      </c>
      <c r="O1469" t="str">
        <f t="shared" ca="1" si="318"/>
        <v/>
      </c>
      <c r="P1469" t="str">
        <f t="shared" ca="1" si="319"/>
        <v/>
      </c>
      <c r="Q1469" t="str">
        <f t="shared" ca="1" si="320"/>
        <v/>
      </c>
      <c r="R1469" t="str">
        <f t="shared" ca="1" si="321"/>
        <v/>
      </c>
    </row>
    <row r="1470" spans="1:18" hidden="1" x14ac:dyDescent="0.2">
      <c r="A1470" s="361"/>
      <c r="B1470" s="322">
        <v>93</v>
      </c>
      <c r="C1470" s="322" t="str">
        <f t="shared" ca="1" si="308"/>
        <v>11.12</v>
      </c>
      <c r="D1470" s="322" t="str">
        <f t="shared" ca="1" si="309"/>
        <v>na</v>
      </c>
      <c r="E1470" s="322" t="s">
        <v>31</v>
      </c>
      <c r="F1470" s="322" t="str">
        <f t="shared" ca="1" si="310"/>
        <v>https://museemaritime.larochelle.fr/un-avant-gout/en-ce-moment</v>
      </c>
      <c r="G1470" s="322" t="str">
        <f t="shared" ca="1" si="311"/>
        <v>AA</v>
      </c>
      <c r="H1470" s="322">
        <f t="shared" ca="1" si="312"/>
        <v>0</v>
      </c>
      <c r="I1470" s="322">
        <f t="shared" ca="1" si="313"/>
        <v>0</v>
      </c>
      <c r="J1470" s="322" t="str">
        <f t="shared" ca="1" si="314"/>
        <v/>
      </c>
      <c r="K1470" s="322" t="str">
        <f t="shared" ca="1" si="315"/>
        <v/>
      </c>
      <c r="L1470" s="322" t="str">
        <f t="shared" ca="1" si="316"/>
        <v/>
      </c>
      <c r="N1470" s="322">
        <f t="shared" ca="1" si="317"/>
        <v>0</v>
      </c>
      <c r="O1470" t="str">
        <f t="shared" ca="1" si="318"/>
        <v/>
      </c>
      <c r="P1470" t="str">
        <f t="shared" ca="1" si="319"/>
        <v/>
      </c>
      <c r="Q1470" t="str">
        <f t="shared" ca="1" si="320"/>
        <v/>
      </c>
      <c r="R1470" t="str">
        <f t="shared" ca="1" si="321"/>
        <v/>
      </c>
    </row>
    <row r="1471" spans="1:18" hidden="1" x14ac:dyDescent="0.2">
      <c r="A1471" s="361"/>
      <c r="B1471" s="322">
        <v>93</v>
      </c>
      <c r="C1471" s="322" t="str">
        <f t="shared" ca="1" si="308"/>
        <v>11.12</v>
      </c>
      <c r="D1471" s="322" t="str">
        <f t="shared" ca="1" si="309"/>
        <v>na</v>
      </c>
      <c r="E1471" s="322" t="s">
        <v>32</v>
      </c>
      <c r="F1471" s="322" t="str">
        <f t="shared" ca="1" si="310"/>
        <v>https://museemaritime.larochelle.fr/un-avant-gout/en-ce-moment</v>
      </c>
      <c r="G1471" s="322" t="str">
        <f t="shared" ca="1" si="311"/>
        <v>AA</v>
      </c>
      <c r="H1471" s="322">
        <f t="shared" ca="1" si="312"/>
        <v>0</v>
      </c>
      <c r="I1471" s="322">
        <f t="shared" ca="1" si="313"/>
        <v>0</v>
      </c>
      <c r="J1471" s="322" t="str">
        <f t="shared" ca="1" si="314"/>
        <v/>
      </c>
      <c r="K1471" s="322" t="str">
        <f t="shared" ca="1" si="315"/>
        <v/>
      </c>
      <c r="L1471" s="322" t="str">
        <f t="shared" ca="1" si="316"/>
        <v/>
      </c>
      <c r="N1471" s="322">
        <f t="shared" ca="1" si="317"/>
        <v>0</v>
      </c>
      <c r="O1471" t="str">
        <f t="shared" ca="1" si="318"/>
        <v/>
      </c>
      <c r="P1471" t="str">
        <f t="shared" ca="1" si="319"/>
        <v/>
      </c>
      <c r="Q1471" t="str">
        <f t="shared" ca="1" si="320"/>
        <v/>
      </c>
      <c r="R1471" t="str">
        <f t="shared" ca="1" si="321"/>
        <v/>
      </c>
    </row>
    <row r="1472" spans="1:18" hidden="1" x14ac:dyDescent="0.2">
      <c r="A1472" s="361"/>
      <c r="B1472" s="322">
        <v>93</v>
      </c>
      <c r="C1472" s="322" t="str">
        <f t="shared" ca="1" si="308"/>
        <v>11.12</v>
      </c>
      <c r="D1472" s="322" t="str">
        <f t="shared" ca="1" si="309"/>
        <v>na</v>
      </c>
      <c r="E1472" s="322" t="s">
        <v>33</v>
      </c>
      <c r="F1472" s="322" t="str">
        <f t="shared" ca="1" si="310"/>
        <v>https://museemaritime.larochelle.fr/un-avant-gout/en-ce-moment/evenement/generationsthalassa-5662</v>
      </c>
      <c r="G1472" s="322" t="str">
        <f t="shared" ca="1" si="311"/>
        <v>AA</v>
      </c>
      <c r="H1472" s="322">
        <f t="shared" ca="1" si="312"/>
        <v>0</v>
      </c>
      <c r="I1472" s="322">
        <f t="shared" ca="1" si="313"/>
        <v>0</v>
      </c>
      <c r="J1472" s="322" t="str">
        <f t="shared" ca="1" si="314"/>
        <v/>
      </c>
      <c r="K1472" s="322" t="str">
        <f t="shared" ca="1" si="315"/>
        <v/>
      </c>
      <c r="L1472" s="322" t="str">
        <f t="shared" ca="1" si="316"/>
        <v/>
      </c>
      <c r="N1472" s="322">
        <f t="shared" ca="1" si="317"/>
        <v>0</v>
      </c>
      <c r="O1472" t="str">
        <f t="shared" ca="1" si="318"/>
        <v/>
      </c>
      <c r="P1472" t="str">
        <f t="shared" ca="1" si="319"/>
        <v/>
      </c>
      <c r="Q1472" t="str">
        <f t="shared" ca="1" si="320"/>
        <v/>
      </c>
      <c r="R1472" t="str">
        <f t="shared" ca="1" si="321"/>
        <v/>
      </c>
    </row>
    <row r="1473" spans="1:18" hidden="1" x14ac:dyDescent="0.2">
      <c r="A1473" s="361"/>
      <c r="B1473" s="322">
        <v>93</v>
      </c>
      <c r="C1473" s="322" t="str">
        <f t="shared" ca="1" si="308"/>
        <v>11.12</v>
      </c>
      <c r="D1473" s="322" t="str">
        <f t="shared" ca="1" si="309"/>
        <v>na</v>
      </c>
      <c r="E1473" s="322" t="s">
        <v>34</v>
      </c>
      <c r="F1473" s="322" t="str">
        <f t="shared" ca="1" si="310"/>
        <v>https://museemaritime.larochelle.fr/recherche?q=bateau&amp;tx_indexedsearch%5Bsubmit_button%5D=OK </v>
      </c>
      <c r="G1473" s="322" t="str">
        <f t="shared" ca="1" si="311"/>
        <v>AA</v>
      </c>
      <c r="H1473" s="322">
        <f t="shared" ca="1" si="312"/>
        <v>0</v>
      </c>
      <c r="I1473" s="322">
        <f t="shared" ca="1" si="313"/>
        <v>0</v>
      </c>
      <c r="J1473" s="322" t="str">
        <f t="shared" ca="1" si="314"/>
        <v/>
      </c>
      <c r="K1473" s="322" t="str">
        <f t="shared" ca="1" si="315"/>
        <v/>
      </c>
      <c r="L1473" s="322" t="str">
        <f t="shared" ca="1" si="316"/>
        <v/>
      </c>
      <c r="N1473" s="322">
        <f t="shared" ca="1" si="317"/>
        <v>0</v>
      </c>
      <c r="O1473" t="str">
        <f t="shared" ca="1" si="318"/>
        <v/>
      </c>
      <c r="P1473" t="str">
        <f t="shared" ca="1" si="319"/>
        <v/>
      </c>
      <c r="Q1473" t="str">
        <f t="shared" ca="1" si="320"/>
        <v/>
      </c>
      <c r="R1473" t="str">
        <f t="shared" ca="1" si="321"/>
        <v/>
      </c>
    </row>
    <row r="1474" spans="1:18" hidden="1" x14ac:dyDescent="0.2">
      <c r="A1474" s="361"/>
      <c r="B1474" s="322">
        <v>93</v>
      </c>
      <c r="C1474" s="322" t="str">
        <f t="shared" ca="1" si="308"/>
        <v>11.12</v>
      </c>
      <c r="D1474" s="322" t="str">
        <f t="shared" ca="1" si="309"/>
        <v>na</v>
      </c>
      <c r="E1474" s="322" t="s">
        <v>35</v>
      </c>
      <c r="F1474" s="322" t="str">
        <f t="shared" ca="1" si="310"/>
        <v>https://museemaritime.larochelle.fr/un-avant-gout/presentation-du-musee</v>
      </c>
      <c r="G1474" s="322" t="str">
        <f t="shared" ca="1" si="311"/>
        <v>AA</v>
      </c>
      <c r="H1474" s="322">
        <f t="shared" ca="1" si="312"/>
        <v>0</v>
      </c>
      <c r="I1474" s="322">
        <f t="shared" ca="1" si="313"/>
        <v>0</v>
      </c>
      <c r="J1474" s="322" t="str">
        <f t="shared" ca="1" si="314"/>
        <v/>
      </c>
      <c r="K1474" s="322" t="str">
        <f t="shared" ca="1" si="315"/>
        <v/>
      </c>
      <c r="L1474" s="322" t="str">
        <f t="shared" ca="1" si="316"/>
        <v/>
      </c>
      <c r="N1474" s="322">
        <f t="shared" ca="1" si="317"/>
        <v>0</v>
      </c>
      <c r="O1474" t="str">
        <f t="shared" ca="1" si="318"/>
        <v/>
      </c>
      <c r="P1474" t="str">
        <f t="shared" ca="1" si="319"/>
        <v/>
      </c>
      <c r="Q1474" t="str">
        <f t="shared" ca="1" si="320"/>
        <v/>
      </c>
      <c r="R1474" t="str">
        <f t="shared" ca="1" si="321"/>
        <v/>
      </c>
    </row>
    <row r="1475" spans="1:18" hidden="1" x14ac:dyDescent="0.2">
      <c r="A1475" s="361"/>
      <c r="B1475" s="322">
        <v>93</v>
      </c>
      <c r="C1475" s="322" t="str">
        <f t="shared" ca="1" si="308"/>
        <v>11.12</v>
      </c>
      <c r="D1475" s="322" t="str">
        <f t="shared" ca="1" si="309"/>
        <v>na</v>
      </c>
      <c r="E1475" s="322" t="s">
        <v>36</v>
      </c>
      <c r="F1475" s="322" t="str">
        <f t="shared" ca="1" si="310"/>
        <v>https://museemaritime.larochelle.fr/un-avant-gout/histoire-du-musee</v>
      </c>
      <c r="G1475" s="322" t="str">
        <f t="shared" ca="1" si="311"/>
        <v>AA</v>
      </c>
      <c r="H1475" s="322">
        <f t="shared" ca="1" si="312"/>
        <v>0</v>
      </c>
      <c r="I1475" s="322">
        <f t="shared" ca="1" si="313"/>
        <v>0</v>
      </c>
      <c r="J1475" s="322" t="str">
        <f t="shared" ca="1" si="314"/>
        <v/>
      </c>
      <c r="K1475" s="322" t="str">
        <f t="shared" ca="1" si="315"/>
        <v/>
      </c>
      <c r="L1475" s="322" t="str">
        <f t="shared" ca="1" si="316"/>
        <v/>
      </c>
      <c r="N1475" s="322">
        <f t="shared" ca="1" si="317"/>
        <v>0</v>
      </c>
      <c r="O1475" t="str">
        <f t="shared" ca="1" si="318"/>
        <v/>
      </c>
      <c r="P1475" t="str">
        <f t="shared" ca="1" si="319"/>
        <v/>
      </c>
      <c r="Q1475" t="str">
        <f t="shared" ca="1" si="320"/>
        <v/>
      </c>
      <c r="R1475" t="str">
        <f t="shared" ca="1" si="321"/>
        <v/>
      </c>
    </row>
    <row r="1476" spans="1:18" hidden="1" x14ac:dyDescent="0.2">
      <c r="A1476" s="361"/>
      <c r="B1476" s="322">
        <v>93</v>
      </c>
      <c r="C1476" s="322" t="str">
        <f t="shared" ca="1" si="308"/>
        <v>11.12</v>
      </c>
      <c r="D1476" s="322" t="str">
        <f t="shared" ca="1" si="309"/>
        <v>na</v>
      </c>
      <c r="E1476" s="322" t="s">
        <v>37</v>
      </c>
      <c r="F1476" s="322" t="str">
        <f t="shared" ca="1" si="310"/>
        <v>https://museemaritime.larochelle.fr/un-avant-gout/les-collections/flotte-patrimoniale</v>
      </c>
      <c r="G1476" s="322" t="str">
        <f t="shared" ca="1" si="311"/>
        <v>AA</v>
      </c>
      <c r="H1476" s="322">
        <f t="shared" ca="1" si="312"/>
        <v>0</v>
      </c>
      <c r="I1476" s="322">
        <f t="shared" ca="1" si="313"/>
        <v>0</v>
      </c>
      <c r="J1476" s="322" t="str">
        <f t="shared" ca="1" si="314"/>
        <v/>
      </c>
      <c r="K1476" s="322" t="str">
        <f t="shared" ca="1" si="315"/>
        <v/>
      </c>
      <c r="L1476" s="322" t="str">
        <f t="shared" ca="1" si="316"/>
        <v/>
      </c>
      <c r="N1476" s="322">
        <f t="shared" ca="1" si="317"/>
        <v>0</v>
      </c>
      <c r="O1476" t="str">
        <f t="shared" ca="1" si="318"/>
        <v/>
      </c>
      <c r="P1476" t="str">
        <f t="shared" ca="1" si="319"/>
        <v/>
      </c>
      <c r="Q1476" t="str">
        <f t="shared" ca="1" si="320"/>
        <v/>
      </c>
      <c r="R1476" t="str">
        <f t="shared" ca="1" si="321"/>
        <v/>
      </c>
    </row>
    <row r="1477" spans="1:18" hidden="1" x14ac:dyDescent="0.2">
      <c r="A1477" s="361"/>
      <c r="B1477" s="322">
        <v>93</v>
      </c>
      <c r="C1477" s="322" t="str">
        <f t="shared" ca="1" si="308"/>
        <v>11.12</v>
      </c>
      <c r="D1477" s="322" t="str">
        <f t="shared" ca="1" si="309"/>
        <v>na</v>
      </c>
      <c r="E1477" s="322" t="s">
        <v>38</v>
      </c>
      <c r="F1477" s="322" t="str">
        <f t="shared" ca="1" si="310"/>
        <v>https://museemaritime.larochelle.fr/un-avant-gout/les-collections/france-1</v>
      </c>
      <c r="G1477" s="322" t="str">
        <f t="shared" ca="1" si="311"/>
        <v>AA</v>
      </c>
      <c r="H1477" s="322">
        <f t="shared" ca="1" si="312"/>
        <v>0</v>
      </c>
      <c r="I1477" s="322">
        <f t="shared" ca="1" si="313"/>
        <v>0</v>
      </c>
      <c r="J1477" s="322" t="str">
        <f t="shared" ca="1" si="314"/>
        <v/>
      </c>
      <c r="K1477" s="322" t="str">
        <f t="shared" ca="1" si="315"/>
        <v/>
      </c>
      <c r="L1477" s="322" t="str">
        <f t="shared" ca="1" si="316"/>
        <v/>
      </c>
      <c r="N1477" s="322">
        <f t="shared" ca="1" si="317"/>
        <v>0</v>
      </c>
      <c r="O1477" t="str">
        <f t="shared" ca="1" si="318"/>
        <v/>
      </c>
      <c r="P1477" t="str">
        <f t="shared" ca="1" si="319"/>
        <v/>
      </c>
      <c r="Q1477" t="str">
        <f t="shared" ca="1" si="320"/>
        <v/>
      </c>
      <c r="R1477" t="str">
        <f t="shared" ca="1" si="321"/>
        <v/>
      </c>
    </row>
    <row r="1478" spans="1:18" hidden="1" x14ac:dyDescent="0.2">
      <c r="A1478" s="361"/>
      <c r="B1478" s="322">
        <v>93</v>
      </c>
      <c r="C1478" s="322" t="str">
        <f t="shared" ca="1" si="308"/>
        <v>11.12</v>
      </c>
      <c r="D1478" s="322" t="str">
        <f t="shared" ca="1" si="309"/>
        <v>na</v>
      </c>
      <c r="E1478" s="322" t="s">
        <v>39</v>
      </c>
      <c r="F1478" s="322" t="str">
        <f t="shared" ca="1" si="310"/>
        <v>https://museemaritime.larochelle.fr/un-avant-gout/les-incontournables/joshua-1</v>
      </c>
      <c r="G1478" s="322" t="str">
        <f t="shared" ca="1" si="311"/>
        <v>AA</v>
      </c>
      <c r="H1478" s="322">
        <f t="shared" ca="1" si="312"/>
        <v>0</v>
      </c>
      <c r="I1478" s="322">
        <f t="shared" ca="1" si="313"/>
        <v>0</v>
      </c>
      <c r="J1478" s="322" t="str">
        <f t="shared" ca="1" si="314"/>
        <v/>
      </c>
      <c r="K1478" s="322" t="str">
        <f t="shared" ca="1" si="315"/>
        <v/>
      </c>
      <c r="L1478" s="322" t="str">
        <f t="shared" ca="1" si="316"/>
        <v/>
      </c>
      <c r="N1478" s="322">
        <f t="shared" ca="1" si="317"/>
        <v>0</v>
      </c>
      <c r="O1478" t="str">
        <f t="shared" ca="1" si="318"/>
        <v/>
      </c>
      <c r="P1478" t="str">
        <f t="shared" ca="1" si="319"/>
        <v/>
      </c>
      <c r="Q1478" t="str">
        <f t="shared" ca="1" si="320"/>
        <v/>
      </c>
      <c r="R1478" t="str">
        <f t="shared" ca="1" si="321"/>
        <v/>
      </c>
    </row>
    <row r="1479" spans="1:18" hidden="1" x14ac:dyDescent="0.2">
      <c r="A1479" s="361"/>
      <c r="B1479" s="322">
        <v>93</v>
      </c>
      <c r="C1479" s="322" t="str">
        <f t="shared" ca="1" si="308"/>
        <v>11.12</v>
      </c>
      <c r="D1479" s="322" t="str">
        <f t="shared" ca="1" si="309"/>
        <v>na</v>
      </c>
      <c r="E1479" s="322" t="s">
        <v>40</v>
      </c>
      <c r="F1479" s="322" t="str">
        <f t="shared" ca="1" si="310"/>
        <v>https://museemaritime.larochelle.fr/preparer-la-visite/acces-tarifs-et-horaires</v>
      </c>
      <c r="G1479" s="322" t="str">
        <f t="shared" ca="1" si="311"/>
        <v>AA</v>
      </c>
      <c r="H1479" s="322">
        <f t="shared" ca="1" si="312"/>
        <v>0</v>
      </c>
      <c r="I1479" s="322">
        <f t="shared" ca="1" si="313"/>
        <v>0</v>
      </c>
      <c r="J1479" s="322" t="str">
        <f t="shared" ca="1" si="314"/>
        <v/>
      </c>
      <c r="K1479" s="322" t="str">
        <f t="shared" ca="1" si="315"/>
        <v/>
      </c>
      <c r="L1479" s="322" t="str">
        <f t="shared" ca="1" si="316"/>
        <v/>
      </c>
      <c r="N1479" s="322">
        <f t="shared" ca="1" si="317"/>
        <v>0</v>
      </c>
      <c r="O1479" t="str">
        <f t="shared" ca="1" si="318"/>
        <v/>
      </c>
      <c r="P1479" t="str">
        <f t="shared" ca="1" si="319"/>
        <v/>
      </c>
      <c r="Q1479" t="str">
        <f t="shared" ca="1" si="320"/>
        <v/>
      </c>
      <c r="R1479" t="str">
        <f t="shared" ca="1" si="321"/>
        <v/>
      </c>
    </row>
    <row r="1480" spans="1:18" hidden="1" x14ac:dyDescent="0.2">
      <c r="A1480" s="361"/>
      <c r="B1480" s="322">
        <v>93</v>
      </c>
      <c r="C1480" s="322" t="str">
        <f t="shared" ref="C1480:C1543" ca="1" si="322">IFERROR(IF(INDIRECT($E1480 &amp; "!B" &amp; $B1480)="","",INDIRECT($E1480 &amp; "!B" &amp; $B1480)),"")</f>
        <v>11.12</v>
      </c>
      <c r="D1480" s="322" t="str">
        <f t="shared" ref="D1480:D1543" ca="1" si="323">IFERROR(IF(INDIRECT($E1480 &amp; "!G" &amp; $B1480)="","",INDIRECT($E1480 &amp; "!G" &amp; $B1480)),"")</f>
        <v>na</v>
      </c>
      <c r="E1480" s="322" t="s">
        <v>41</v>
      </c>
      <c r="F1480" s="322" t="str">
        <f t="shared" ref="F1480:F1543" ca="1" si="324">IFERROR(HYPERLINK(INDIRECT($E1480 &amp; "!C3")), "")</f>
        <v>https://museemaritime.larochelle.fr/preparer-la-visite/je-suis/enseignant-ou-animateur</v>
      </c>
      <c r="G1480" s="322" t="str">
        <f t="shared" ref="G1480:G1543" ca="1" si="325">IFERROR(IF(INDIRECT($E1480 &amp; "!C" &amp; $B1480)="","",INDIRECT($E1480 &amp; "!C" &amp; $B1480)),"")</f>
        <v>AA</v>
      </c>
      <c r="H1480" s="322">
        <f t="shared" ref="H1480:H1543" ca="1" si="326">IFERROR(IF(INDIRECT($E1480 &amp; "!D" &amp; $B1480)="","",INDIRECT($E1480 &amp; "!D" &amp; $B1480)),"")</f>
        <v>0</v>
      </c>
      <c r="I1480" s="322">
        <f t="shared" ref="I1480:I1543" ca="1" si="327">IFERROR(IF(INDIRECT($E1480 &amp; "!E" &amp; $B1480)="","",INDIRECT($E1480 &amp; "!E" &amp; $B1480)),"")</f>
        <v>0</v>
      </c>
      <c r="J1480" s="322" t="str">
        <f t="shared" ref="J1480:J1543" ca="1" si="328">IFERROR(IF(INDIRECT($E1480 &amp; "!I" &amp; $B1480)="","",INDIRECT($E1480 &amp; "!I" &amp; $B1480)),"")</f>
        <v/>
      </c>
      <c r="K1480" s="322" t="str">
        <f t="shared" ref="K1480:K1543" ca="1" si="329">IFERROR(IF(INDIRECT($E1480 &amp; "!J" &amp; $B1480)="","",INDIRECT($E1480 &amp; "!J" &amp; $B1480)),"")</f>
        <v/>
      </c>
      <c r="L1480" s="322" t="str">
        <f t="shared" ref="L1480:L1543" ca="1" si="330">IFERROR(VLOOKUP($K1480,$Z$1:$AD$4,MATCH($J1480,$AA$5:$AD$5,0)+1,FALSE),"")</f>
        <v/>
      </c>
      <c r="N1480" s="322">
        <f t="shared" ref="N1480:N1543" ca="1" si="331">COUNTIFS($C$7:$C$1915,$C1480,$D$7:$D$1915,"nc")</f>
        <v>0</v>
      </c>
      <c r="O1480" t="str">
        <f t="shared" ref="O1480:O1543" ca="1" si="332">IFERROR(IF(INDIRECT($E1480 &amp; "!K" &amp; $B1480)="","",INDIRECT($E1480 &amp; "!K" &amp; $B1480)),"")</f>
        <v/>
      </c>
      <c r="P1480" t="str">
        <f t="shared" ref="P1480:P1543" ca="1" si="333">IFERROR(IF(INDIRECT($E1480 &amp; "!L" &amp; $B1480)="","",INDIRECT($E1480 &amp; "!L" &amp; $B1480)),"")</f>
        <v/>
      </c>
      <c r="Q1480" t="str">
        <f t="shared" ref="Q1480:Q1543" ca="1" si="334">IFERROR(IF(INDIRECT($E1480 &amp; "!M" &amp; $B1480)="","",INDIRECT($E1480 &amp; "!M" &amp; $B1480)),"")</f>
        <v/>
      </c>
      <c r="R1480" t="str">
        <f t="shared" ref="R1480:R1543" ca="1" si="335">IFERROR(IF(INDIRECT($E1480 &amp; "!N" &amp; $B1480)="","",INDIRECT($E1480 &amp; "!N" &amp; $B1480)),"")</f>
        <v/>
      </c>
    </row>
    <row r="1481" spans="1:18" hidden="1" x14ac:dyDescent="0.2">
      <c r="A1481" s="361"/>
      <c r="B1481" s="322">
        <v>93</v>
      </c>
      <c r="C1481" s="322" t="str">
        <f t="shared" ca="1" si="322"/>
        <v>11.12</v>
      </c>
      <c r="D1481" s="322" t="str">
        <f t="shared" ca="1" si="323"/>
        <v>na</v>
      </c>
      <c r="E1481" s="322" t="s">
        <v>42</v>
      </c>
      <c r="F1481" s="322" t="str">
        <f t="shared" ca="1" si="324"/>
        <v>https://museemaritime.larochelle.fr/au-dela-de-la-visite/autour-des-expositions</v>
      </c>
      <c r="G1481" s="322" t="str">
        <f t="shared" ca="1" si="325"/>
        <v>AA</v>
      </c>
      <c r="H1481" s="322">
        <f t="shared" ca="1" si="326"/>
        <v>0</v>
      </c>
      <c r="I1481" s="322">
        <f t="shared" ca="1" si="327"/>
        <v>0</v>
      </c>
      <c r="J1481" s="322" t="str">
        <f t="shared" ca="1" si="328"/>
        <v/>
      </c>
      <c r="K1481" s="322" t="str">
        <f t="shared" ca="1" si="329"/>
        <v/>
      </c>
      <c r="L1481" s="322" t="str">
        <f t="shared" ca="1" si="330"/>
        <v/>
      </c>
      <c r="N1481" s="322">
        <f t="shared" ca="1" si="331"/>
        <v>0</v>
      </c>
      <c r="O1481" t="str">
        <f t="shared" ca="1" si="332"/>
        <v/>
      </c>
      <c r="P1481" t="str">
        <f t="shared" ca="1" si="333"/>
        <v/>
      </c>
      <c r="Q1481" t="str">
        <f t="shared" ca="1" si="334"/>
        <v/>
      </c>
      <c r="R1481" t="str">
        <f t="shared" ca="1" si="335"/>
        <v/>
      </c>
    </row>
    <row r="1482" spans="1:18" hidden="1" x14ac:dyDescent="0.2">
      <c r="A1482" s="361"/>
      <c r="B1482" s="322">
        <v>93</v>
      </c>
      <c r="C1482" s="322" t="str">
        <f t="shared" ca="1" si="322"/>
        <v>11.12</v>
      </c>
      <c r="D1482" s="322" t="str">
        <f t="shared" ca="1" si="323"/>
        <v>na</v>
      </c>
      <c r="E1482" s="322" t="s">
        <v>43</v>
      </c>
      <c r="F1482" s="322" t="str">
        <f t="shared" ca="1" si="324"/>
        <v>https://museemaritime.larochelle.fr/au-dela-de-la-visite/lieux-culturels-et-monuments</v>
      </c>
      <c r="G1482" s="322" t="str">
        <f t="shared" ca="1" si="325"/>
        <v>AA</v>
      </c>
      <c r="H1482" s="322">
        <f t="shared" ca="1" si="326"/>
        <v>0</v>
      </c>
      <c r="I1482" s="322">
        <f t="shared" ca="1" si="327"/>
        <v>0</v>
      </c>
      <c r="J1482" s="322" t="str">
        <f t="shared" ca="1" si="328"/>
        <v/>
      </c>
      <c r="K1482" s="322" t="str">
        <f t="shared" ca="1" si="329"/>
        <v/>
      </c>
      <c r="L1482" s="322" t="str">
        <f t="shared" ca="1" si="330"/>
        <v/>
      </c>
      <c r="N1482" s="322">
        <f t="shared" ca="1" si="331"/>
        <v>0</v>
      </c>
      <c r="O1482" t="str">
        <f t="shared" ca="1" si="332"/>
        <v/>
      </c>
      <c r="P1482" t="str">
        <f t="shared" ca="1" si="333"/>
        <v/>
      </c>
      <c r="Q1482" t="str">
        <f t="shared" ca="1" si="334"/>
        <v/>
      </c>
      <c r="R1482" t="str">
        <f t="shared" ca="1" si="335"/>
        <v/>
      </c>
    </row>
    <row r="1483" spans="1:18" hidden="1" x14ac:dyDescent="0.2">
      <c r="A1483" s="361"/>
      <c r="B1483" s="322">
        <v>93</v>
      </c>
      <c r="C1483" s="322" t="str">
        <f t="shared" ca="1" si="322"/>
        <v>11.12</v>
      </c>
      <c r="D1483" s="322" t="str">
        <f t="shared" ca="1" si="323"/>
        <v>na</v>
      </c>
      <c r="E1483" s="322" t="s">
        <v>44</v>
      </c>
      <c r="F1483" s="322" t="str">
        <f t="shared" ca="1" si="324"/>
        <v>https://museemaritime.larochelle.fr/au-dela-de-la-visite/a-decouvrir-a-proximite/yatchs-classiques</v>
      </c>
      <c r="G1483" s="322" t="str">
        <f t="shared" ca="1" si="325"/>
        <v>AA</v>
      </c>
      <c r="H1483" s="322">
        <f t="shared" ca="1" si="326"/>
        <v>0</v>
      </c>
      <c r="I1483" s="322">
        <f t="shared" ca="1" si="327"/>
        <v>0</v>
      </c>
      <c r="J1483" s="322" t="str">
        <f t="shared" ca="1" si="328"/>
        <v/>
      </c>
      <c r="K1483" s="322" t="str">
        <f t="shared" ca="1" si="329"/>
        <v/>
      </c>
      <c r="L1483" s="322" t="str">
        <f t="shared" ca="1" si="330"/>
        <v/>
      </c>
      <c r="N1483" s="322">
        <f t="shared" ca="1" si="331"/>
        <v>0</v>
      </c>
      <c r="O1483" t="str">
        <f t="shared" ca="1" si="332"/>
        <v/>
      </c>
      <c r="P1483" t="str">
        <f t="shared" ca="1" si="333"/>
        <v/>
      </c>
      <c r="Q1483" t="str">
        <f t="shared" ca="1" si="334"/>
        <v/>
      </c>
      <c r="R1483" t="str">
        <f t="shared" ca="1" si="335"/>
        <v/>
      </c>
    </row>
    <row r="1484" spans="1:18" hidden="1" x14ac:dyDescent="0.2">
      <c r="A1484" s="361"/>
      <c r="B1484" s="322">
        <v>94</v>
      </c>
      <c r="C1484" s="322" t="str">
        <f t="shared" ca="1" si="322"/>
        <v>11.13</v>
      </c>
      <c r="D1484" s="322" t="str">
        <f t="shared" ca="1" si="323"/>
        <v>na</v>
      </c>
      <c r="E1484" s="322" t="s">
        <v>27</v>
      </c>
      <c r="F1484" s="322" t="str">
        <f t="shared" ca="1" si="324"/>
        <v>https://museemaritime.larochelle.fr/</v>
      </c>
      <c r="G1484" s="322" t="str">
        <f t="shared" ca="1" si="325"/>
        <v>AA</v>
      </c>
      <c r="H1484" s="322">
        <f t="shared" ca="1" si="326"/>
        <v>0</v>
      </c>
      <c r="I1484" s="322">
        <f t="shared" ca="1" si="327"/>
        <v>0</v>
      </c>
      <c r="J1484" s="322" t="str">
        <f t="shared" ca="1" si="328"/>
        <v/>
      </c>
      <c r="K1484" s="322" t="str">
        <f t="shared" ca="1" si="329"/>
        <v/>
      </c>
      <c r="L1484" s="322" t="str">
        <f t="shared" ca="1" si="330"/>
        <v/>
      </c>
      <c r="N1484" s="322">
        <f t="shared" ca="1" si="331"/>
        <v>1</v>
      </c>
      <c r="O1484" t="str">
        <f t="shared" ca="1" si="332"/>
        <v/>
      </c>
      <c r="P1484" t="str">
        <f t="shared" ca="1" si="333"/>
        <v/>
      </c>
      <c r="Q1484" t="str">
        <f t="shared" ca="1" si="334"/>
        <v/>
      </c>
      <c r="R1484" t="str">
        <f t="shared" ca="1" si="335"/>
        <v/>
      </c>
    </row>
    <row r="1485" spans="1:18" x14ac:dyDescent="0.2">
      <c r="A1485" s="361"/>
      <c r="B1485" s="322">
        <v>94</v>
      </c>
      <c r="C1485" s="322" t="str">
        <f t="shared" ca="1" si="322"/>
        <v>11.13</v>
      </c>
      <c r="D1485" s="322" t="str">
        <f t="shared" ca="1" si="323"/>
        <v>nc</v>
      </c>
      <c r="E1485" s="322" t="s">
        <v>28</v>
      </c>
      <c r="F1485" s="322" t="str">
        <f t="shared" ca="1" si="324"/>
        <v>https://museemaritime.larochelle.fr/contact</v>
      </c>
      <c r="G1485" s="322" t="str">
        <f t="shared" ca="1" si="325"/>
        <v>AA</v>
      </c>
      <c r="H1485" s="322">
        <f t="shared" ca="1" si="326"/>
        <v>0</v>
      </c>
      <c r="I1485" s="322">
        <f t="shared" ca="1" si="327"/>
        <v>0</v>
      </c>
      <c r="J1485" s="322" t="str">
        <f t="shared" ca="1" si="328"/>
        <v>Moyenne</v>
      </c>
      <c r="K1485" s="322" t="str">
        <f t="shared" ca="1" si="329"/>
        <v>Plusieurs fois sur cette page uniquement</v>
      </c>
      <c r="L1485" s="322">
        <f t="shared" ca="1" si="330"/>
        <v>3</v>
      </c>
      <c r="N1485" s="322">
        <f t="shared" ca="1" si="331"/>
        <v>1</v>
      </c>
      <c r="O1485" t="str">
        <f t="shared" ca="1" si="332"/>
        <v>Les champs qui se rapportent à l'utilisateurs (nom, prénom, courriel) ne disposent pas d'attribut autocomplete</v>
      </c>
      <c r="P1485" t="str">
        <f t="shared" ca="1" si="333"/>
        <v/>
      </c>
      <c r="Q1485" t="str">
        <f t="shared" ca="1" si="334"/>
        <v/>
      </c>
      <c r="R1485" t="str">
        <f t="shared" ca="1" si="335"/>
        <v/>
      </c>
    </row>
    <row r="1486" spans="1:18" hidden="1" x14ac:dyDescent="0.2">
      <c r="A1486" s="361"/>
      <c r="B1486" s="322">
        <v>94</v>
      </c>
      <c r="C1486" s="322" t="str">
        <f t="shared" ca="1" si="322"/>
        <v>11.13</v>
      </c>
      <c r="D1486" s="322" t="str">
        <f t="shared" ca="1" si="323"/>
        <v>na</v>
      </c>
      <c r="E1486" s="322" t="s">
        <v>29</v>
      </c>
      <c r="F1486" s="322" t="str">
        <f t="shared" ca="1" si="324"/>
        <v>https://museemaritime.larochelle.fr/mentions-legales</v>
      </c>
      <c r="G1486" s="322" t="str">
        <f t="shared" ca="1" si="325"/>
        <v>AA</v>
      </c>
      <c r="H1486" s="322">
        <f t="shared" ca="1" si="326"/>
        <v>0</v>
      </c>
      <c r="I1486" s="322">
        <f t="shared" ca="1" si="327"/>
        <v>0</v>
      </c>
      <c r="J1486" s="322" t="str">
        <f t="shared" ca="1" si="328"/>
        <v/>
      </c>
      <c r="K1486" s="322" t="str">
        <f t="shared" ca="1" si="329"/>
        <v/>
      </c>
      <c r="L1486" s="322" t="str">
        <f t="shared" ca="1" si="330"/>
        <v/>
      </c>
      <c r="N1486" s="322">
        <f t="shared" ca="1" si="331"/>
        <v>1</v>
      </c>
      <c r="O1486" t="str">
        <f t="shared" ca="1" si="332"/>
        <v/>
      </c>
      <c r="P1486" t="str">
        <f t="shared" ca="1" si="333"/>
        <v/>
      </c>
      <c r="Q1486" t="str">
        <f t="shared" ca="1" si="334"/>
        <v/>
      </c>
      <c r="R1486" t="str">
        <f t="shared" ca="1" si="335"/>
        <v/>
      </c>
    </row>
    <row r="1487" spans="1:18" hidden="1" x14ac:dyDescent="0.2">
      <c r="A1487" s="361"/>
      <c r="B1487" s="322">
        <v>94</v>
      </c>
      <c r="C1487" s="322" t="str">
        <f t="shared" ca="1" si="322"/>
        <v>11.13</v>
      </c>
      <c r="D1487" s="322" t="str">
        <f t="shared" ca="1" si="323"/>
        <v>na</v>
      </c>
      <c r="E1487" s="322" t="s">
        <v>30</v>
      </c>
      <c r="F1487" s="322" t="str">
        <f t="shared" ca="1" si="324"/>
        <v>https://museemaritime.larochelle.fr/plan-du-site</v>
      </c>
      <c r="G1487" s="322" t="str">
        <f t="shared" ca="1" si="325"/>
        <v>AA</v>
      </c>
      <c r="H1487" s="322">
        <f t="shared" ca="1" si="326"/>
        <v>0</v>
      </c>
      <c r="I1487" s="322">
        <f t="shared" ca="1" si="327"/>
        <v>0</v>
      </c>
      <c r="J1487" s="322" t="str">
        <f t="shared" ca="1" si="328"/>
        <v/>
      </c>
      <c r="K1487" s="322" t="str">
        <f t="shared" ca="1" si="329"/>
        <v/>
      </c>
      <c r="L1487" s="322" t="str">
        <f t="shared" ca="1" si="330"/>
        <v/>
      </c>
      <c r="N1487" s="322">
        <f t="shared" ca="1" si="331"/>
        <v>1</v>
      </c>
      <c r="O1487" t="str">
        <f t="shared" ca="1" si="332"/>
        <v/>
      </c>
      <c r="P1487" t="str">
        <f t="shared" ca="1" si="333"/>
        <v/>
      </c>
      <c r="Q1487" t="str">
        <f t="shared" ca="1" si="334"/>
        <v/>
      </c>
      <c r="R1487" t="str">
        <f t="shared" ca="1" si="335"/>
        <v/>
      </c>
    </row>
    <row r="1488" spans="1:18" hidden="1" x14ac:dyDescent="0.2">
      <c r="A1488" s="361"/>
      <c r="B1488" s="322">
        <v>94</v>
      </c>
      <c r="C1488" s="322" t="str">
        <f t="shared" ca="1" si="322"/>
        <v>11.13</v>
      </c>
      <c r="D1488" s="322" t="str">
        <f t="shared" ca="1" si="323"/>
        <v>na</v>
      </c>
      <c r="E1488" s="322" t="s">
        <v>31</v>
      </c>
      <c r="F1488" s="322" t="str">
        <f t="shared" ca="1" si="324"/>
        <v>https://museemaritime.larochelle.fr/un-avant-gout/en-ce-moment</v>
      </c>
      <c r="G1488" s="322" t="str">
        <f t="shared" ca="1" si="325"/>
        <v>AA</v>
      </c>
      <c r="H1488" s="322">
        <f t="shared" ca="1" si="326"/>
        <v>0</v>
      </c>
      <c r="I1488" s="322">
        <f t="shared" ca="1" si="327"/>
        <v>0</v>
      </c>
      <c r="J1488" s="322" t="str">
        <f t="shared" ca="1" si="328"/>
        <v/>
      </c>
      <c r="K1488" s="322" t="str">
        <f t="shared" ca="1" si="329"/>
        <v/>
      </c>
      <c r="L1488" s="322" t="str">
        <f t="shared" ca="1" si="330"/>
        <v/>
      </c>
      <c r="N1488" s="322">
        <f t="shared" ca="1" si="331"/>
        <v>1</v>
      </c>
      <c r="O1488" t="str">
        <f t="shared" ca="1" si="332"/>
        <v/>
      </c>
      <c r="P1488" t="str">
        <f t="shared" ca="1" si="333"/>
        <v/>
      </c>
      <c r="Q1488" t="str">
        <f t="shared" ca="1" si="334"/>
        <v/>
      </c>
      <c r="R1488" t="str">
        <f t="shared" ca="1" si="335"/>
        <v/>
      </c>
    </row>
    <row r="1489" spans="1:18" hidden="1" x14ac:dyDescent="0.2">
      <c r="A1489" s="361"/>
      <c r="B1489" s="322">
        <v>94</v>
      </c>
      <c r="C1489" s="322" t="str">
        <f t="shared" ca="1" si="322"/>
        <v>11.13</v>
      </c>
      <c r="D1489" s="322" t="str">
        <f t="shared" ca="1" si="323"/>
        <v>na</v>
      </c>
      <c r="E1489" s="322" t="s">
        <v>32</v>
      </c>
      <c r="F1489" s="322" t="str">
        <f t="shared" ca="1" si="324"/>
        <v>https://museemaritime.larochelle.fr/un-avant-gout/en-ce-moment</v>
      </c>
      <c r="G1489" s="322" t="str">
        <f t="shared" ca="1" si="325"/>
        <v>AA</v>
      </c>
      <c r="H1489" s="322">
        <f t="shared" ca="1" si="326"/>
        <v>0</v>
      </c>
      <c r="I1489" s="322">
        <f t="shared" ca="1" si="327"/>
        <v>0</v>
      </c>
      <c r="J1489" s="322" t="str">
        <f t="shared" ca="1" si="328"/>
        <v/>
      </c>
      <c r="K1489" s="322" t="str">
        <f t="shared" ca="1" si="329"/>
        <v/>
      </c>
      <c r="L1489" s="322" t="str">
        <f t="shared" ca="1" si="330"/>
        <v/>
      </c>
      <c r="N1489" s="322">
        <f t="shared" ca="1" si="331"/>
        <v>1</v>
      </c>
      <c r="O1489" t="str">
        <f t="shared" ca="1" si="332"/>
        <v/>
      </c>
      <c r="P1489" t="str">
        <f t="shared" ca="1" si="333"/>
        <v/>
      </c>
      <c r="Q1489" t="str">
        <f t="shared" ca="1" si="334"/>
        <v/>
      </c>
      <c r="R1489" t="str">
        <f t="shared" ca="1" si="335"/>
        <v/>
      </c>
    </row>
    <row r="1490" spans="1:18" hidden="1" x14ac:dyDescent="0.2">
      <c r="A1490" s="361"/>
      <c r="B1490" s="322">
        <v>94</v>
      </c>
      <c r="C1490" s="322" t="str">
        <f t="shared" ca="1" si="322"/>
        <v>11.13</v>
      </c>
      <c r="D1490" s="322" t="str">
        <f t="shared" ca="1" si="323"/>
        <v>na</v>
      </c>
      <c r="E1490" s="322" t="s">
        <v>33</v>
      </c>
      <c r="F1490" s="322" t="str">
        <f t="shared" ca="1" si="324"/>
        <v>https://museemaritime.larochelle.fr/un-avant-gout/en-ce-moment/evenement/generationsthalassa-5662</v>
      </c>
      <c r="G1490" s="322" t="str">
        <f t="shared" ca="1" si="325"/>
        <v>AA</v>
      </c>
      <c r="H1490" s="322">
        <f t="shared" ca="1" si="326"/>
        <v>0</v>
      </c>
      <c r="I1490" s="322">
        <f t="shared" ca="1" si="327"/>
        <v>0</v>
      </c>
      <c r="J1490" s="322" t="str">
        <f t="shared" ca="1" si="328"/>
        <v/>
      </c>
      <c r="K1490" s="322" t="str">
        <f t="shared" ca="1" si="329"/>
        <v/>
      </c>
      <c r="L1490" s="322" t="str">
        <f t="shared" ca="1" si="330"/>
        <v/>
      </c>
      <c r="N1490" s="322">
        <f t="shared" ca="1" si="331"/>
        <v>1</v>
      </c>
      <c r="O1490" t="str">
        <f t="shared" ca="1" si="332"/>
        <v/>
      </c>
      <c r="P1490" t="str">
        <f t="shared" ca="1" si="333"/>
        <v/>
      </c>
      <c r="Q1490" t="str">
        <f t="shared" ca="1" si="334"/>
        <v/>
      </c>
      <c r="R1490" t="str">
        <f t="shared" ca="1" si="335"/>
        <v/>
      </c>
    </row>
    <row r="1491" spans="1:18" hidden="1" x14ac:dyDescent="0.2">
      <c r="A1491" s="361"/>
      <c r="B1491" s="322">
        <v>94</v>
      </c>
      <c r="C1491" s="322" t="str">
        <f t="shared" ca="1" si="322"/>
        <v>11.13</v>
      </c>
      <c r="D1491" s="322" t="str">
        <f t="shared" ca="1" si="323"/>
        <v>na</v>
      </c>
      <c r="E1491" s="322" t="s">
        <v>34</v>
      </c>
      <c r="F1491" s="322" t="str">
        <f t="shared" ca="1" si="324"/>
        <v>https://museemaritime.larochelle.fr/recherche?q=bateau&amp;tx_indexedsearch%5Bsubmit_button%5D=OK </v>
      </c>
      <c r="G1491" s="322" t="str">
        <f t="shared" ca="1" si="325"/>
        <v>AA</v>
      </c>
      <c r="H1491" s="322">
        <f t="shared" ca="1" si="326"/>
        <v>0</v>
      </c>
      <c r="I1491" s="322">
        <f t="shared" ca="1" si="327"/>
        <v>0</v>
      </c>
      <c r="J1491" s="322" t="str">
        <f t="shared" ca="1" si="328"/>
        <v/>
      </c>
      <c r="K1491" s="322" t="str">
        <f t="shared" ca="1" si="329"/>
        <v/>
      </c>
      <c r="L1491" s="322" t="str">
        <f t="shared" ca="1" si="330"/>
        <v/>
      </c>
      <c r="N1491" s="322">
        <f t="shared" ca="1" si="331"/>
        <v>1</v>
      </c>
      <c r="O1491" t="str">
        <f t="shared" ca="1" si="332"/>
        <v/>
      </c>
      <c r="P1491" t="str">
        <f t="shared" ca="1" si="333"/>
        <v/>
      </c>
      <c r="Q1491" t="str">
        <f t="shared" ca="1" si="334"/>
        <v/>
      </c>
      <c r="R1491" t="str">
        <f t="shared" ca="1" si="335"/>
        <v/>
      </c>
    </row>
    <row r="1492" spans="1:18" hidden="1" x14ac:dyDescent="0.2">
      <c r="A1492" s="361"/>
      <c r="B1492" s="322">
        <v>94</v>
      </c>
      <c r="C1492" s="322" t="str">
        <f t="shared" ca="1" si="322"/>
        <v>11.13</v>
      </c>
      <c r="D1492" s="322" t="str">
        <f t="shared" ca="1" si="323"/>
        <v>na</v>
      </c>
      <c r="E1492" s="322" t="s">
        <v>35</v>
      </c>
      <c r="F1492" s="322" t="str">
        <f t="shared" ca="1" si="324"/>
        <v>https://museemaritime.larochelle.fr/un-avant-gout/presentation-du-musee</v>
      </c>
      <c r="G1492" s="322" t="str">
        <f t="shared" ca="1" si="325"/>
        <v>AA</v>
      </c>
      <c r="H1492" s="322">
        <f t="shared" ca="1" si="326"/>
        <v>0</v>
      </c>
      <c r="I1492" s="322">
        <f t="shared" ca="1" si="327"/>
        <v>0</v>
      </c>
      <c r="J1492" s="322" t="str">
        <f t="shared" ca="1" si="328"/>
        <v/>
      </c>
      <c r="K1492" s="322" t="str">
        <f t="shared" ca="1" si="329"/>
        <v/>
      </c>
      <c r="L1492" s="322" t="str">
        <f t="shared" ca="1" si="330"/>
        <v/>
      </c>
      <c r="N1492" s="322">
        <f t="shared" ca="1" si="331"/>
        <v>1</v>
      </c>
      <c r="O1492" t="str">
        <f t="shared" ca="1" si="332"/>
        <v/>
      </c>
      <c r="P1492" t="str">
        <f t="shared" ca="1" si="333"/>
        <v/>
      </c>
      <c r="Q1492" t="str">
        <f t="shared" ca="1" si="334"/>
        <v/>
      </c>
      <c r="R1492" t="str">
        <f t="shared" ca="1" si="335"/>
        <v/>
      </c>
    </row>
    <row r="1493" spans="1:18" hidden="1" x14ac:dyDescent="0.2">
      <c r="A1493" s="361"/>
      <c r="B1493" s="322">
        <v>94</v>
      </c>
      <c r="C1493" s="322" t="str">
        <f t="shared" ca="1" si="322"/>
        <v>11.13</v>
      </c>
      <c r="D1493" s="322" t="str">
        <f t="shared" ca="1" si="323"/>
        <v>na</v>
      </c>
      <c r="E1493" s="322" t="s">
        <v>36</v>
      </c>
      <c r="F1493" s="322" t="str">
        <f t="shared" ca="1" si="324"/>
        <v>https://museemaritime.larochelle.fr/un-avant-gout/histoire-du-musee</v>
      </c>
      <c r="G1493" s="322" t="str">
        <f t="shared" ca="1" si="325"/>
        <v>AA</v>
      </c>
      <c r="H1493" s="322">
        <f t="shared" ca="1" si="326"/>
        <v>0</v>
      </c>
      <c r="I1493" s="322">
        <f t="shared" ca="1" si="327"/>
        <v>0</v>
      </c>
      <c r="J1493" s="322" t="str">
        <f t="shared" ca="1" si="328"/>
        <v/>
      </c>
      <c r="K1493" s="322" t="str">
        <f t="shared" ca="1" si="329"/>
        <v/>
      </c>
      <c r="L1493" s="322" t="str">
        <f t="shared" ca="1" si="330"/>
        <v/>
      </c>
      <c r="N1493" s="322">
        <f t="shared" ca="1" si="331"/>
        <v>1</v>
      </c>
      <c r="O1493" t="str">
        <f t="shared" ca="1" si="332"/>
        <v/>
      </c>
      <c r="P1493" t="str">
        <f t="shared" ca="1" si="333"/>
        <v/>
      </c>
      <c r="Q1493" t="str">
        <f t="shared" ca="1" si="334"/>
        <v/>
      </c>
      <c r="R1493" t="str">
        <f t="shared" ca="1" si="335"/>
        <v/>
      </c>
    </row>
    <row r="1494" spans="1:18" hidden="1" x14ac:dyDescent="0.2">
      <c r="A1494" s="361"/>
      <c r="B1494" s="322">
        <v>94</v>
      </c>
      <c r="C1494" s="322" t="str">
        <f t="shared" ca="1" si="322"/>
        <v>11.13</v>
      </c>
      <c r="D1494" s="322" t="str">
        <f t="shared" ca="1" si="323"/>
        <v>na</v>
      </c>
      <c r="E1494" s="322" t="s">
        <v>37</v>
      </c>
      <c r="F1494" s="322" t="str">
        <f t="shared" ca="1" si="324"/>
        <v>https://museemaritime.larochelle.fr/un-avant-gout/les-collections/flotte-patrimoniale</v>
      </c>
      <c r="G1494" s="322" t="str">
        <f t="shared" ca="1" si="325"/>
        <v>AA</v>
      </c>
      <c r="H1494" s="322">
        <f t="shared" ca="1" si="326"/>
        <v>0</v>
      </c>
      <c r="I1494" s="322">
        <f t="shared" ca="1" si="327"/>
        <v>0</v>
      </c>
      <c r="J1494" s="322" t="str">
        <f t="shared" ca="1" si="328"/>
        <v/>
      </c>
      <c r="K1494" s="322" t="str">
        <f t="shared" ca="1" si="329"/>
        <v/>
      </c>
      <c r="L1494" s="322" t="str">
        <f t="shared" ca="1" si="330"/>
        <v/>
      </c>
      <c r="N1494" s="322">
        <f t="shared" ca="1" si="331"/>
        <v>1</v>
      </c>
      <c r="O1494" t="str">
        <f t="shared" ca="1" si="332"/>
        <v/>
      </c>
      <c r="P1494" t="str">
        <f t="shared" ca="1" si="333"/>
        <v/>
      </c>
      <c r="Q1494" t="str">
        <f t="shared" ca="1" si="334"/>
        <v/>
      </c>
      <c r="R1494" t="str">
        <f t="shared" ca="1" si="335"/>
        <v/>
      </c>
    </row>
    <row r="1495" spans="1:18" hidden="1" x14ac:dyDescent="0.2">
      <c r="A1495" s="361"/>
      <c r="B1495" s="322">
        <v>94</v>
      </c>
      <c r="C1495" s="322" t="str">
        <f t="shared" ca="1" si="322"/>
        <v>11.13</v>
      </c>
      <c r="D1495" s="322" t="str">
        <f t="shared" ca="1" si="323"/>
        <v>na</v>
      </c>
      <c r="E1495" s="322" t="s">
        <v>38</v>
      </c>
      <c r="F1495" s="322" t="str">
        <f t="shared" ca="1" si="324"/>
        <v>https://museemaritime.larochelle.fr/un-avant-gout/les-collections/france-1</v>
      </c>
      <c r="G1495" s="322" t="str">
        <f t="shared" ca="1" si="325"/>
        <v>AA</v>
      </c>
      <c r="H1495" s="322">
        <f t="shared" ca="1" si="326"/>
        <v>0</v>
      </c>
      <c r="I1495" s="322">
        <f t="shared" ca="1" si="327"/>
        <v>0</v>
      </c>
      <c r="J1495" s="322" t="str">
        <f t="shared" ca="1" si="328"/>
        <v/>
      </c>
      <c r="K1495" s="322" t="str">
        <f t="shared" ca="1" si="329"/>
        <v/>
      </c>
      <c r="L1495" s="322" t="str">
        <f t="shared" ca="1" si="330"/>
        <v/>
      </c>
      <c r="N1495" s="322">
        <f t="shared" ca="1" si="331"/>
        <v>1</v>
      </c>
      <c r="O1495" t="str">
        <f t="shared" ca="1" si="332"/>
        <v/>
      </c>
      <c r="P1495" t="str">
        <f t="shared" ca="1" si="333"/>
        <v/>
      </c>
      <c r="Q1495" t="str">
        <f t="shared" ca="1" si="334"/>
        <v/>
      </c>
      <c r="R1495" t="str">
        <f t="shared" ca="1" si="335"/>
        <v/>
      </c>
    </row>
    <row r="1496" spans="1:18" hidden="1" x14ac:dyDescent="0.2">
      <c r="A1496" s="361"/>
      <c r="B1496" s="322">
        <v>94</v>
      </c>
      <c r="C1496" s="322" t="str">
        <f t="shared" ca="1" si="322"/>
        <v>11.13</v>
      </c>
      <c r="D1496" s="322" t="str">
        <f t="shared" ca="1" si="323"/>
        <v>na</v>
      </c>
      <c r="E1496" s="322" t="s">
        <v>39</v>
      </c>
      <c r="F1496" s="322" t="str">
        <f t="shared" ca="1" si="324"/>
        <v>https://museemaritime.larochelle.fr/un-avant-gout/les-incontournables/joshua-1</v>
      </c>
      <c r="G1496" s="322" t="str">
        <f t="shared" ca="1" si="325"/>
        <v>AA</v>
      </c>
      <c r="H1496" s="322">
        <f t="shared" ca="1" si="326"/>
        <v>0</v>
      </c>
      <c r="I1496" s="322">
        <f t="shared" ca="1" si="327"/>
        <v>0</v>
      </c>
      <c r="J1496" s="322" t="str">
        <f t="shared" ca="1" si="328"/>
        <v/>
      </c>
      <c r="K1496" s="322" t="str">
        <f t="shared" ca="1" si="329"/>
        <v/>
      </c>
      <c r="L1496" s="322" t="str">
        <f t="shared" ca="1" si="330"/>
        <v/>
      </c>
      <c r="N1496" s="322">
        <f t="shared" ca="1" si="331"/>
        <v>1</v>
      </c>
      <c r="O1496" t="str">
        <f t="shared" ca="1" si="332"/>
        <v/>
      </c>
      <c r="P1496" t="str">
        <f t="shared" ca="1" si="333"/>
        <v/>
      </c>
      <c r="Q1496" t="str">
        <f t="shared" ca="1" si="334"/>
        <v/>
      </c>
      <c r="R1496" t="str">
        <f t="shared" ca="1" si="335"/>
        <v/>
      </c>
    </row>
    <row r="1497" spans="1:18" hidden="1" x14ac:dyDescent="0.2">
      <c r="A1497" s="361"/>
      <c r="B1497" s="322">
        <v>94</v>
      </c>
      <c r="C1497" s="322" t="str">
        <f t="shared" ca="1" si="322"/>
        <v>11.13</v>
      </c>
      <c r="D1497" s="322" t="str">
        <f t="shared" ca="1" si="323"/>
        <v>na</v>
      </c>
      <c r="E1497" s="322" t="s">
        <v>40</v>
      </c>
      <c r="F1497" s="322" t="str">
        <f t="shared" ca="1" si="324"/>
        <v>https://museemaritime.larochelle.fr/preparer-la-visite/acces-tarifs-et-horaires</v>
      </c>
      <c r="G1497" s="322" t="str">
        <f t="shared" ca="1" si="325"/>
        <v>AA</v>
      </c>
      <c r="H1497" s="322">
        <f t="shared" ca="1" si="326"/>
        <v>0</v>
      </c>
      <c r="I1497" s="322">
        <f t="shared" ca="1" si="327"/>
        <v>0</v>
      </c>
      <c r="J1497" s="322" t="str">
        <f t="shared" ca="1" si="328"/>
        <v/>
      </c>
      <c r="K1497" s="322" t="str">
        <f t="shared" ca="1" si="329"/>
        <v/>
      </c>
      <c r="L1497" s="322" t="str">
        <f t="shared" ca="1" si="330"/>
        <v/>
      </c>
      <c r="N1497" s="322">
        <f t="shared" ca="1" si="331"/>
        <v>1</v>
      </c>
      <c r="O1497" t="str">
        <f t="shared" ca="1" si="332"/>
        <v/>
      </c>
      <c r="P1497" t="str">
        <f t="shared" ca="1" si="333"/>
        <v/>
      </c>
      <c r="Q1497" t="str">
        <f t="shared" ca="1" si="334"/>
        <v/>
      </c>
      <c r="R1497" t="str">
        <f t="shared" ca="1" si="335"/>
        <v/>
      </c>
    </row>
    <row r="1498" spans="1:18" hidden="1" x14ac:dyDescent="0.2">
      <c r="A1498" s="361"/>
      <c r="B1498" s="322">
        <v>94</v>
      </c>
      <c r="C1498" s="322" t="str">
        <f t="shared" ca="1" si="322"/>
        <v>11.13</v>
      </c>
      <c r="D1498" s="322" t="str">
        <f t="shared" ca="1" si="323"/>
        <v>na</v>
      </c>
      <c r="E1498" s="322" t="s">
        <v>41</v>
      </c>
      <c r="F1498" s="322" t="str">
        <f t="shared" ca="1" si="324"/>
        <v>https://museemaritime.larochelle.fr/preparer-la-visite/je-suis/enseignant-ou-animateur</v>
      </c>
      <c r="G1498" s="322" t="str">
        <f t="shared" ca="1" si="325"/>
        <v>AA</v>
      </c>
      <c r="H1498" s="322">
        <f t="shared" ca="1" si="326"/>
        <v>0</v>
      </c>
      <c r="I1498" s="322">
        <f t="shared" ca="1" si="327"/>
        <v>0</v>
      </c>
      <c r="J1498" s="322" t="str">
        <f t="shared" ca="1" si="328"/>
        <v/>
      </c>
      <c r="K1498" s="322" t="str">
        <f t="shared" ca="1" si="329"/>
        <v/>
      </c>
      <c r="L1498" s="322" t="str">
        <f t="shared" ca="1" si="330"/>
        <v/>
      </c>
      <c r="N1498" s="322">
        <f t="shared" ca="1" si="331"/>
        <v>1</v>
      </c>
      <c r="O1498" t="str">
        <f t="shared" ca="1" si="332"/>
        <v/>
      </c>
      <c r="P1498" t="str">
        <f t="shared" ca="1" si="333"/>
        <v/>
      </c>
      <c r="Q1498" t="str">
        <f t="shared" ca="1" si="334"/>
        <v/>
      </c>
      <c r="R1498" t="str">
        <f t="shared" ca="1" si="335"/>
        <v/>
      </c>
    </row>
    <row r="1499" spans="1:18" hidden="1" x14ac:dyDescent="0.2">
      <c r="A1499" s="361"/>
      <c r="B1499" s="322">
        <v>94</v>
      </c>
      <c r="C1499" s="322" t="str">
        <f t="shared" ca="1" si="322"/>
        <v>11.13</v>
      </c>
      <c r="D1499" s="322" t="str">
        <f t="shared" ca="1" si="323"/>
        <v>na</v>
      </c>
      <c r="E1499" s="322" t="s">
        <v>42</v>
      </c>
      <c r="F1499" s="322" t="str">
        <f t="shared" ca="1" si="324"/>
        <v>https://museemaritime.larochelle.fr/au-dela-de-la-visite/autour-des-expositions</v>
      </c>
      <c r="G1499" s="322" t="str">
        <f t="shared" ca="1" si="325"/>
        <v>AA</v>
      </c>
      <c r="H1499" s="322">
        <f t="shared" ca="1" si="326"/>
        <v>0</v>
      </c>
      <c r="I1499" s="322">
        <f t="shared" ca="1" si="327"/>
        <v>0</v>
      </c>
      <c r="J1499" s="322" t="str">
        <f t="shared" ca="1" si="328"/>
        <v/>
      </c>
      <c r="K1499" s="322" t="str">
        <f t="shared" ca="1" si="329"/>
        <v/>
      </c>
      <c r="L1499" s="322" t="str">
        <f t="shared" ca="1" si="330"/>
        <v/>
      </c>
      <c r="N1499" s="322">
        <f t="shared" ca="1" si="331"/>
        <v>1</v>
      </c>
      <c r="O1499" t="str">
        <f t="shared" ca="1" si="332"/>
        <v/>
      </c>
      <c r="P1499" t="str">
        <f t="shared" ca="1" si="333"/>
        <v/>
      </c>
      <c r="Q1499" t="str">
        <f t="shared" ca="1" si="334"/>
        <v/>
      </c>
      <c r="R1499" t="str">
        <f t="shared" ca="1" si="335"/>
        <v/>
      </c>
    </row>
    <row r="1500" spans="1:18" hidden="1" x14ac:dyDescent="0.2">
      <c r="A1500" s="361"/>
      <c r="B1500" s="322">
        <v>94</v>
      </c>
      <c r="C1500" s="322" t="str">
        <f t="shared" ca="1" si="322"/>
        <v>11.13</v>
      </c>
      <c r="D1500" s="322" t="str">
        <f t="shared" ca="1" si="323"/>
        <v>na</v>
      </c>
      <c r="E1500" s="322" t="s">
        <v>43</v>
      </c>
      <c r="F1500" s="322" t="str">
        <f t="shared" ca="1" si="324"/>
        <v>https://museemaritime.larochelle.fr/au-dela-de-la-visite/lieux-culturels-et-monuments</v>
      </c>
      <c r="G1500" s="322" t="str">
        <f t="shared" ca="1" si="325"/>
        <v>AA</v>
      </c>
      <c r="H1500" s="322">
        <f t="shared" ca="1" si="326"/>
        <v>0</v>
      </c>
      <c r="I1500" s="322">
        <f t="shared" ca="1" si="327"/>
        <v>0</v>
      </c>
      <c r="J1500" s="322" t="str">
        <f t="shared" ca="1" si="328"/>
        <v/>
      </c>
      <c r="K1500" s="322" t="str">
        <f t="shared" ca="1" si="329"/>
        <v/>
      </c>
      <c r="L1500" s="322" t="str">
        <f t="shared" ca="1" si="330"/>
        <v/>
      </c>
      <c r="N1500" s="322">
        <f t="shared" ca="1" si="331"/>
        <v>1</v>
      </c>
      <c r="O1500" t="str">
        <f t="shared" ca="1" si="332"/>
        <v/>
      </c>
      <c r="P1500" t="str">
        <f t="shared" ca="1" si="333"/>
        <v/>
      </c>
      <c r="Q1500" t="str">
        <f t="shared" ca="1" si="334"/>
        <v/>
      </c>
      <c r="R1500" t="str">
        <f t="shared" ca="1" si="335"/>
        <v/>
      </c>
    </row>
    <row r="1501" spans="1:18" hidden="1" x14ac:dyDescent="0.2">
      <c r="A1501" s="361"/>
      <c r="B1501" s="322">
        <v>94</v>
      </c>
      <c r="C1501" s="322" t="str">
        <f t="shared" ca="1" si="322"/>
        <v>11.13</v>
      </c>
      <c r="D1501" s="322" t="str">
        <f t="shared" ca="1" si="323"/>
        <v>na</v>
      </c>
      <c r="E1501" s="322" t="s">
        <v>44</v>
      </c>
      <c r="F1501" s="322" t="str">
        <f t="shared" ca="1" si="324"/>
        <v>https://museemaritime.larochelle.fr/au-dela-de-la-visite/a-decouvrir-a-proximite/yatchs-classiques</v>
      </c>
      <c r="G1501" s="322" t="str">
        <f t="shared" ca="1" si="325"/>
        <v>AA</v>
      </c>
      <c r="H1501" s="322">
        <f t="shared" ca="1" si="326"/>
        <v>0</v>
      </c>
      <c r="I1501" s="322">
        <f t="shared" ca="1" si="327"/>
        <v>0</v>
      </c>
      <c r="J1501" s="322" t="str">
        <f t="shared" ca="1" si="328"/>
        <v/>
      </c>
      <c r="K1501" s="322" t="str">
        <f t="shared" ca="1" si="329"/>
        <v/>
      </c>
      <c r="L1501" s="322" t="str">
        <f t="shared" ca="1" si="330"/>
        <v/>
      </c>
      <c r="N1501" s="322">
        <f t="shared" ca="1" si="331"/>
        <v>1</v>
      </c>
      <c r="O1501" t="str">
        <f t="shared" ca="1" si="332"/>
        <v/>
      </c>
      <c r="P1501" t="str">
        <f t="shared" ca="1" si="333"/>
        <v/>
      </c>
      <c r="Q1501" t="str">
        <f t="shared" ca="1" si="334"/>
        <v/>
      </c>
      <c r="R1501" t="str">
        <f t="shared" ca="1" si="335"/>
        <v/>
      </c>
    </row>
    <row r="1502" spans="1:18" hidden="1" x14ac:dyDescent="0.2">
      <c r="A1502" s="361" t="s">
        <v>420</v>
      </c>
      <c r="B1502" s="322">
        <v>95</v>
      </c>
      <c r="C1502" s="322" t="str">
        <f t="shared" ca="1" si="322"/>
        <v>12.1</v>
      </c>
      <c r="D1502" s="322" t="str">
        <f t="shared" ca="1" si="323"/>
        <v>c</v>
      </c>
      <c r="E1502" s="322" t="s">
        <v>27</v>
      </c>
      <c r="F1502" s="322" t="str">
        <f t="shared" ca="1" si="324"/>
        <v>https://museemaritime.larochelle.fr/</v>
      </c>
      <c r="G1502" s="322" t="str">
        <f t="shared" ca="1" si="325"/>
        <v>AA</v>
      </c>
      <c r="H1502" s="322">
        <f t="shared" ca="1" si="326"/>
        <v>0</v>
      </c>
      <c r="I1502" s="322" t="str">
        <f t="shared" ca="1" si="327"/>
        <v>x</v>
      </c>
      <c r="J1502" s="322" t="str">
        <f t="shared" ca="1" si="328"/>
        <v/>
      </c>
      <c r="K1502" s="322" t="str">
        <f t="shared" ca="1" si="329"/>
        <v/>
      </c>
      <c r="L1502" s="322" t="str">
        <f t="shared" ca="1" si="330"/>
        <v/>
      </c>
      <c r="N1502" s="322">
        <f t="shared" ca="1" si="331"/>
        <v>0</v>
      </c>
      <c r="O1502" t="str">
        <f t="shared" ca="1" si="332"/>
        <v/>
      </c>
      <c r="P1502" t="str">
        <f t="shared" ca="1" si="333"/>
        <v/>
      </c>
      <c r="Q1502" t="str">
        <f t="shared" ca="1" si="334"/>
        <v/>
      </c>
      <c r="R1502" t="str">
        <f t="shared" ca="1" si="335"/>
        <v/>
      </c>
    </row>
    <row r="1503" spans="1:18" hidden="1" x14ac:dyDescent="0.2">
      <c r="A1503" s="361"/>
      <c r="B1503" s="322">
        <v>95</v>
      </c>
      <c r="C1503" s="322" t="str">
        <f t="shared" ca="1" si="322"/>
        <v>12.1</v>
      </c>
      <c r="D1503" s="322" t="str">
        <f t="shared" ca="1" si="323"/>
        <v>c</v>
      </c>
      <c r="E1503" s="322" t="s">
        <v>28</v>
      </c>
      <c r="F1503" s="322" t="str">
        <f t="shared" ca="1" si="324"/>
        <v>https://museemaritime.larochelle.fr/contact</v>
      </c>
      <c r="G1503" s="322" t="str">
        <f t="shared" ca="1" si="325"/>
        <v>AA</v>
      </c>
      <c r="H1503" s="322">
        <f t="shared" ca="1" si="326"/>
        <v>0</v>
      </c>
      <c r="I1503" s="322" t="str">
        <f t="shared" ca="1" si="327"/>
        <v>x</v>
      </c>
      <c r="J1503" s="322" t="str">
        <f t="shared" ca="1" si="328"/>
        <v/>
      </c>
      <c r="K1503" s="322" t="str">
        <f t="shared" ca="1" si="329"/>
        <v/>
      </c>
      <c r="L1503" s="322" t="str">
        <f t="shared" ca="1" si="330"/>
        <v/>
      </c>
      <c r="N1503" s="322">
        <f t="shared" ca="1" si="331"/>
        <v>0</v>
      </c>
      <c r="O1503" t="str">
        <f t="shared" ca="1" si="332"/>
        <v/>
      </c>
      <c r="P1503" t="str">
        <f t="shared" ca="1" si="333"/>
        <v/>
      </c>
      <c r="Q1503" t="str">
        <f t="shared" ca="1" si="334"/>
        <v/>
      </c>
      <c r="R1503" t="str">
        <f t="shared" ca="1" si="335"/>
        <v/>
      </c>
    </row>
    <row r="1504" spans="1:18" hidden="1" x14ac:dyDescent="0.2">
      <c r="A1504" s="361"/>
      <c r="B1504" s="322">
        <v>95</v>
      </c>
      <c r="C1504" s="322" t="str">
        <f t="shared" ca="1" si="322"/>
        <v>12.1</v>
      </c>
      <c r="D1504" s="322" t="str">
        <f t="shared" ca="1" si="323"/>
        <v>c</v>
      </c>
      <c r="E1504" s="322" t="s">
        <v>29</v>
      </c>
      <c r="F1504" s="322" t="str">
        <f t="shared" ca="1" si="324"/>
        <v>https://museemaritime.larochelle.fr/mentions-legales</v>
      </c>
      <c r="G1504" s="322" t="str">
        <f t="shared" ca="1" si="325"/>
        <v>AA</v>
      </c>
      <c r="H1504" s="322">
        <f t="shared" ca="1" si="326"/>
        <v>0</v>
      </c>
      <c r="I1504" s="322" t="str">
        <f t="shared" ca="1" si="327"/>
        <v>x</v>
      </c>
      <c r="J1504" s="322" t="str">
        <f t="shared" ca="1" si="328"/>
        <v/>
      </c>
      <c r="K1504" s="322" t="str">
        <f t="shared" ca="1" si="329"/>
        <v/>
      </c>
      <c r="L1504" s="322" t="str">
        <f t="shared" ca="1" si="330"/>
        <v/>
      </c>
      <c r="N1504" s="322">
        <f t="shared" ca="1" si="331"/>
        <v>0</v>
      </c>
      <c r="O1504" t="str">
        <f t="shared" ca="1" si="332"/>
        <v/>
      </c>
      <c r="P1504" t="str">
        <f t="shared" ca="1" si="333"/>
        <v/>
      </c>
      <c r="Q1504" t="str">
        <f t="shared" ca="1" si="334"/>
        <v/>
      </c>
      <c r="R1504" t="str">
        <f t="shared" ca="1" si="335"/>
        <v/>
      </c>
    </row>
    <row r="1505" spans="1:18" hidden="1" x14ac:dyDescent="0.2">
      <c r="A1505" s="361"/>
      <c r="B1505" s="322">
        <v>95</v>
      </c>
      <c r="C1505" s="322" t="str">
        <f t="shared" ca="1" si="322"/>
        <v>12.1</v>
      </c>
      <c r="D1505" s="322" t="str">
        <f t="shared" ca="1" si="323"/>
        <v>c</v>
      </c>
      <c r="E1505" s="322" t="s">
        <v>30</v>
      </c>
      <c r="F1505" s="322" t="str">
        <f t="shared" ca="1" si="324"/>
        <v>https://museemaritime.larochelle.fr/plan-du-site</v>
      </c>
      <c r="G1505" s="322" t="str">
        <f t="shared" ca="1" si="325"/>
        <v>AA</v>
      </c>
      <c r="H1505" s="322">
        <f t="shared" ca="1" si="326"/>
        <v>0</v>
      </c>
      <c r="I1505" s="322" t="str">
        <f t="shared" ca="1" si="327"/>
        <v>x</v>
      </c>
      <c r="J1505" s="322" t="str">
        <f t="shared" ca="1" si="328"/>
        <v/>
      </c>
      <c r="K1505" s="322" t="str">
        <f t="shared" ca="1" si="329"/>
        <v/>
      </c>
      <c r="L1505" s="322" t="str">
        <f t="shared" ca="1" si="330"/>
        <v/>
      </c>
      <c r="N1505" s="322">
        <f t="shared" ca="1" si="331"/>
        <v>0</v>
      </c>
      <c r="O1505" t="str">
        <f t="shared" ca="1" si="332"/>
        <v/>
      </c>
      <c r="P1505" t="str">
        <f t="shared" ca="1" si="333"/>
        <v/>
      </c>
      <c r="Q1505" t="str">
        <f t="shared" ca="1" si="334"/>
        <v/>
      </c>
      <c r="R1505" t="str">
        <f t="shared" ca="1" si="335"/>
        <v/>
      </c>
    </row>
    <row r="1506" spans="1:18" hidden="1" x14ac:dyDescent="0.2">
      <c r="A1506" s="361"/>
      <c r="B1506" s="322">
        <v>95</v>
      </c>
      <c r="C1506" s="322" t="str">
        <f t="shared" ca="1" si="322"/>
        <v>12.1</v>
      </c>
      <c r="D1506" s="322" t="str">
        <f t="shared" ca="1" si="323"/>
        <v>c</v>
      </c>
      <c r="E1506" s="322" t="s">
        <v>31</v>
      </c>
      <c r="F1506" s="322" t="str">
        <f t="shared" ca="1" si="324"/>
        <v>https://museemaritime.larochelle.fr/un-avant-gout/en-ce-moment</v>
      </c>
      <c r="G1506" s="322" t="str">
        <f t="shared" ca="1" si="325"/>
        <v>AA</v>
      </c>
      <c r="H1506" s="322">
        <f t="shared" ca="1" si="326"/>
        <v>0</v>
      </c>
      <c r="I1506" s="322" t="str">
        <f t="shared" ca="1" si="327"/>
        <v>x</v>
      </c>
      <c r="J1506" s="322" t="str">
        <f t="shared" ca="1" si="328"/>
        <v/>
      </c>
      <c r="K1506" s="322" t="str">
        <f t="shared" ca="1" si="329"/>
        <v/>
      </c>
      <c r="L1506" s="322" t="str">
        <f t="shared" ca="1" si="330"/>
        <v/>
      </c>
      <c r="N1506" s="322">
        <f t="shared" ca="1" si="331"/>
        <v>0</v>
      </c>
      <c r="O1506" t="str">
        <f t="shared" ca="1" si="332"/>
        <v/>
      </c>
      <c r="P1506" t="str">
        <f t="shared" ca="1" si="333"/>
        <v/>
      </c>
      <c r="Q1506" t="str">
        <f t="shared" ca="1" si="334"/>
        <v/>
      </c>
      <c r="R1506" t="str">
        <f t="shared" ca="1" si="335"/>
        <v/>
      </c>
    </row>
    <row r="1507" spans="1:18" hidden="1" x14ac:dyDescent="0.2">
      <c r="A1507" s="361"/>
      <c r="B1507" s="322">
        <v>95</v>
      </c>
      <c r="C1507" s="322" t="str">
        <f t="shared" ca="1" si="322"/>
        <v>12.1</v>
      </c>
      <c r="D1507" s="322" t="str">
        <f t="shared" ca="1" si="323"/>
        <v>c</v>
      </c>
      <c r="E1507" s="322" t="s">
        <v>32</v>
      </c>
      <c r="F1507" s="322" t="str">
        <f t="shared" ca="1" si="324"/>
        <v>https://museemaritime.larochelle.fr/un-avant-gout/en-ce-moment</v>
      </c>
      <c r="G1507" s="322" t="str">
        <f t="shared" ca="1" si="325"/>
        <v>AA</v>
      </c>
      <c r="H1507" s="322">
        <f t="shared" ca="1" si="326"/>
        <v>0</v>
      </c>
      <c r="I1507" s="322" t="str">
        <f t="shared" ca="1" si="327"/>
        <v>x</v>
      </c>
      <c r="J1507" s="322" t="str">
        <f t="shared" ca="1" si="328"/>
        <v/>
      </c>
      <c r="K1507" s="322" t="str">
        <f t="shared" ca="1" si="329"/>
        <v/>
      </c>
      <c r="L1507" s="322" t="str">
        <f t="shared" ca="1" si="330"/>
        <v/>
      </c>
      <c r="N1507" s="322">
        <f t="shared" ca="1" si="331"/>
        <v>0</v>
      </c>
      <c r="O1507" t="str">
        <f t="shared" ca="1" si="332"/>
        <v/>
      </c>
      <c r="P1507" t="str">
        <f t="shared" ca="1" si="333"/>
        <v/>
      </c>
      <c r="Q1507" t="str">
        <f t="shared" ca="1" si="334"/>
        <v/>
      </c>
      <c r="R1507" t="str">
        <f t="shared" ca="1" si="335"/>
        <v/>
      </c>
    </row>
    <row r="1508" spans="1:18" hidden="1" x14ac:dyDescent="0.2">
      <c r="A1508" s="361"/>
      <c r="B1508" s="322">
        <v>95</v>
      </c>
      <c r="C1508" s="322" t="str">
        <f t="shared" ca="1" si="322"/>
        <v>12.1</v>
      </c>
      <c r="D1508" s="322" t="str">
        <f t="shared" ca="1" si="323"/>
        <v>c</v>
      </c>
      <c r="E1508" s="322" t="s">
        <v>33</v>
      </c>
      <c r="F1508" s="322" t="str">
        <f t="shared" ca="1" si="324"/>
        <v>https://museemaritime.larochelle.fr/un-avant-gout/en-ce-moment/evenement/generationsthalassa-5662</v>
      </c>
      <c r="G1508" s="322" t="str">
        <f t="shared" ca="1" si="325"/>
        <v>AA</v>
      </c>
      <c r="H1508" s="322">
        <f t="shared" ca="1" si="326"/>
        <v>0</v>
      </c>
      <c r="I1508" s="322" t="str">
        <f t="shared" ca="1" si="327"/>
        <v>x</v>
      </c>
      <c r="J1508" s="322" t="str">
        <f t="shared" ca="1" si="328"/>
        <v/>
      </c>
      <c r="K1508" s="322" t="str">
        <f t="shared" ca="1" si="329"/>
        <v/>
      </c>
      <c r="L1508" s="322" t="str">
        <f t="shared" ca="1" si="330"/>
        <v/>
      </c>
      <c r="N1508" s="322">
        <f t="shared" ca="1" si="331"/>
        <v>0</v>
      </c>
      <c r="O1508" t="str">
        <f t="shared" ca="1" si="332"/>
        <v/>
      </c>
      <c r="P1508" t="str">
        <f t="shared" ca="1" si="333"/>
        <v/>
      </c>
      <c r="Q1508" t="str">
        <f t="shared" ca="1" si="334"/>
        <v/>
      </c>
      <c r="R1508" t="str">
        <f t="shared" ca="1" si="335"/>
        <v/>
      </c>
    </row>
    <row r="1509" spans="1:18" hidden="1" x14ac:dyDescent="0.2">
      <c r="A1509" s="361"/>
      <c r="B1509" s="322">
        <v>95</v>
      </c>
      <c r="C1509" s="322" t="str">
        <f t="shared" ca="1" si="322"/>
        <v>12.1</v>
      </c>
      <c r="D1509" s="322" t="str">
        <f t="shared" ca="1" si="323"/>
        <v>c</v>
      </c>
      <c r="E1509" s="322" t="s">
        <v>34</v>
      </c>
      <c r="F1509" s="322" t="str">
        <f t="shared" ca="1" si="324"/>
        <v>https://museemaritime.larochelle.fr/recherche?q=bateau&amp;tx_indexedsearch%5Bsubmit_button%5D=OK </v>
      </c>
      <c r="G1509" s="322" t="str">
        <f t="shared" ca="1" si="325"/>
        <v>AA</v>
      </c>
      <c r="H1509" s="322">
        <f t="shared" ca="1" si="326"/>
        <v>0</v>
      </c>
      <c r="I1509" s="322" t="str">
        <f t="shared" ca="1" si="327"/>
        <v>x</v>
      </c>
      <c r="J1509" s="322" t="str">
        <f t="shared" ca="1" si="328"/>
        <v/>
      </c>
      <c r="K1509" s="322" t="str">
        <f t="shared" ca="1" si="329"/>
        <v/>
      </c>
      <c r="L1509" s="322" t="str">
        <f t="shared" ca="1" si="330"/>
        <v/>
      </c>
      <c r="N1509" s="322">
        <f t="shared" ca="1" si="331"/>
        <v>0</v>
      </c>
      <c r="O1509" t="str">
        <f t="shared" ca="1" si="332"/>
        <v/>
      </c>
      <c r="P1509" t="str">
        <f t="shared" ca="1" si="333"/>
        <v/>
      </c>
      <c r="Q1509" t="str">
        <f t="shared" ca="1" si="334"/>
        <v/>
      </c>
      <c r="R1509" t="str">
        <f t="shared" ca="1" si="335"/>
        <v/>
      </c>
    </row>
    <row r="1510" spans="1:18" hidden="1" x14ac:dyDescent="0.2">
      <c r="A1510" s="361"/>
      <c r="B1510" s="322">
        <v>95</v>
      </c>
      <c r="C1510" s="322" t="str">
        <f t="shared" ca="1" si="322"/>
        <v>12.1</v>
      </c>
      <c r="D1510" s="322" t="str">
        <f t="shared" ca="1" si="323"/>
        <v>c</v>
      </c>
      <c r="E1510" s="322" t="s">
        <v>35</v>
      </c>
      <c r="F1510" s="322" t="str">
        <f t="shared" ca="1" si="324"/>
        <v>https://museemaritime.larochelle.fr/un-avant-gout/presentation-du-musee</v>
      </c>
      <c r="G1510" s="322" t="str">
        <f t="shared" ca="1" si="325"/>
        <v>AA</v>
      </c>
      <c r="H1510" s="322">
        <f t="shared" ca="1" si="326"/>
        <v>0</v>
      </c>
      <c r="I1510" s="322" t="str">
        <f t="shared" ca="1" si="327"/>
        <v>x</v>
      </c>
      <c r="J1510" s="322" t="str">
        <f t="shared" ca="1" si="328"/>
        <v/>
      </c>
      <c r="K1510" s="322" t="str">
        <f t="shared" ca="1" si="329"/>
        <v/>
      </c>
      <c r="L1510" s="322" t="str">
        <f t="shared" ca="1" si="330"/>
        <v/>
      </c>
      <c r="N1510" s="322">
        <f t="shared" ca="1" si="331"/>
        <v>0</v>
      </c>
      <c r="O1510" t="str">
        <f t="shared" ca="1" si="332"/>
        <v/>
      </c>
      <c r="P1510" t="str">
        <f t="shared" ca="1" si="333"/>
        <v/>
      </c>
      <c r="Q1510" t="str">
        <f t="shared" ca="1" si="334"/>
        <v/>
      </c>
      <c r="R1510" t="str">
        <f t="shared" ca="1" si="335"/>
        <v/>
      </c>
    </row>
    <row r="1511" spans="1:18" hidden="1" x14ac:dyDescent="0.2">
      <c r="A1511" s="361"/>
      <c r="B1511" s="322">
        <v>95</v>
      </c>
      <c r="C1511" s="322" t="str">
        <f t="shared" ca="1" si="322"/>
        <v>12.1</v>
      </c>
      <c r="D1511" s="322" t="str">
        <f t="shared" ca="1" si="323"/>
        <v>c</v>
      </c>
      <c r="E1511" s="322" t="s">
        <v>36</v>
      </c>
      <c r="F1511" s="322" t="str">
        <f t="shared" ca="1" si="324"/>
        <v>https://museemaritime.larochelle.fr/un-avant-gout/histoire-du-musee</v>
      </c>
      <c r="G1511" s="322" t="str">
        <f t="shared" ca="1" si="325"/>
        <v>AA</v>
      </c>
      <c r="H1511" s="322">
        <f t="shared" ca="1" si="326"/>
        <v>0</v>
      </c>
      <c r="I1511" s="322" t="str">
        <f t="shared" ca="1" si="327"/>
        <v>x</v>
      </c>
      <c r="J1511" s="322" t="str">
        <f t="shared" ca="1" si="328"/>
        <v/>
      </c>
      <c r="K1511" s="322" t="str">
        <f t="shared" ca="1" si="329"/>
        <v/>
      </c>
      <c r="L1511" s="322" t="str">
        <f t="shared" ca="1" si="330"/>
        <v/>
      </c>
      <c r="N1511" s="322">
        <f t="shared" ca="1" si="331"/>
        <v>0</v>
      </c>
      <c r="O1511" t="str">
        <f t="shared" ca="1" si="332"/>
        <v/>
      </c>
      <c r="P1511" t="str">
        <f t="shared" ca="1" si="333"/>
        <v/>
      </c>
      <c r="Q1511" t="str">
        <f t="shared" ca="1" si="334"/>
        <v/>
      </c>
      <c r="R1511" t="str">
        <f t="shared" ca="1" si="335"/>
        <v/>
      </c>
    </row>
    <row r="1512" spans="1:18" hidden="1" x14ac:dyDescent="0.2">
      <c r="A1512" s="361"/>
      <c r="B1512" s="322">
        <v>95</v>
      </c>
      <c r="C1512" s="322" t="str">
        <f t="shared" ca="1" si="322"/>
        <v>12.1</v>
      </c>
      <c r="D1512" s="322" t="str">
        <f t="shared" ca="1" si="323"/>
        <v>c</v>
      </c>
      <c r="E1512" s="322" t="s">
        <v>37</v>
      </c>
      <c r="F1512" s="322" t="str">
        <f t="shared" ca="1" si="324"/>
        <v>https://museemaritime.larochelle.fr/un-avant-gout/les-collections/flotte-patrimoniale</v>
      </c>
      <c r="G1512" s="322" t="str">
        <f t="shared" ca="1" si="325"/>
        <v>AA</v>
      </c>
      <c r="H1512" s="322">
        <f t="shared" ca="1" si="326"/>
        <v>0</v>
      </c>
      <c r="I1512" s="322" t="str">
        <f t="shared" ca="1" si="327"/>
        <v>x</v>
      </c>
      <c r="J1512" s="322" t="str">
        <f t="shared" ca="1" si="328"/>
        <v/>
      </c>
      <c r="K1512" s="322" t="str">
        <f t="shared" ca="1" si="329"/>
        <v/>
      </c>
      <c r="L1512" s="322" t="str">
        <f t="shared" ca="1" si="330"/>
        <v/>
      </c>
      <c r="N1512" s="322">
        <f t="shared" ca="1" si="331"/>
        <v>0</v>
      </c>
      <c r="O1512" t="str">
        <f t="shared" ca="1" si="332"/>
        <v/>
      </c>
      <c r="P1512" t="str">
        <f t="shared" ca="1" si="333"/>
        <v/>
      </c>
      <c r="Q1512" t="str">
        <f t="shared" ca="1" si="334"/>
        <v/>
      </c>
      <c r="R1512" t="str">
        <f t="shared" ca="1" si="335"/>
        <v/>
      </c>
    </row>
    <row r="1513" spans="1:18" hidden="1" x14ac:dyDescent="0.2">
      <c r="A1513" s="361"/>
      <c r="B1513" s="322">
        <v>95</v>
      </c>
      <c r="C1513" s="322" t="str">
        <f t="shared" ca="1" si="322"/>
        <v>12.1</v>
      </c>
      <c r="D1513" s="322" t="str">
        <f t="shared" ca="1" si="323"/>
        <v>c</v>
      </c>
      <c r="E1513" s="322" t="s">
        <v>38</v>
      </c>
      <c r="F1513" s="322" t="str">
        <f t="shared" ca="1" si="324"/>
        <v>https://museemaritime.larochelle.fr/un-avant-gout/les-collections/france-1</v>
      </c>
      <c r="G1513" s="322" t="str">
        <f t="shared" ca="1" si="325"/>
        <v>AA</v>
      </c>
      <c r="H1513" s="322">
        <f t="shared" ca="1" si="326"/>
        <v>0</v>
      </c>
      <c r="I1513" s="322" t="str">
        <f t="shared" ca="1" si="327"/>
        <v>x</v>
      </c>
      <c r="J1513" s="322" t="str">
        <f t="shared" ca="1" si="328"/>
        <v/>
      </c>
      <c r="K1513" s="322" t="str">
        <f t="shared" ca="1" si="329"/>
        <v/>
      </c>
      <c r="L1513" s="322" t="str">
        <f t="shared" ca="1" si="330"/>
        <v/>
      </c>
      <c r="N1513" s="322">
        <f t="shared" ca="1" si="331"/>
        <v>0</v>
      </c>
      <c r="O1513" t="str">
        <f t="shared" ca="1" si="332"/>
        <v/>
      </c>
      <c r="P1513" t="str">
        <f t="shared" ca="1" si="333"/>
        <v/>
      </c>
      <c r="Q1513" t="str">
        <f t="shared" ca="1" si="334"/>
        <v/>
      </c>
      <c r="R1513" t="str">
        <f t="shared" ca="1" si="335"/>
        <v/>
      </c>
    </row>
    <row r="1514" spans="1:18" hidden="1" x14ac:dyDescent="0.2">
      <c r="A1514" s="361"/>
      <c r="B1514" s="322">
        <v>95</v>
      </c>
      <c r="C1514" s="322" t="str">
        <f t="shared" ca="1" si="322"/>
        <v>12.1</v>
      </c>
      <c r="D1514" s="322" t="str">
        <f t="shared" ca="1" si="323"/>
        <v>c</v>
      </c>
      <c r="E1514" s="322" t="s">
        <v>39</v>
      </c>
      <c r="F1514" s="322" t="str">
        <f t="shared" ca="1" si="324"/>
        <v>https://museemaritime.larochelle.fr/un-avant-gout/les-incontournables/joshua-1</v>
      </c>
      <c r="G1514" s="322" t="str">
        <f t="shared" ca="1" si="325"/>
        <v>AA</v>
      </c>
      <c r="H1514" s="322">
        <f t="shared" ca="1" si="326"/>
        <v>0</v>
      </c>
      <c r="I1514" s="322" t="str">
        <f t="shared" ca="1" si="327"/>
        <v>x</v>
      </c>
      <c r="J1514" s="322" t="str">
        <f t="shared" ca="1" si="328"/>
        <v/>
      </c>
      <c r="K1514" s="322" t="str">
        <f t="shared" ca="1" si="329"/>
        <v/>
      </c>
      <c r="L1514" s="322" t="str">
        <f t="shared" ca="1" si="330"/>
        <v/>
      </c>
      <c r="N1514" s="322">
        <f t="shared" ca="1" si="331"/>
        <v>0</v>
      </c>
      <c r="O1514" t="str">
        <f t="shared" ca="1" si="332"/>
        <v/>
      </c>
      <c r="P1514" t="str">
        <f t="shared" ca="1" si="333"/>
        <v/>
      </c>
      <c r="Q1514" t="str">
        <f t="shared" ca="1" si="334"/>
        <v/>
      </c>
      <c r="R1514" t="str">
        <f t="shared" ca="1" si="335"/>
        <v/>
      </c>
    </row>
    <row r="1515" spans="1:18" hidden="1" x14ac:dyDescent="0.2">
      <c r="A1515" s="361"/>
      <c r="B1515" s="322">
        <v>95</v>
      </c>
      <c r="C1515" s="322" t="str">
        <f t="shared" ca="1" si="322"/>
        <v>12.1</v>
      </c>
      <c r="D1515" s="322" t="str">
        <f t="shared" ca="1" si="323"/>
        <v>c</v>
      </c>
      <c r="E1515" s="322" t="s">
        <v>40</v>
      </c>
      <c r="F1515" s="322" t="str">
        <f t="shared" ca="1" si="324"/>
        <v>https://museemaritime.larochelle.fr/preparer-la-visite/acces-tarifs-et-horaires</v>
      </c>
      <c r="G1515" s="322" t="str">
        <f t="shared" ca="1" si="325"/>
        <v>AA</v>
      </c>
      <c r="H1515" s="322">
        <f t="shared" ca="1" si="326"/>
        <v>0</v>
      </c>
      <c r="I1515" s="322" t="str">
        <f t="shared" ca="1" si="327"/>
        <v>x</v>
      </c>
      <c r="J1515" s="322" t="str">
        <f t="shared" ca="1" si="328"/>
        <v/>
      </c>
      <c r="K1515" s="322" t="str">
        <f t="shared" ca="1" si="329"/>
        <v/>
      </c>
      <c r="L1515" s="322" t="str">
        <f t="shared" ca="1" si="330"/>
        <v/>
      </c>
      <c r="N1515" s="322">
        <f t="shared" ca="1" si="331"/>
        <v>0</v>
      </c>
      <c r="O1515" t="str">
        <f t="shared" ca="1" si="332"/>
        <v/>
      </c>
      <c r="P1515" t="str">
        <f t="shared" ca="1" si="333"/>
        <v/>
      </c>
      <c r="Q1515" t="str">
        <f t="shared" ca="1" si="334"/>
        <v/>
      </c>
      <c r="R1515" t="str">
        <f t="shared" ca="1" si="335"/>
        <v/>
      </c>
    </row>
    <row r="1516" spans="1:18" hidden="1" x14ac:dyDescent="0.2">
      <c r="A1516" s="361"/>
      <c r="B1516" s="322">
        <v>95</v>
      </c>
      <c r="C1516" s="322" t="str">
        <f t="shared" ca="1" si="322"/>
        <v>12.1</v>
      </c>
      <c r="D1516" s="322" t="str">
        <f t="shared" ca="1" si="323"/>
        <v>c</v>
      </c>
      <c r="E1516" s="322" t="s">
        <v>41</v>
      </c>
      <c r="F1516" s="322" t="str">
        <f t="shared" ca="1" si="324"/>
        <v>https://museemaritime.larochelle.fr/preparer-la-visite/je-suis/enseignant-ou-animateur</v>
      </c>
      <c r="G1516" s="322" t="str">
        <f t="shared" ca="1" si="325"/>
        <v>AA</v>
      </c>
      <c r="H1516" s="322">
        <f t="shared" ca="1" si="326"/>
        <v>0</v>
      </c>
      <c r="I1516" s="322" t="str">
        <f t="shared" ca="1" si="327"/>
        <v>x</v>
      </c>
      <c r="J1516" s="322" t="str">
        <f t="shared" ca="1" si="328"/>
        <v/>
      </c>
      <c r="K1516" s="322" t="str">
        <f t="shared" ca="1" si="329"/>
        <v/>
      </c>
      <c r="L1516" s="322" t="str">
        <f t="shared" ca="1" si="330"/>
        <v/>
      </c>
      <c r="N1516" s="322">
        <f t="shared" ca="1" si="331"/>
        <v>0</v>
      </c>
      <c r="O1516" t="str">
        <f t="shared" ca="1" si="332"/>
        <v/>
      </c>
      <c r="P1516" t="str">
        <f t="shared" ca="1" si="333"/>
        <v/>
      </c>
      <c r="Q1516" t="str">
        <f t="shared" ca="1" si="334"/>
        <v/>
      </c>
      <c r="R1516" t="str">
        <f t="shared" ca="1" si="335"/>
        <v/>
      </c>
    </row>
    <row r="1517" spans="1:18" hidden="1" x14ac:dyDescent="0.2">
      <c r="A1517" s="361"/>
      <c r="B1517" s="322">
        <v>95</v>
      </c>
      <c r="C1517" s="322" t="str">
        <f t="shared" ca="1" si="322"/>
        <v>12.1</v>
      </c>
      <c r="D1517" s="322" t="str">
        <f t="shared" ca="1" si="323"/>
        <v>c</v>
      </c>
      <c r="E1517" s="322" t="s">
        <v>42</v>
      </c>
      <c r="F1517" s="322" t="str">
        <f t="shared" ca="1" si="324"/>
        <v>https://museemaritime.larochelle.fr/au-dela-de-la-visite/autour-des-expositions</v>
      </c>
      <c r="G1517" s="322" t="str">
        <f t="shared" ca="1" si="325"/>
        <v>AA</v>
      </c>
      <c r="H1517" s="322">
        <f t="shared" ca="1" si="326"/>
        <v>0</v>
      </c>
      <c r="I1517" s="322" t="str">
        <f t="shared" ca="1" si="327"/>
        <v>x</v>
      </c>
      <c r="J1517" s="322" t="str">
        <f t="shared" ca="1" si="328"/>
        <v/>
      </c>
      <c r="K1517" s="322" t="str">
        <f t="shared" ca="1" si="329"/>
        <v/>
      </c>
      <c r="L1517" s="322" t="str">
        <f t="shared" ca="1" si="330"/>
        <v/>
      </c>
      <c r="N1517" s="322">
        <f t="shared" ca="1" si="331"/>
        <v>0</v>
      </c>
      <c r="O1517" t="str">
        <f t="shared" ca="1" si="332"/>
        <v/>
      </c>
      <c r="P1517" t="str">
        <f t="shared" ca="1" si="333"/>
        <v/>
      </c>
      <c r="Q1517" t="str">
        <f t="shared" ca="1" si="334"/>
        <v/>
      </c>
      <c r="R1517" t="str">
        <f t="shared" ca="1" si="335"/>
        <v/>
      </c>
    </row>
    <row r="1518" spans="1:18" hidden="1" x14ac:dyDescent="0.2">
      <c r="A1518" s="361"/>
      <c r="B1518" s="322">
        <v>95</v>
      </c>
      <c r="C1518" s="322" t="str">
        <f t="shared" ca="1" si="322"/>
        <v>12.1</v>
      </c>
      <c r="D1518" s="322" t="str">
        <f t="shared" ca="1" si="323"/>
        <v>c</v>
      </c>
      <c r="E1518" s="322" t="s">
        <v>43</v>
      </c>
      <c r="F1518" s="322" t="str">
        <f t="shared" ca="1" si="324"/>
        <v>https://museemaritime.larochelle.fr/au-dela-de-la-visite/lieux-culturels-et-monuments</v>
      </c>
      <c r="G1518" s="322" t="str">
        <f t="shared" ca="1" si="325"/>
        <v>AA</v>
      </c>
      <c r="H1518" s="322">
        <f t="shared" ca="1" si="326"/>
        <v>0</v>
      </c>
      <c r="I1518" s="322" t="str">
        <f t="shared" ca="1" si="327"/>
        <v>x</v>
      </c>
      <c r="J1518" s="322" t="str">
        <f t="shared" ca="1" si="328"/>
        <v/>
      </c>
      <c r="K1518" s="322" t="str">
        <f t="shared" ca="1" si="329"/>
        <v/>
      </c>
      <c r="L1518" s="322" t="str">
        <f t="shared" ca="1" si="330"/>
        <v/>
      </c>
      <c r="N1518" s="322">
        <f t="shared" ca="1" si="331"/>
        <v>0</v>
      </c>
      <c r="O1518" t="str">
        <f t="shared" ca="1" si="332"/>
        <v/>
      </c>
      <c r="P1518" t="str">
        <f t="shared" ca="1" si="333"/>
        <v/>
      </c>
      <c r="Q1518" t="str">
        <f t="shared" ca="1" si="334"/>
        <v/>
      </c>
      <c r="R1518" t="str">
        <f t="shared" ca="1" si="335"/>
        <v/>
      </c>
    </row>
    <row r="1519" spans="1:18" hidden="1" x14ac:dyDescent="0.2">
      <c r="A1519" s="361"/>
      <c r="B1519" s="322">
        <v>95</v>
      </c>
      <c r="C1519" s="322" t="str">
        <f t="shared" ca="1" si="322"/>
        <v>12.1</v>
      </c>
      <c r="D1519" s="322" t="str">
        <f t="shared" ca="1" si="323"/>
        <v>c</v>
      </c>
      <c r="E1519" s="322" t="s">
        <v>44</v>
      </c>
      <c r="F1519" s="322" t="str">
        <f t="shared" ca="1" si="324"/>
        <v>https://museemaritime.larochelle.fr/au-dela-de-la-visite/a-decouvrir-a-proximite/yatchs-classiques</v>
      </c>
      <c r="G1519" s="322" t="str">
        <f t="shared" ca="1" si="325"/>
        <v>AA</v>
      </c>
      <c r="H1519" s="322">
        <f t="shared" ca="1" si="326"/>
        <v>0</v>
      </c>
      <c r="I1519" s="322" t="str">
        <f t="shared" ca="1" si="327"/>
        <v>x</v>
      </c>
      <c r="J1519" s="322" t="str">
        <f t="shared" ca="1" si="328"/>
        <v/>
      </c>
      <c r="K1519" s="322" t="str">
        <f t="shared" ca="1" si="329"/>
        <v/>
      </c>
      <c r="L1519" s="322" t="str">
        <f t="shared" ca="1" si="330"/>
        <v/>
      </c>
      <c r="N1519" s="322">
        <f t="shared" ca="1" si="331"/>
        <v>0</v>
      </c>
      <c r="O1519" t="str">
        <f t="shared" ca="1" si="332"/>
        <v/>
      </c>
      <c r="P1519" t="str">
        <f t="shared" ca="1" si="333"/>
        <v/>
      </c>
      <c r="Q1519" t="str">
        <f t="shared" ca="1" si="334"/>
        <v/>
      </c>
      <c r="R1519" t="str">
        <f t="shared" ca="1" si="335"/>
        <v/>
      </c>
    </row>
    <row r="1520" spans="1:18" hidden="1" x14ac:dyDescent="0.2">
      <c r="A1520" s="361"/>
      <c r="B1520" s="322">
        <v>96</v>
      </c>
      <c r="C1520" s="322" t="str">
        <f t="shared" ca="1" si="322"/>
        <v>12.2</v>
      </c>
      <c r="D1520" s="322" t="str">
        <f t="shared" ca="1" si="323"/>
        <v>c</v>
      </c>
      <c r="E1520" s="322" t="s">
        <v>27</v>
      </c>
      <c r="F1520" s="322" t="str">
        <f t="shared" ca="1" si="324"/>
        <v>https://museemaritime.larochelle.fr/</v>
      </c>
      <c r="G1520" s="322" t="str">
        <f t="shared" ca="1" si="325"/>
        <v>AA</v>
      </c>
      <c r="H1520" s="322">
        <f t="shared" ca="1" si="326"/>
        <v>0</v>
      </c>
      <c r="I1520" s="322" t="str">
        <f t="shared" ca="1" si="327"/>
        <v>x</v>
      </c>
      <c r="J1520" s="322" t="str">
        <f t="shared" ca="1" si="328"/>
        <v/>
      </c>
      <c r="K1520" s="322" t="str">
        <f t="shared" ca="1" si="329"/>
        <v/>
      </c>
      <c r="L1520" s="322" t="str">
        <f t="shared" ca="1" si="330"/>
        <v/>
      </c>
      <c r="N1520" s="322">
        <f t="shared" ca="1" si="331"/>
        <v>0</v>
      </c>
      <c r="O1520" t="str">
        <f t="shared" ca="1" si="332"/>
        <v/>
      </c>
      <c r="P1520" t="str">
        <f t="shared" ca="1" si="333"/>
        <v/>
      </c>
      <c r="Q1520" t="str">
        <f t="shared" ca="1" si="334"/>
        <v/>
      </c>
      <c r="R1520" t="str">
        <f t="shared" ca="1" si="335"/>
        <v/>
      </c>
    </row>
    <row r="1521" spans="1:18" hidden="1" x14ac:dyDescent="0.2">
      <c r="A1521" s="361"/>
      <c r="B1521" s="322">
        <v>96</v>
      </c>
      <c r="C1521" s="322" t="str">
        <f t="shared" ca="1" si="322"/>
        <v>12.2</v>
      </c>
      <c r="D1521" s="322" t="str">
        <f t="shared" ca="1" si="323"/>
        <v>c</v>
      </c>
      <c r="E1521" s="322" t="s">
        <v>28</v>
      </c>
      <c r="F1521" s="322" t="str">
        <f t="shared" ca="1" si="324"/>
        <v>https://museemaritime.larochelle.fr/contact</v>
      </c>
      <c r="G1521" s="322" t="str">
        <f t="shared" ca="1" si="325"/>
        <v>AA</v>
      </c>
      <c r="H1521" s="322">
        <f t="shared" ca="1" si="326"/>
        <v>0</v>
      </c>
      <c r="I1521" s="322" t="str">
        <f t="shared" ca="1" si="327"/>
        <v>x</v>
      </c>
      <c r="J1521" s="322" t="str">
        <f t="shared" ca="1" si="328"/>
        <v/>
      </c>
      <c r="K1521" s="322" t="str">
        <f t="shared" ca="1" si="329"/>
        <v/>
      </c>
      <c r="L1521" s="322" t="str">
        <f t="shared" ca="1" si="330"/>
        <v/>
      </c>
      <c r="N1521" s="322">
        <f t="shared" ca="1" si="331"/>
        <v>0</v>
      </c>
      <c r="O1521" t="str">
        <f t="shared" ca="1" si="332"/>
        <v/>
      </c>
      <c r="P1521" t="str">
        <f t="shared" ca="1" si="333"/>
        <v/>
      </c>
      <c r="Q1521" t="str">
        <f t="shared" ca="1" si="334"/>
        <v/>
      </c>
      <c r="R1521" t="str">
        <f t="shared" ca="1" si="335"/>
        <v/>
      </c>
    </row>
    <row r="1522" spans="1:18" hidden="1" x14ac:dyDescent="0.2">
      <c r="A1522" s="361"/>
      <c r="B1522" s="322">
        <v>96</v>
      </c>
      <c r="C1522" s="322" t="str">
        <f t="shared" ca="1" si="322"/>
        <v>12.2</v>
      </c>
      <c r="D1522" s="322" t="str">
        <f t="shared" ca="1" si="323"/>
        <v>c</v>
      </c>
      <c r="E1522" s="322" t="s">
        <v>29</v>
      </c>
      <c r="F1522" s="322" t="str">
        <f t="shared" ca="1" si="324"/>
        <v>https://museemaritime.larochelle.fr/mentions-legales</v>
      </c>
      <c r="G1522" s="322" t="str">
        <f t="shared" ca="1" si="325"/>
        <v>AA</v>
      </c>
      <c r="H1522" s="322">
        <f t="shared" ca="1" si="326"/>
        <v>0</v>
      </c>
      <c r="I1522" s="322" t="str">
        <f t="shared" ca="1" si="327"/>
        <v>x</v>
      </c>
      <c r="J1522" s="322" t="str">
        <f t="shared" ca="1" si="328"/>
        <v/>
      </c>
      <c r="K1522" s="322" t="str">
        <f t="shared" ca="1" si="329"/>
        <v/>
      </c>
      <c r="L1522" s="322" t="str">
        <f t="shared" ca="1" si="330"/>
        <v/>
      </c>
      <c r="N1522" s="322">
        <f t="shared" ca="1" si="331"/>
        <v>0</v>
      </c>
      <c r="O1522" t="str">
        <f t="shared" ca="1" si="332"/>
        <v/>
      </c>
      <c r="P1522" t="str">
        <f t="shared" ca="1" si="333"/>
        <v/>
      </c>
      <c r="Q1522" t="str">
        <f t="shared" ca="1" si="334"/>
        <v/>
      </c>
      <c r="R1522" t="str">
        <f t="shared" ca="1" si="335"/>
        <v/>
      </c>
    </row>
    <row r="1523" spans="1:18" hidden="1" x14ac:dyDescent="0.2">
      <c r="A1523" s="361"/>
      <c r="B1523" s="322">
        <v>96</v>
      </c>
      <c r="C1523" s="322" t="str">
        <f t="shared" ca="1" si="322"/>
        <v>12.2</v>
      </c>
      <c r="D1523" s="322" t="str">
        <f t="shared" ca="1" si="323"/>
        <v>c</v>
      </c>
      <c r="E1523" s="322" t="s">
        <v>30</v>
      </c>
      <c r="F1523" s="322" t="str">
        <f t="shared" ca="1" si="324"/>
        <v>https://museemaritime.larochelle.fr/plan-du-site</v>
      </c>
      <c r="G1523" s="322" t="str">
        <f t="shared" ca="1" si="325"/>
        <v>AA</v>
      </c>
      <c r="H1523" s="322">
        <f t="shared" ca="1" si="326"/>
        <v>0</v>
      </c>
      <c r="I1523" s="322" t="str">
        <f t="shared" ca="1" si="327"/>
        <v>x</v>
      </c>
      <c r="J1523" s="322" t="str">
        <f t="shared" ca="1" si="328"/>
        <v/>
      </c>
      <c r="K1523" s="322" t="str">
        <f t="shared" ca="1" si="329"/>
        <v/>
      </c>
      <c r="L1523" s="322" t="str">
        <f t="shared" ca="1" si="330"/>
        <v/>
      </c>
      <c r="N1523" s="322">
        <f t="shared" ca="1" si="331"/>
        <v>0</v>
      </c>
      <c r="O1523" t="str">
        <f t="shared" ca="1" si="332"/>
        <v/>
      </c>
      <c r="P1523" t="str">
        <f t="shared" ca="1" si="333"/>
        <v/>
      </c>
      <c r="Q1523" t="str">
        <f t="shared" ca="1" si="334"/>
        <v/>
      </c>
      <c r="R1523" t="str">
        <f t="shared" ca="1" si="335"/>
        <v/>
      </c>
    </row>
    <row r="1524" spans="1:18" hidden="1" x14ac:dyDescent="0.2">
      <c r="A1524" s="361"/>
      <c r="B1524" s="322">
        <v>96</v>
      </c>
      <c r="C1524" s="322" t="str">
        <f t="shared" ca="1" si="322"/>
        <v>12.2</v>
      </c>
      <c r="D1524" s="322" t="str">
        <f t="shared" ca="1" si="323"/>
        <v>c</v>
      </c>
      <c r="E1524" s="322" t="s">
        <v>31</v>
      </c>
      <c r="F1524" s="322" t="str">
        <f t="shared" ca="1" si="324"/>
        <v>https://museemaritime.larochelle.fr/un-avant-gout/en-ce-moment</v>
      </c>
      <c r="G1524" s="322" t="str">
        <f t="shared" ca="1" si="325"/>
        <v>AA</v>
      </c>
      <c r="H1524" s="322">
        <f t="shared" ca="1" si="326"/>
        <v>0</v>
      </c>
      <c r="I1524" s="322" t="str">
        <f t="shared" ca="1" si="327"/>
        <v>x</v>
      </c>
      <c r="J1524" s="322" t="str">
        <f t="shared" ca="1" si="328"/>
        <v/>
      </c>
      <c r="K1524" s="322" t="str">
        <f t="shared" ca="1" si="329"/>
        <v/>
      </c>
      <c r="L1524" s="322" t="str">
        <f t="shared" ca="1" si="330"/>
        <v/>
      </c>
      <c r="N1524" s="322">
        <f t="shared" ca="1" si="331"/>
        <v>0</v>
      </c>
      <c r="O1524" t="str">
        <f t="shared" ca="1" si="332"/>
        <v/>
      </c>
      <c r="P1524" t="str">
        <f t="shared" ca="1" si="333"/>
        <v/>
      </c>
      <c r="Q1524" t="str">
        <f t="shared" ca="1" si="334"/>
        <v/>
      </c>
      <c r="R1524" t="str">
        <f t="shared" ca="1" si="335"/>
        <v/>
      </c>
    </row>
    <row r="1525" spans="1:18" hidden="1" x14ac:dyDescent="0.2">
      <c r="A1525" s="361"/>
      <c r="B1525" s="322">
        <v>96</v>
      </c>
      <c r="C1525" s="322" t="str">
        <f t="shared" ca="1" si="322"/>
        <v>12.2</v>
      </c>
      <c r="D1525" s="322" t="str">
        <f t="shared" ca="1" si="323"/>
        <v>c</v>
      </c>
      <c r="E1525" s="322" t="s">
        <v>32</v>
      </c>
      <c r="F1525" s="322" t="str">
        <f t="shared" ca="1" si="324"/>
        <v>https://museemaritime.larochelle.fr/un-avant-gout/en-ce-moment</v>
      </c>
      <c r="G1525" s="322" t="str">
        <f t="shared" ca="1" si="325"/>
        <v>AA</v>
      </c>
      <c r="H1525" s="322">
        <f t="shared" ca="1" si="326"/>
        <v>0</v>
      </c>
      <c r="I1525" s="322" t="str">
        <f t="shared" ca="1" si="327"/>
        <v>x</v>
      </c>
      <c r="J1525" s="322" t="str">
        <f t="shared" ca="1" si="328"/>
        <v/>
      </c>
      <c r="K1525" s="322" t="str">
        <f t="shared" ca="1" si="329"/>
        <v/>
      </c>
      <c r="L1525" s="322" t="str">
        <f t="shared" ca="1" si="330"/>
        <v/>
      </c>
      <c r="N1525" s="322">
        <f t="shared" ca="1" si="331"/>
        <v>0</v>
      </c>
      <c r="O1525" t="str">
        <f t="shared" ca="1" si="332"/>
        <v/>
      </c>
      <c r="P1525" t="str">
        <f t="shared" ca="1" si="333"/>
        <v/>
      </c>
      <c r="Q1525" t="str">
        <f t="shared" ca="1" si="334"/>
        <v/>
      </c>
      <c r="R1525" t="str">
        <f t="shared" ca="1" si="335"/>
        <v/>
      </c>
    </row>
    <row r="1526" spans="1:18" hidden="1" x14ac:dyDescent="0.2">
      <c r="A1526" s="361"/>
      <c r="B1526" s="322">
        <v>96</v>
      </c>
      <c r="C1526" s="322" t="str">
        <f t="shared" ca="1" si="322"/>
        <v>12.2</v>
      </c>
      <c r="D1526" s="322" t="str">
        <f t="shared" ca="1" si="323"/>
        <v>c</v>
      </c>
      <c r="E1526" s="322" t="s">
        <v>33</v>
      </c>
      <c r="F1526" s="322" t="str">
        <f t="shared" ca="1" si="324"/>
        <v>https://museemaritime.larochelle.fr/un-avant-gout/en-ce-moment/evenement/generationsthalassa-5662</v>
      </c>
      <c r="G1526" s="322" t="str">
        <f t="shared" ca="1" si="325"/>
        <v>AA</v>
      </c>
      <c r="H1526" s="322">
        <f t="shared" ca="1" si="326"/>
        <v>0</v>
      </c>
      <c r="I1526" s="322" t="str">
        <f t="shared" ca="1" si="327"/>
        <v>x</v>
      </c>
      <c r="J1526" s="322" t="str">
        <f t="shared" ca="1" si="328"/>
        <v/>
      </c>
      <c r="K1526" s="322" t="str">
        <f t="shared" ca="1" si="329"/>
        <v/>
      </c>
      <c r="L1526" s="322" t="str">
        <f t="shared" ca="1" si="330"/>
        <v/>
      </c>
      <c r="N1526" s="322">
        <f t="shared" ca="1" si="331"/>
        <v>0</v>
      </c>
      <c r="O1526" t="str">
        <f t="shared" ca="1" si="332"/>
        <v/>
      </c>
      <c r="P1526" t="str">
        <f t="shared" ca="1" si="333"/>
        <v/>
      </c>
      <c r="Q1526" t="str">
        <f t="shared" ca="1" si="334"/>
        <v/>
      </c>
      <c r="R1526" t="str">
        <f t="shared" ca="1" si="335"/>
        <v/>
      </c>
    </row>
    <row r="1527" spans="1:18" hidden="1" x14ac:dyDescent="0.2">
      <c r="A1527" s="361"/>
      <c r="B1527" s="322">
        <v>96</v>
      </c>
      <c r="C1527" s="322" t="str">
        <f t="shared" ca="1" si="322"/>
        <v>12.2</v>
      </c>
      <c r="D1527" s="322" t="str">
        <f t="shared" ca="1" si="323"/>
        <v>c</v>
      </c>
      <c r="E1527" s="322" t="s">
        <v>34</v>
      </c>
      <c r="F1527" s="322" t="str">
        <f t="shared" ca="1" si="324"/>
        <v>https://museemaritime.larochelle.fr/recherche?q=bateau&amp;tx_indexedsearch%5Bsubmit_button%5D=OK </v>
      </c>
      <c r="G1527" s="322" t="str">
        <f t="shared" ca="1" si="325"/>
        <v>AA</v>
      </c>
      <c r="H1527" s="322">
        <f t="shared" ca="1" si="326"/>
        <v>0</v>
      </c>
      <c r="I1527" s="322" t="str">
        <f t="shared" ca="1" si="327"/>
        <v>x</v>
      </c>
      <c r="J1527" s="322" t="str">
        <f t="shared" ca="1" si="328"/>
        <v/>
      </c>
      <c r="K1527" s="322" t="str">
        <f t="shared" ca="1" si="329"/>
        <v/>
      </c>
      <c r="L1527" s="322" t="str">
        <f t="shared" ca="1" si="330"/>
        <v/>
      </c>
      <c r="N1527" s="322">
        <f t="shared" ca="1" si="331"/>
        <v>0</v>
      </c>
      <c r="O1527" t="str">
        <f t="shared" ca="1" si="332"/>
        <v/>
      </c>
      <c r="P1527" t="str">
        <f t="shared" ca="1" si="333"/>
        <v/>
      </c>
      <c r="Q1527" t="str">
        <f t="shared" ca="1" si="334"/>
        <v/>
      </c>
      <c r="R1527" t="str">
        <f t="shared" ca="1" si="335"/>
        <v/>
      </c>
    </row>
    <row r="1528" spans="1:18" hidden="1" x14ac:dyDescent="0.2">
      <c r="A1528" s="361"/>
      <c r="B1528" s="322">
        <v>96</v>
      </c>
      <c r="C1528" s="322" t="str">
        <f t="shared" ca="1" si="322"/>
        <v>12.2</v>
      </c>
      <c r="D1528" s="322" t="str">
        <f t="shared" ca="1" si="323"/>
        <v>c</v>
      </c>
      <c r="E1528" s="322" t="s">
        <v>35</v>
      </c>
      <c r="F1528" s="322" t="str">
        <f t="shared" ca="1" si="324"/>
        <v>https://museemaritime.larochelle.fr/un-avant-gout/presentation-du-musee</v>
      </c>
      <c r="G1528" s="322" t="str">
        <f t="shared" ca="1" si="325"/>
        <v>AA</v>
      </c>
      <c r="H1528" s="322">
        <f t="shared" ca="1" si="326"/>
        <v>0</v>
      </c>
      <c r="I1528" s="322" t="str">
        <f t="shared" ca="1" si="327"/>
        <v>x</v>
      </c>
      <c r="J1528" s="322" t="str">
        <f t="shared" ca="1" si="328"/>
        <v/>
      </c>
      <c r="K1528" s="322" t="str">
        <f t="shared" ca="1" si="329"/>
        <v/>
      </c>
      <c r="L1528" s="322" t="str">
        <f t="shared" ca="1" si="330"/>
        <v/>
      </c>
      <c r="N1528" s="322">
        <f t="shared" ca="1" si="331"/>
        <v>0</v>
      </c>
      <c r="O1528" t="str">
        <f t="shared" ca="1" si="332"/>
        <v/>
      </c>
      <c r="P1528" t="str">
        <f t="shared" ca="1" si="333"/>
        <v/>
      </c>
      <c r="Q1528" t="str">
        <f t="shared" ca="1" si="334"/>
        <v/>
      </c>
      <c r="R1528" t="str">
        <f t="shared" ca="1" si="335"/>
        <v/>
      </c>
    </row>
    <row r="1529" spans="1:18" hidden="1" x14ac:dyDescent="0.2">
      <c r="A1529" s="361"/>
      <c r="B1529" s="322">
        <v>96</v>
      </c>
      <c r="C1529" s="322" t="str">
        <f t="shared" ca="1" si="322"/>
        <v>12.2</v>
      </c>
      <c r="D1529" s="322" t="str">
        <f t="shared" ca="1" si="323"/>
        <v>c</v>
      </c>
      <c r="E1529" s="322" t="s">
        <v>36</v>
      </c>
      <c r="F1529" s="322" t="str">
        <f t="shared" ca="1" si="324"/>
        <v>https://museemaritime.larochelle.fr/un-avant-gout/histoire-du-musee</v>
      </c>
      <c r="G1529" s="322" t="str">
        <f t="shared" ca="1" si="325"/>
        <v>AA</v>
      </c>
      <c r="H1529" s="322">
        <f t="shared" ca="1" si="326"/>
        <v>0</v>
      </c>
      <c r="I1529" s="322" t="str">
        <f t="shared" ca="1" si="327"/>
        <v>x</v>
      </c>
      <c r="J1529" s="322" t="str">
        <f t="shared" ca="1" si="328"/>
        <v/>
      </c>
      <c r="K1529" s="322" t="str">
        <f t="shared" ca="1" si="329"/>
        <v/>
      </c>
      <c r="L1529" s="322" t="str">
        <f t="shared" ca="1" si="330"/>
        <v/>
      </c>
      <c r="N1529" s="322">
        <f t="shared" ca="1" si="331"/>
        <v>0</v>
      </c>
      <c r="O1529" t="str">
        <f t="shared" ca="1" si="332"/>
        <v/>
      </c>
      <c r="P1529" t="str">
        <f t="shared" ca="1" si="333"/>
        <v/>
      </c>
      <c r="Q1529" t="str">
        <f t="shared" ca="1" si="334"/>
        <v/>
      </c>
      <c r="R1529" t="str">
        <f t="shared" ca="1" si="335"/>
        <v/>
      </c>
    </row>
    <row r="1530" spans="1:18" hidden="1" x14ac:dyDescent="0.2">
      <c r="A1530" s="361"/>
      <c r="B1530" s="322">
        <v>96</v>
      </c>
      <c r="C1530" s="322" t="str">
        <f t="shared" ca="1" si="322"/>
        <v>12.2</v>
      </c>
      <c r="D1530" s="322" t="str">
        <f t="shared" ca="1" si="323"/>
        <v>c</v>
      </c>
      <c r="E1530" s="322" t="s">
        <v>37</v>
      </c>
      <c r="F1530" s="322" t="str">
        <f t="shared" ca="1" si="324"/>
        <v>https://museemaritime.larochelle.fr/un-avant-gout/les-collections/flotte-patrimoniale</v>
      </c>
      <c r="G1530" s="322" t="str">
        <f t="shared" ca="1" si="325"/>
        <v>AA</v>
      </c>
      <c r="H1530" s="322">
        <f t="shared" ca="1" si="326"/>
        <v>0</v>
      </c>
      <c r="I1530" s="322" t="str">
        <f t="shared" ca="1" si="327"/>
        <v>x</v>
      </c>
      <c r="J1530" s="322" t="str">
        <f t="shared" ca="1" si="328"/>
        <v/>
      </c>
      <c r="K1530" s="322" t="str">
        <f t="shared" ca="1" si="329"/>
        <v/>
      </c>
      <c r="L1530" s="322" t="str">
        <f t="shared" ca="1" si="330"/>
        <v/>
      </c>
      <c r="N1530" s="322">
        <f t="shared" ca="1" si="331"/>
        <v>0</v>
      </c>
      <c r="O1530" t="str">
        <f t="shared" ca="1" si="332"/>
        <v/>
      </c>
      <c r="P1530" t="str">
        <f t="shared" ca="1" si="333"/>
        <v/>
      </c>
      <c r="Q1530" t="str">
        <f t="shared" ca="1" si="334"/>
        <v/>
      </c>
      <c r="R1530" t="str">
        <f t="shared" ca="1" si="335"/>
        <v/>
      </c>
    </row>
    <row r="1531" spans="1:18" hidden="1" x14ac:dyDescent="0.2">
      <c r="A1531" s="361"/>
      <c r="B1531" s="322">
        <v>96</v>
      </c>
      <c r="C1531" s="322" t="str">
        <f t="shared" ca="1" si="322"/>
        <v>12.2</v>
      </c>
      <c r="D1531" s="322" t="str">
        <f t="shared" ca="1" si="323"/>
        <v>c</v>
      </c>
      <c r="E1531" s="322" t="s">
        <v>38</v>
      </c>
      <c r="F1531" s="322" t="str">
        <f t="shared" ca="1" si="324"/>
        <v>https://museemaritime.larochelle.fr/un-avant-gout/les-collections/france-1</v>
      </c>
      <c r="G1531" s="322" t="str">
        <f t="shared" ca="1" si="325"/>
        <v>AA</v>
      </c>
      <c r="H1531" s="322">
        <f t="shared" ca="1" si="326"/>
        <v>0</v>
      </c>
      <c r="I1531" s="322" t="str">
        <f t="shared" ca="1" si="327"/>
        <v>x</v>
      </c>
      <c r="J1531" s="322" t="str">
        <f t="shared" ca="1" si="328"/>
        <v/>
      </c>
      <c r="K1531" s="322" t="str">
        <f t="shared" ca="1" si="329"/>
        <v/>
      </c>
      <c r="L1531" s="322" t="str">
        <f t="shared" ca="1" si="330"/>
        <v/>
      </c>
      <c r="N1531" s="322">
        <f t="shared" ca="1" si="331"/>
        <v>0</v>
      </c>
      <c r="O1531" t="str">
        <f t="shared" ca="1" si="332"/>
        <v/>
      </c>
      <c r="P1531" t="str">
        <f t="shared" ca="1" si="333"/>
        <v/>
      </c>
      <c r="Q1531" t="str">
        <f t="shared" ca="1" si="334"/>
        <v/>
      </c>
      <c r="R1531" t="str">
        <f t="shared" ca="1" si="335"/>
        <v/>
      </c>
    </row>
    <row r="1532" spans="1:18" hidden="1" x14ac:dyDescent="0.2">
      <c r="A1532" s="361"/>
      <c r="B1532" s="322">
        <v>96</v>
      </c>
      <c r="C1532" s="322" t="str">
        <f t="shared" ca="1" si="322"/>
        <v>12.2</v>
      </c>
      <c r="D1532" s="322" t="str">
        <f t="shared" ca="1" si="323"/>
        <v>c</v>
      </c>
      <c r="E1532" s="322" t="s">
        <v>39</v>
      </c>
      <c r="F1532" s="322" t="str">
        <f t="shared" ca="1" si="324"/>
        <v>https://museemaritime.larochelle.fr/un-avant-gout/les-incontournables/joshua-1</v>
      </c>
      <c r="G1532" s="322" t="str">
        <f t="shared" ca="1" si="325"/>
        <v>AA</v>
      </c>
      <c r="H1532" s="322">
        <f t="shared" ca="1" si="326"/>
        <v>0</v>
      </c>
      <c r="I1532" s="322" t="str">
        <f t="shared" ca="1" si="327"/>
        <v>x</v>
      </c>
      <c r="J1532" s="322" t="str">
        <f t="shared" ca="1" si="328"/>
        <v/>
      </c>
      <c r="K1532" s="322" t="str">
        <f t="shared" ca="1" si="329"/>
        <v/>
      </c>
      <c r="L1532" s="322" t="str">
        <f t="shared" ca="1" si="330"/>
        <v/>
      </c>
      <c r="N1532" s="322">
        <f t="shared" ca="1" si="331"/>
        <v>0</v>
      </c>
      <c r="O1532" t="str">
        <f t="shared" ca="1" si="332"/>
        <v/>
      </c>
      <c r="P1532" t="str">
        <f t="shared" ca="1" si="333"/>
        <v/>
      </c>
      <c r="Q1532" t="str">
        <f t="shared" ca="1" si="334"/>
        <v/>
      </c>
      <c r="R1532" t="str">
        <f t="shared" ca="1" si="335"/>
        <v/>
      </c>
    </row>
    <row r="1533" spans="1:18" hidden="1" x14ac:dyDescent="0.2">
      <c r="A1533" s="361"/>
      <c r="B1533" s="322">
        <v>96</v>
      </c>
      <c r="C1533" s="322" t="str">
        <f t="shared" ca="1" si="322"/>
        <v>12.2</v>
      </c>
      <c r="D1533" s="322" t="str">
        <f t="shared" ca="1" si="323"/>
        <v>c</v>
      </c>
      <c r="E1533" s="322" t="s">
        <v>40</v>
      </c>
      <c r="F1533" s="322" t="str">
        <f t="shared" ca="1" si="324"/>
        <v>https://museemaritime.larochelle.fr/preparer-la-visite/acces-tarifs-et-horaires</v>
      </c>
      <c r="G1533" s="322" t="str">
        <f t="shared" ca="1" si="325"/>
        <v>AA</v>
      </c>
      <c r="H1533" s="322">
        <f t="shared" ca="1" si="326"/>
        <v>0</v>
      </c>
      <c r="I1533" s="322" t="str">
        <f t="shared" ca="1" si="327"/>
        <v>x</v>
      </c>
      <c r="J1533" s="322" t="str">
        <f t="shared" ca="1" si="328"/>
        <v/>
      </c>
      <c r="K1533" s="322" t="str">
        <f t="shared" ca="1" si="329"/>
        <v/>
      </c>
      <c r="L1533" s="322" t="str">
        <f t="shared" ca="1" si="330"/>
        <v/>
      </c>
      <c r="N1533" s="322">
        <f t="shared" ca="1" si="331"/>
        <v>0</v>
      </c>
      <c r="O1533" t="str">
        <f t="shared" ca="1" si="332"/>
        <v/>
      </c>
      <c r="P1533" t="str">
        <f t="shared" ca="1" si="333"/>
        <v/>
      </c>
      <c r="Q1533" t="str">
        <f t="shared" ca="1" si="334"/>
        <v/>
      </c>
      <c r="R1533" t="str">
        <f t="shared" ca="1" si="335"/>
        <v/>
      </c>
    </row>
    <row r="1534" spans="1:18" hidden="1" x14ac:dyDescent="0.2">
      <c r="A1534" s="361"/>
      <c r="B1534" s="322">
        <v>96</v>
      </c>
      <c r="C1534" s="322" t="str">
        <f t="shared" ca="1" si="322"/>
        <v>12.2</v>
      </c>
      <c r="D1534" s="322" t="str">
        <f t="shared" ca="1" si="323"/>
        <v>c</v>
      </c>
      <c r="E1534" s="322" t="s">
        <v>41</v>
      </c>
      <c r="F1534" s="322" t="str">
        <f t="shared" ca="1" si="324"/>
        <v>https://museemaritime.larochelle.fr/preparer-la-visite/je-suis/enseignant-ou-animateur</v>
      </c>
      <c r="G1534" s="322" t="str">
        <f t="shared" ca="1" si="325"/>
        <v>AA</v>
      </c>
      <c r="H1534" s="322">
        <f t="shared" ca="1" si="326"/>
        <v>0</v>
      </c>
      <c r="I1534" s="322" t="str">
        <f t="shared" ca="1" si="327"/>
        <v>x</v>
      </c>
      <c r="J1534" s="322" t="str">
        <f t="shared" ca="1" si="328"/>
        <v/>
      </c>
      <c r="K1534" s="322" t="str">
        <f t="shared" ca="1" si="329"/>
        <v/>
      </c>
      <c r="L1534" s="322" t="str">
        <f t="shared" ca="1" si="330"/>
        <v/>
      </c>
      <c r="N1534" s="322">
        <f t="shared" ca="1" si="331"/>
        <v>0</v>
      </c>
      <c r="O1534" t="str">
        <f t="shared" ca="1" si="332"/>
        <v/>
      </c>
      <c r="P1534" t="str">
        <f t="shared" ca="1" si="333"/>
        <v/>
      </c>
      <c r="Q1534" t="str">
        <f t="shared" ca="1" si="334"/>
        <v/>
      </c>
      <c r="R1534" t="str">
        <f t="shared" ca="1" si="335"/>
        <v/>
      </c>
    </row>
    <row r="1535" spans="1:18" hidden="1" x14ac:dyDescent="0.2">
      <c r="A1535" s="361"/>
      <c r="B1535" s="322">
        <v>96</v>
      </c>
      <c r="C1535" s="322" t="str">
        <f t="shared" ca="1" si="322"/>
        <v>12.2</v>
      </c>
      <c r="D1535" s="322" t="str">
        <f t="shared" ca="1" si="323"/>
        <v>c</v>
      </c>
      <c r="E1535" s="322" t="s">
        <v>42</v>
      </c>
      <c r="F1535" s="322" t="str">
        <f t="shared" ca="1" si="324"/>
        <v>https://museemaritime.larochelle.fr/au-dela-de-la-visite/autour-des-expositions</v>
      </c>
      <c r="G1535" s="322" t="str">
        <f t="shared" ca="1" si="325"/>
        <v>AA</v>
      </c>
      <c r="H1535" s="322">
        <f t="shared" ca="1" si="326"/>
        <v>0</v>
      </c>
      <c r="I1535" s="322" t="str">
        <f t="shared" ca="1" si="327"/>
        <v>x</v>
      </c>
      <c r="J1535" s="322" t="str">
        <f t="shared" ca="1" si="328"/>
        <v/>
      </c>
      <c r="K1535" s="322" t="str">
        <f t="shared" ca="1" si="329"/>
        <v/>
      </c>
      <c r="L1535" s="322" t="str">
        <f t="shared" ca="1" si="330"/>
        <v/>
      </c>
      <c r="N1535" s="322">
        <f t="shared" ca="1" si="331"/>
        <v>0</v>
      </c>
      <c r="O1535" t="str">
        <f t="shared" ca="1" si="332"/>
        <v/>
      </c>
      <c r="P1535" t="str">
        <f t="shared" ca="1" si="333"/>
        <v/>
      </c>
      <c r="Q1535" t="str">
        <f t="shared" ca="1" si="334"/>
        <v/>
      </c>
      <c r="R1535" t="str">
        <f t="shared" ca="1" si="335"/>
        <v/>
      </c>
    </row>
    <row r="1536" spans="1:18" hidden="1" x14ac:dyDescent="0.2">
      <c r="A1536" s="361"/>
      <c r="B1536" s="322">
        <v>96</v>
      </c>
      <c r="C1536" s="322" t="str">
        <f t="shared" ca="1" si="322"/>
        <v>12.2</v>
      </c>
      <c r="D1536" s="322" t="str">
        <f t="shared" ca="1" si="323"/>
        <v>c</v>
      </c>
      <c r="E1536" s="322" t="s">
        <v>43</v>
      </c>
      <c r="F1536" s="322" t="str">
        <f t="shared" ca="1" si="324"/>
        <v>https://museemaritime.larochelle.fr/au-dela-de-la-visite/lieux-culturels-et-monuments</v>
      </c>
      <c r="G1536" s="322" t="str">
        <f t="shared" ca="1" si="325"/>
        <v>AA</v>
      </c>
      <c r="H1536" s="322">
        <f t="shared" ca="1" si="326"/>
        <v>0</v>
      </c>
      <c r="I1536" s="322" t="str">
        <f t="shared" ca="1" si="327"/>
        <v>x</v>
      </c>
      <c r="J1536" s="322" t="str">
        <f t="shared" ca="1" si="328"/>
        <v/>
      </c>
      <c r="K1536" s="322" t="str">
        <f t="shared" ca="1" si="329"/>
        <v/>
      </c>
      <c r="L1536" s="322" t="str">
        <f t="shared" ca="1" si="330"/>
        <v/>
      </c>
      <c r="N1536" s="322">
        <f t="shared" ca="1" si="331"/>
        <v>0</v>
      </c>
      <c r="O1536" t="str">
        <f t="shared" ca="1" si="332"/>
        <v/>
      </c>
      <c r="P1536" t="str">
        <f t="shared" ca="1" si="333"/>
        <v/>
      </c>
      <c r="Q1536" t="str">
        <f t="shared" ca="1" si="334"/>
        <v/>
      </c>
      <c r="R1536" t="str">
        <f t="shared" ca="1" si="335"/>
        <v/>
      </c>
    </row>
    <row r="1537" spans="1:18" hidden="1" x14ac:dyDescent="0.2">
      <c r="A1537" s="361"/>
      <c r="B1537" s="322">
        <v>96</v>
      </c>
      <c r="C1537" s="322" t="str">
        <f t="shared" ca="1" si="322"/>
        <v>12.2</v>
      </c>
      <c r="D1537" s="322" t="str">
        <f t="shared" ca="1" si="323"/>
        <v>c</v>
      </c>
      <c r="E1537" s="322" t="s">
        <v>44</v>
      </c>
      <c r="F1537" s="322" t="str">
        <f t="shared" ca="1" si="324"/>
        <v>https://museemaritime.larochelle.fr/au-dela-de-la-visite/a-decouvrir-a-proximite/yatchs-classiques</v>
      </c>
      <c r="G1537" s="322" t="str">
        <f t="shared" ca="1" si="325"/>
        <v>AA</v>
      </c>
      <c r="H1537" s="322">
        <f t="shared" ca="1" si="326"/>
        <v>0</v>
      </c>
      <c r="I1537" s="322" t="str">
        <f t="shared" ca="1" si="327"/>
        <v>x</v>
      </c>
      <c r="J1537" s="322" t="str">
        <f t="shared" ca="1" si="328"/>
        <v/>
      </c>
      <c r="K1537" s="322" t="str">
        <f t="shared" ca="1" si="329"/>
        <v/>
      </c>
      <c r="L1537" s="322" t="str">
        <f t="shared" ca="1" si="330"/>
        <v/>
      </c>
      <c r="N1537" s="322">
        <f t="shared" ca="1" si="331"/>
        <v>0</v>
      </c>
      <c r="O1537" t="str">
        <f t="shared" ca="1" si="332"/>
        <v/>
      </c>
      <c r="P1537" t="str">
        <f t="shared" ca="1" si="333"/>
        <v/>
      </c>
      <c r="Q1537" t="str">
        <f t="shared" ca="1" si="334"/>
        <v/>
      </c>
      <c r="R1537" t="str">
        <f t="shared" ca="1" si="335"/>
        <v/>
      </c>
    </row>
    <row r="1538" spans="1:18" hidden="1" x14ac:dyDescent="0.2">
      <c r="A1538" s="361"/>
      <c r="B1538" s="322">
        <v>97</v>
      </c>
      <c r="C1538" s="322" t="str">
        <f t="shared" ca="1" si="322"/>
        <v>12.3</v>
      </c>
      <c r="D1538" s="322" t="str">
        <f t="shared" ca="1" si="323"/>
        <v>c</v>
      </c>
      <c r="E1538" s="322" t="s">
        <v>27</v>
      </c>
      <c r="F1538" s="322" t="str">
        <f t="shared" ca="1" si="324"/>
        <v>https://museemaritime.larochelle.fr/</v>
      </c>
      <c r="G1538" s="322" t="str">
        <f t="shared" ca="1" si="325"/>
        <v>AA</v>
      </c>
      <c r="H1538" s="322">
        <f t="shared" ca="1" si="326"/>
        <v>0</v>
      </c>
      <c r="I1538" s="322" t="str">
        <f t="shared" ca="1" si="327"/>
        <v>x</v>
      </c>
      <c r="J1538" s="322" t="str">
        <f t="shared" ca="1" si="328"/>
        <v/>
      </c>
      <c r="K1538" s="322" t="str">
        <f t="shared" ca="1" si="329"/>
        <v/>
      </c>
      <c r="L1538" s="322" t="str">
        <f t="shared" ca="1" si="330"/>
        <v/>
      </c>
      <c r="N1538" s="322">
        <f t="shared" ca="1" si="331"/>
        <v>0</v>
      </c>
      <c r="O1538" t="str">
        <f t="shared" ca="1" si="332"/>
        <v/>
      </c>
      <c r="P1538" t="str">
        <f t="shared" ca="1" si="333"/>
        <v/>
      </c>
      <c r="Q1538" t="str">
        <f t="shared" ca="1" si="334"/>
        <v/>
      </c>
      <c r="R1538" t="str">
        <f t="shared" ca="1" si="335"/>
        <v/>
      </c>
    </row>
    <row r="1539" spans="1:18" hidden="1" x14ac:dyDescent="0.2">
      <c r="A1539" s="361"/>
      <c r="B1539" s="322">
        <v>97</v>
      </c>
      <c r="C1539" s="322" t="str">
        <f t="shared" ca="1" si="322"/>
        <v>12.3</v>
      </c>
      <c r="D1539" s="322" t="str">
        <f t="shared" ca="1" si="323"/>
        <v>c</v>
      </c>
      <c r="E1539" s="322" t="s">
        <v>28</v>
      </c>
      <c r="F1539" s="322" t="str">
        <f t="shared" ca="1" si="324"/>
        <v>https://museemaritime.larochelle.fr/contact</v>
      </c>
      <c r="G1539" s="322" t="str">
        <f t="shared" ca="1" si="325"/>
        <v>AA</v>
      </c>
      <c r="H1539" s="322">
        <f t="shared" ca="1" si="326"/>
        <v>0</v>
      </c>
      <c r="I1539" s="322" t="str">
        <f t="shared" ca="1" si="327"/>
        <v>x</v>
      </c>
      <c r="J1539" s="322" t="str">
        <f t="shared" ca="1" si="328"/>
        <v/>
      </c>
      <c r="K1539" s="322" t="str">
        <f t="shared" ca="1" si="329"/>
        <v/>
      </c>
      <c r="L1539" s="322" t="str">
        <f t="shared" ca="1" si="330"/>
        <v/>
      </c>
      <c r="N1539" s="322">
        <f t="shared" ca="1" si="331"/>
        <v>0</v>
      </c>
      <c r="O1539" t="str">
        <f t="shared" ca="1" si="332"/>
        <v/>
      </c>
      <c r="P1539" t="str">
        <f t="shared" ca="1" si="333"/>
        <v/>
      </c>
      <c r="Q1539" t="str">
        <f t="shared" ca="1" si="334"/>
        <v/>
      </c>
      <c r="R1539" t="str">
        <f t="shared" ca="1" si="335"/>
        <v/>
      </c>
    </row>
    <row r="1540" spans="1:18" hidden="1" x14ac:dyDescent="0.2">
      <c r="A1540" s="361"/>
      <c r="B1540" s="322">
        <v>97</v>
      </c>
      <c r="C1540" s="322" t="str">
        <f t="shared" ca="1" si="322"/>
        <v>12.3</v>
      </c>
      <c r="D1540" s="322" t="str">
        <f t="shared" ca="1" si="323"/>
        <v>c</v>
      </c>
      <c r="E1540" s="322" t="s">
        <v>29</v>
      </c>
      <c r="F1540" s="322" t="str">
        <f t="shared" ca="1" si="324"/>
        <v>https://museemaritime.larochelle.fr/mentions-legales</v>
      </c>
      <c r="G1540" s="322" t="str">
        <f t="shared" ca="1" si="325"/>
        <v>AA</v>
      </c>
      <c r="H1540" s="322">
        <f t="shared" ca="1" si="326"/>
        <v>0</v>
      </c>
      <c r="I1540" s="322" t="str">
        <f t="shared" ca="1" si="327"/>
        <v>x</v>
      </c>
      <c r="J1540" s="322" t="str">
        <f t="shared" ca="1" si="328"/>
        <v/>
      </c>
      <c r="K1540" s="322" t="str">
        <f t="shared" ca="1" si="329"/>
        <v/>
      </c>
      <c r="L1540" s="322" t="str">
        <f t="shared" ca="1" si="330"/>
        <v/>
      </c>
      <c r="N1540" s="322">
        <f t="shared" ca="1" si="331"/>
        <v>0</v>
      </c>
      <c r="O1540" t="str">
        <f t="shared" ca="1" si="332"/>
        <v/>
      </c>
      <c r="P1540" t="str">
        <f t="shared" ca="1" si="333"/>
        <v/>
      </c>
      <c r="Q1540" t="str">
        <f t="shared" ca="1" si="334"/>
        <v/>
      </c>
      <c r="R1540" t="str">
        <f t="shared" ca="1" si="335"/>
        <v/>
      </c>
    </row>
    <row r="1541" spans="1:18" hidden="1" x14ac:dyDescent="0.2">
      <c r="A1541" s="361"/>
      <c r="B1541" s="322">
        <v>97</v>
      </c>
      <c r="C1541" s="322" t="str">
        <f t="shared" ca="1" si="322"/>
        <v>12.3</v>
      </c>
      <c r="D1541" s="322" t="str">
        <f t="shared" ca="1" si="323"/>
        <v>c</v>
      </c>
      <c r="E1541" s="322" t="s">
        <v>30</v>
      </c>
      <c r="F1541" s="322" t="str">
        <f t="shared" ca="1" si="324"/>
        <v>https://museemaritime.larochelle.fr/plan-du-site</v>
      </c>
      <c r="G1541" s="322" t="str">
        <f t="shared" ca="1" si="325"/>
        <v>AA</v>
      </c>
      <c r="H1541" s="322">
        <f t="shared" ca="1" si="326"/>
        <v>0</v>
      </c>
      <c r="I1541" s="322" t="str">
        <f t="shared" ca="1" si="327"/>
        <v>x</v>
      </c>
      <c r="J1541" s="322" t="str">
        <f t="shared" ca="1" si="328"/>
        <v/>
      </c>
      <c r="K1541" s="322" t="str">
        <f t="shared" ca="1" si="329"/>
        <v/>
      </c>
      <c r="L1541" s="322" t="str">
        <f t="shared" ca="1" si="330"/>
        <v/>
      </c>
      <c r="N1541" s="322">
        <f t="shared" ca="1" si="331"/>
        <v>0</v>
      </c>
      <c r="O1541" t="str">
        <f t="shared" ca="1" si="332"/>
        <v/>
      </c>
      <c r="P1541" t="str">
        <f t="shared" ca="1" si="333"/>
        <v/>
      </c>
      <c r="Q1541" t="str">
        <f t="shared" ca="1" si="334"/>
        <v/>
      </c>
      <c r="R1541" t="str">
        <f t="shared" ca="1" si="335"/>
        <v/>
      </c>
    </row>
    <row r="1542" spans="1:18" hidden="1" x14ac:dyDescent="0.2">
      <c r="A1542" s="361"/>
      <c r="B1542" s="322">
        <v>97</v>
      </c>
      <c r="C1542" s="322" t="str">
        <f t="shared" ca="1" si="322"/>
        <v>12.3</v>
      </c>
      <c r="D1542" s="322" t="str">
        <f t="shared" ca="1" si="323"/>
        <v>c</v>
      </c>
      <c r="E1542" s="322" t="s">
        <v>31</v>
      </c>
      <c r="F1542" s="322" t="str">
        <f t="shared" ca="1" si="324"/>
        <v>https://museemaritime.larochelle.fr/un-avant-gout/en-ce-moment</v>
      </c>
      <c r="G1542" s="322" t="str">
        <f t="shared" ca="1" si="325"/>
        <v>AA</v>
      </c>
      <c r="H1542" s="322">
        <f t="shared" ca="1" si="326"/>
        <v>0</v>
      </c>
      <c r="I1542" s="322" t="str">
        <f t="shared" ca="1" si="327"/>
        <v>x</v>
      </c>
      <c r="J1542" s="322" t="str">
        <f t="shared" ca="1" si="328"/>
        <v/>
      </c>
      <c r="K1542" s="322" t="str">
        <f t="shared" ca="1" si="329"/>
        <v/>
      </c>
      <c r="L1542" s="322" t="str">
        <f t="shared" ca="1" si="330"/>
        <v/>
      </c>
      <c r="N1542" s="322">
        <f t="shared" ca="1" si="331"/>
        <v>0</v>
      </c>
      <c r="O1542" t="str">
        <f t="shared" ca="1" si="332"/>
        <v/>
      </c>
      <c r="P1542" t="str">
        <f t="shared" ca="1" si="333"/>
        <v/>
      </c>
      <c r="Q1542" t="str">
        <f t="shared" ca="1" si="334"/>
        <v/>
      </c>
      <c r="R1542" t="str">
        <f t="shared" ca="1" si="335"/>
        <v/>
      </c>
    </row>
    <row r="1543" spans="1:18" hidden="1" x14ac:dyDescent="0.2">
      <c r="A1543" s="361"/>
      <c r="B1543" s="322">
        <v>97</v>
      </c>
      <c r="C1543" s="322" t="str">
        <f t="shared" ca="1" si="322"/>
        <v>12.3</v>
      </c>
      <c r="D1543" s="322" t="str">
        <f t="shared" ca="1" si="323"/>
        <v>c</v>
      </c>
      <c r="E1543" s="322" t="s">
        <v>32</v>
      </c>
      <c r="F1543" s="322" t="str">
        <f t="shared" ca="1" si="324"/>
        <v>https://museemaritime.larochelle.fr/un-avant-gout/en-ce-moment</v>
      </c>
      <c r="G1543" s="322" t="str">
        <f t="shared" ca="1" si="325"/>
        <v>AA</v>
      </c>
      <c r="H1543" s="322">
        <f t="shared" ca="1" si="326"/>
        <v>0</v>
      </c>
      <c r="I1543" s="322" t="str">
        <f t="shared" ca="1" si="327"/>
        <v>x</v>
      </c>
      <c r="J1543" s="322" t="str">
        <f t="shared" ca="1" si="328"/>
        <v/>
      </c>
      <c r="K1543" s="322" t="str">
        <f t="shared" ca="1" si="329"/>
        <v/>
      </c>
      <c r="L1543" s="322" t="str">
        <f t="shared" ca="1" si="330"/>
        <v/>
      </c>
      <c r="N1543" s="322">
        <f t="shared" ca="1" si="331"/>
        <v>0</v>
      </c>
      <c r="O1543" t="str">
        <f t="shared" ca="1" si="332"/>
        <v/>
      </c>
      <c r="P1543" t="str">
        <f t="shared" ca="1" si="333"/>
        <v/>
      </c>
      <c r="Q1543" t="str">
        <f t="shared" ca="1" si="334"/>
        <v/>
      </c>
      <c r="R1543" t="str">
        <f t="shared" ca="1" si="335"/>
        <v/>
      </c>
    </row>
    <row r="1544" spans="1:18" hidden="1" x14ac:dyDescent="0.2">
      <c r="A1544" s="361"/>
      <c r="B1544" s="322">
        <v>97</v>
      </c>
      <c r="C1544" s="322" t="str">
        <f t="shared" ref="C1544:C1607" ca="1" si="336">IFERROR(IF(INDIRECT($E1544 &amp; "!B" &amp; $B1544)="","",INDIRECT($E1544 &amp; "!B" &amp; $B1544)),"")</f>
        <v>12.3</v>
      </c>
      <c r="D1544" s="322" t="str">
        <f t="shared" ref="D1544:D1607" ca="1" si="337">IFERROR(IF(INDIRECT($E1544 &amp; "!G" &amp; $B1544)="","",INDIRECT($E1544 &amp; "!G" &amp; $B1544)),"")</f>
        <v>c</v>
      </c>
      <c r="E1544" s="322" t="s">
        <v>33</v>
      </c>
      <c r="F1544" s="322" t="str">
        <f t="shared" ref="F1544:F1607" ca="1" si="338">IFERROR(HYPERLINK(INDIRECT($E1544 &amp; "!C3")), "")</f>
        <v>https://museemaritime.larochelle.fr/un-avant-gout/en-ce-moment/evenement/generationsthalassa-5662</v>
      </c>
      <c r="G1544" s="322" t="str">
        <f t="shared" ref="G1544:G1607" ca="1" si="339">IFERROR(IF(INDIRECT($E1544 &amp; "!C" &amp; $B1544)="","",INDIRECT($E1544 &amp; "!C" &amp; $B1544)),"")</f>
        <v>AA</v>
      </c>
      <c r="H1544" s="322">
        <f t="shared" ref="H1544:H1607" ca="1" si="340">IFERROR(IF(INDIRECT($E1544 &amp; "!D" &amp; $B1544)="","",INDIRECT($E1544 &amp; "!D" &amp; $B1544)),"")</f>
        <v>0</v>
      </c>
      <c r="I1544" s="322" t="str">
        <f t="shared" ref="I1544:I1607" ca="1" si="341">IFERROR(IF(INDIRECT($E1544 &amp; "!E" &amp; $B1544)="","",INDIRECT($E1544 &amp; "!E" &amp; $B1544)),"")</f>
        <v>x</v>
      </c>
      <c r="J1544" s="322" t="str">
        <f t="shared" ref="J1544:J1607" ca="1" si="342">IFERROR(IF(INDIRECT($E1544 &amp; "!I" &amp; $B1544)="","",INDIRECT($E1544 &amp; "!I" &amp; $B1544)),"")</f>
        <v/>
      </c>
      <c r="K1544" s="322" t="str">
        <f t="shared" ref="K1544:K1607" ca="1" si="343">IFERROR(IF(INDIRECT($E1544 &amp; "!J" &amp; $B1544)="","",INDIRECT($E1544 &amp; "!J" &amp; $B1544)),"")</f>
        <v/>
      </c>
      <c r="L1544" s="322" t="str">
        <f t="shared" ref="L1544:L1607" ca="1" si="344">IFERROR(VLOOKUP($K1544,$Z$1:$AD$4,MATCH($J1544,$AA$5:$AD$5,0)+1,FALSE),"")</f>
        <v/>
      </c>
      <c r="N1544" s="322">
        <f t="shared" ref="N1544:N1607" ca="1" si="345">COUNTIFS($C$7:$C$1915,$C1544,$D$7:$D$1915,"nc")</f>
        <v>0</v>
      </c>
      <c r="O1544" t="str">
        <f t="shared" ref="O1544:O1607" ca="1" si="346">IFERROR(IF(INDIRECT($E1544 &amp; "!K" &amp; $B1544)="","",INDIRECT($E1544 &amp; "!K" &amp; $B1544)),"")</f>
        <v/>
      </c>
      <c r="P1544" t="str">
        <f t="shared" ref="P1544:P1607" ca="1" si="347">IFERROR(IF(INDIRECT($E1544 &amp; "!L" &amp; $B1544)="","",INDIRECT($E1544 &amp; "!L" &amp; $B1544)),"")</f>
        <v/>
      </c>
      <c r="Q1544" t="str">
        <f t="shared" ref="Q1544:Q1607" ca="1" si="348">IFERROR(IF(INDIRECT($E1544 &amp; "!M" &amp; $B1544)="","",INDIRECT($E1544 &amp; "!M" &amp; $B1544)),"")</f>
        <v/>
      </c>
      <c r="R1544" t="str">
        <f t="shared" ref="R1544:R1607" ca="1" si="349">IFERROR(IF(INDIRECT($E1544 &amp; "!N" &amp; $B1544)="","",INDIRECT($E1544 &amp; "!N" &amp; $B1544)),"")</f>
        <v/>
      </c>
    </row>
    <row r="1545" spans="1:18" hidden="1" x14ac:dyDescent="0.2">
      <c r="A1545" s="361"/>
      <c r="B1545" s="322">
        <v>97</v>
      </c>
      <c r="C1545" s="322" t="str">
        <f t="shared" ca="1" si="336"/>
        <v>12.3</v>
      </c>
      <c r="D1545" s="322" t="str">
        <f t="shared" ca="1" si="337"/>
        <v>c</v>
      </c>
      <c r="E1545" s="322" t="s">
        <v>34</v>
      </c>
      <c r="F1545" s="322" t="str">
        <f t="shared" ca="1" si="338"/>
        <v>https://museemaritime.larochelle.fr/recherche?q=bateau&amp;tx_indexedsearch%5Bsubmit_button%5D=OK </v>
      </c>
      <c r="G1545" s="322" t="str">
        <f t="shared" ca="1" si="339"/>
        <v>AA</v>
      </c>
      <c r="H1545" s="322">
        <f t="shared" ca="1" si="340"/>
        <v>0</v>
      </c>
      <c r="I1545" s="322" t="str">
        <f t="shared" ca="1" si="341"/>
        <v>x</v>
      </c>
      <c r="J1545" s="322" t="str">
        <f t="shared" ca="1" si="342"/>
        <v/>
      </c>
      <c r="K1545" s="322" t="str">
        <f t="shared" ca="1" si="343"/>
        <v/>
      </c>
      <c r="L1545" s="322" t="str">
        <f t="shared" ca="1" si="344"/>
        <v/>
      </c>
      <c r="N1545" s="322">
        <f t="shared" ca="1" si="345"/>
        <v>0</v>
      </c>
      <c r="O1545" t="str">
        <f t="shared" ca="1" si="346"/>
        <v/>
      </c>
      <c r="P1545" t="str">
        <f t="shared" ca="1" si="347"/>
        <v/>
      </c>
      <c r="Q1545" t="str">
        <f t="shared" ca="1" si="348"/>
        <v/>
      </c>
      <c r="R1545" t="str">
        <f t="shared" ca="1" si="349"/>
        <v/>
      </c>
    </row>
    <row r="1546" spans="1:18" hidden="1" x14ac:dyDescent="0.2">
      <c r="A1546" s="361"/>
      <c r="B1546" s="322">
        <v>97</v>
      </c>
      <c r="C1546" s="322" t="str">
        <f t="shared" ca="1" si="336"/>
        <v>12.3</v>
      </c>
      <c r="D1546" s="322" t="str">
        <f t="shared" ca="1" si="337"/>
        <v>c</v>
      </c>
      <c r="E1546" s="322" t="s">
        <v>35</v>
      </c>
      <c r="F1546" s="322" t="str">
        <f t="shared" ca="1" si="338"/>
        <v>https://museemaritime.larochelle.fr/un-avant-gout/presentation-du-musee</v>
      </c>
      <c r="G1546" s="322" t="str">
        <f t="shared" ca="1" si="339"/>
        <v>AA</v>
      </c>
      <c r="H1546" s="322">
        <f t="shared" ca="1" si="340"/>
        <v>0</v>
      </c>
      <c r="I1546" s="322" t="str">
        <f t="shared" ca="1" si="341"/>
        <v>x</v>
      </c>
      <c r="J1546" s="322" t="str">
        <f t="shared" ca="1" si="342"/>
        <v/>
      </c>
      <c r="K1546" s="322" t="str">
        <f t="shared" ca="1" si="343"/>
        <v/>
      </c>
      <c r="L1546" s="322" t="str">
        <f t="shared" ca="1" si="344"/>
        <v/>
      </c>
      <c r="N1546" s="322">
        <f t="shared" ca="1" si="345"/>
        <v>0</v>
      </c>
      <c r="O1546" t="str">
        <f t="shared" ca="1" si="346"/>
        <v/>
      </c>
      <c r="P1546" t="str">
        <f t="shared" ca="1" si="347"/>
        <v/>
      </c>
      <c r="Q1546" t="str">
        <f t="shared" ca="1" si="348"/>
        <v/>
      </c>
      <c r="R1546" t="str">
        <f t="shared" ca="1" si="349"/>
        <v/>
      </c>
    </row>
    <row r="1547" spans="1:18" hidden="1" x14ac:dyDescent="0.2">
      <c r="A1547" s="361"/>
      <c r="B1547" s="322">
        <v>97</v>
      </c>
      <c r="C1547" s="322" t="str">
        <f t="shared" ca="1" si="336"/>
        <v>12.3</v>
      </c>
      <c r="D1547" s="322" t="str">
        <f t="shared" ca="1" si="337"/>
        <v>c</v>
      </c>
      <c r="E1547" s="322" t="s">
        <v>36</v>
      </c>
      <c r="F1547" s="322" t="str">
        <f t="shared" ca="1" si="338"/>
        <v>https://museemaritime.larochelle.fr/un-avant-gout/histoire-du-musee</v>
      </c>
      <c r="G1547" s="322" t="str">
        <f t="shared" ca="1" si="339"/>
        <v>AA</v>
      </c>
      <c r="H1547" s="322">
        <f t="shared" ca="1" si="340"/>
        <v>0</v>
      </c>
      <c r="I1547" s="322" t="str">
        <f t="shared" ca="1" si="341"/>
        <v>x</v>
      </c>
      <c r="J1547" s="322" t="str">
        <f t="shared" ca="1" si="342"/>
        <v/>
      </c>
      <c r="K1547" s="322" t="str">
        <f t="shared" ca="1" si="343"/>
        <v/>
      </c>
      <c r="L1547" s="322" t="str">
        <f t="shared" ca="1" si="344"/>
        <v/>
      </c>
      <c r="N1547" s="322">
        <f t="shared" ca="1" si="345"/>
        <v>0</v>
      </c>
      <c r="O1547" t="str">
        <f t="shared" ca="1" si="346"/>
        <v/>
      </c>
      <c r="P1547" t="str">
        <f t="shared" ca="1" si="347"/>
        <v/>
      </c>
      <c r="Q1547" t="str">
        <f t="shared" ca="1" si="348"/>
        <v/>
      </c>
      <c r="R1547" t="str">
        <f t="shared" ca="1" si="349"/>
        <v/>
      </c>
    </row>
    <row r="1548" spans="1:18" hidden="1" x14ac:dyDescent="0.2">
      <c r="A1548" s="361"/>
      <c r="B1548" s="322">
        <v>97</v>
      </c>
      <c r="C1548" s="322" t="str">
        <f t="shared" ca="1" si="336"/>
        <v>12.3</v>
      </c>
      <c r="D1548" s="322" t="str">
        <f t="shared" ca="1" si="337"/>
        <v>c</v>
      </c>
      <c r="E1548" s="322" t="s">
        <v>37</v>
      </c>
      <c r="F1548" s="322" t="str">
        <f t="shared" ca="1" si="338"/>
        <v>https://museemaritime.larochelle.fr/un-avant-gout/les-collections/flotte-patrimoniale</v>
      </c>
      <c r="G1548" s="322" t="str">
        <f t="shared" ca="1" si="339"/>
        <v>AA</v>
      </c>
      <c r="H1548" s="322">
        <f t="shared" ca="1" si="340"/>
        <v>0</v>
      </c>
      <c r="I1548" s="322" t="str">
        <f t="shared" ca="1" si="341"/>
        <v>x</v>
      </c>
      <c r="J1548" s="322" t="str">
        <f t="shared" ca="1" si="342"/>
        <v/>
      </c>
      <c r="K1548" s="322" t="str">
        <f t="shared" ca="1" si="343"/>
        <v/>
      </c>
      <c r="L1548" s="322" t="str">
        <f t="shared" ca="1" si="344"/>
        <v/>
      </c>
      <c r="N1548" s="322">
        <f t="shared" ca="1" si="345"/>
        <v>0</v>
      </c>
      <c r="O1548" t="str">
        <f t="shared" ca="1" si="346"/>
        <v/>
      </c>
      <c r="P1548" t="str">
        <f t="shared" ca="1" si="347"/>
        <v/>
      </c>
      <c r="Q1548" t="str">
        <f t="shared" ca="1" si="348"/>
        <v/>
      </c>
      <c r="R1548" t="str">
        <f t="shared" ca="1" si="349"/>
        <v/>
      </c>
    </row>
    <row r="1549" spans="1:18" hidden="1" x14ac:dyDescent="0.2">
      <c r="A1549" s="361"/>
      <c r="B1549" s="322">
        <v>97</v>
      </c>
      <c r="C1549" s="322" t="str">
        <f t="shared" ca="1" si="336"/>
        <v>12.3</v>
      </c>
      <c r="D1549" s="322" t="str">
        <f t="shared" ca="1" si="337"/>
        <v>c</v>
      </c>
      <c r="E1549" s="322" t="s">
        <v>38</v>
      </c>
      <c r="F1549" s="322" t="str">
        <f t="shared" ca="1" si="338"/>
        <v>https://museemaritime.larochelle.fr/un-avant-gout/les-collections/france-1</v>
      </c>
      <c r="G1549" s="322" t="str">
        <f t="shared" ca="1" si="339"/>
        <v>AA</v>
      </c>
      <c r="H1549" s="322">
        <f t="shared" ca="1" si="340"/>
        <v>0</v>
      </c>
      <c r="I1549" s="322" t="str">
        <f t="shared" ca="1" si="341"/>
        <v>x</v>
      </c>
      <c r="J1549" s="322" t="str">
        <f t="shared" ca="1" si="342"/>
        <v/>
      </c>
      <c r="K1549" s="322" t="str">
        <f t="shared" ca="1" si="343"/>
        <v/>
      </c>
      <c r="L1549" s="322" t="str">
        <f t="shared" ca="1" si="344"/>
        <v/>
      </c>
      <c r="N1549" s="322">
        <f t="shared" ca="1" si="345"/>
        <v>0</v>
      </c>
      <c r="O1549" t="str">
        <f t="shared" ca="1" si="346"/>
        <v/>
      </c>
      <c r="P1549" t="str">
        <f t="shared" ca="1" si="347"/>
        <v/>
      </c>
      <c r="Q1549" t="str">
        <f t="shared" ca="1" si="348"/>
        <v/>
      </c>
      <c r="R1549" t="str">
        <f t="shared" ca="1" si="349"/>
        <v/>
      </c>
    </row>
    <row r="1550" spans="1:18" hidden="1" x14ac:dyDescent="0.2">
      <c r="A1550" s="361"/>
      <c r="B1550" s="322">
        <v>97</v>
      </c>
      <c r="C1550" s="322" t="str">
        <f t="shared" ca="1" si="336"/>
        <v>12.3</v>
      </c>
      <c r="D1550" s="322" t="str">
        <f t="shared" ca="1" si="337"/>
        <v>c</v>
      </c>
      <c r="E1550" s="322" t="s">
        <v>39</v>
      </c>
      <c r="F1550" s="322" t="str">
        <f t="shared" ca="1" si="338"/>
        <v>https://museemaritime.larochelle.fr/un-avant-gout/les-incontournables/joshua-1</v>
      </c>
      <c r="G1550" s="322" t="str">
        <f t="shared" ca="1" si="339"/>
        <v>AA</v>
      </c>
      <c r="H1550" s="322">
        <f t="shared" ca="1" si="340"/>
        <v>0</v>
      </c>
      <c r="I1550" s="322" t="str">
        <f t="shared" ca="1" si="341"/>
        <v>x</v>
      </c>
      <c r="J1550" s="322" t="str">
        <f t="shared" ca="1" si="342"/>
        <v/>
      </c>
      <c r="K1550" s="322" t="str">
        <f t="shared" ca="1" si="343"/>
        <v/>
      </c>
      <c r="L1550" s="322" t="str">
        <f t="shared" ca="1" si="344"/>
        <v/>
      </c>
      <c r="N1550" s="322">
        <f t="shared" ca="1" si="345"/>
        <v>0</v>
      </c>
      <c r="O1550" t="str">
        <f t="shared" ca="1" si="346"/>
        <v/>
      </c>
      <c r="P1550" t="str">
        <f t="shared" ca="1" si="347"/>
        <v/>
      </c>
      <c r="Q1550" t="str">
        <f t="shared" ca="1" si="348"/>
        <v/>
      </c>
      <c r="R1550" t="str">
        <f t="shared" ca="1" si="349"/>
        <v/>
      </c>
    </row>
    <row r="1551" spans="1:18" hidden="1" x14ac:dyDescent="0.2">
      <c r="A1551" s="361"/>
      <c r="B1551" s="322">
        <v>97</v>
      </c>
      <c r="C1551" s="322" t="str">
        <f t="shared" ca="1" si="336"/>
        <v>12.3</v>
      </c>
      <c r="D1551" s="322" t="str">
        <f t="shared" ca="1" si="337"/>
        <v>c</v>
      </c>
      <c r="E1551" s="322" t="s">
        <v>40</v>
      </c>
      <c r="F1551" s="322" t="str">
        <f t="shared" ca="1" si="338"/>
        <v>https://museemaritime.larochelle.fr/preparer-la-visite/acces-tarifs-et-horaires</v>
      </c>
      <c r="G1551" s="322" t="str">
        <f t="shared" ca="1" si="339"/>
        <v>AA</v>
      </c>
      <c r="H1551" s="322">
        <f t="shared" ca="1" si="340"/>
        <v>0</v>
      </c>
      <c r="I1551" s="322" t="str">
        <f t="shared" ca="1" si="341"/>
        <v>x</v>
      </c>
      <c r="J1551" s="322" t="str">
        <f t="shared" ca="1" si="342"/>
        <v/>
      </c>
      <c r="K1551" s="322" t="str">
        <f t="shared" ca="1" si="343"/>
        <v/>
      </c>
      <c r="L1551" s="322" t="str">
        <f t="shared" ca="1" si="344"/>
        <v/>
      </c>
      <c r="N1551" s="322">
        <f t="shared" ca="1" si="345"/>
        <v>0</v>
      </c>
      <c r="O1551" t="str">
        <f t="shared" ca="1" si="346"/>
        <v/>
      </c>
      <c r="P1551" t="str">
        <f t="shared" ca="1" si="347"/>
        <v/>
      </c>
      <c r="Q1551" t="str">
        <f t="shared" ca="1" si="348"/>
        <v/>
      </c>
      <c r="R1551" t="str">
        <f t="shared" ca="1" si="349"/>
        <v/>
      </c>
    </row>
    <row r="1552" spans="1:18" hidden="1" x14ac:dyDescent="0.2">
      <c r="A1552" s="361"/>
      <c r="B1552" s="322">
        <v>97</v>
      </c>
      <c r="C1552" s="322" t="str">
        <f t="shared" ca="1" si="336"/>
        <v>12.3</v>
      </c>
      <c r="D1552" s="322" t="str">
        <f t="shared" ca="1" si="337"/>
        <v>c</v>
      </c>
      <c r="E1552" s="322" t="s">
        <v>41</v>
      </c>
      <c r="F1552" s="322" t="str">
        <f t="shared" ca="1" si="338"/>
        <v>https://museemaritime.larochelle.fr/preparer-la-visite/je-suis/enseignant-ou-animateur</v>
      </c>
      <c r="G1552" s="322" t="str">
        <f t="shared" ca="1" si="339"/>
        <v>AA</v>
      </c>
      <c r="H1552" s="322">
        <f t="shared" ca="1" si="340"/>
        <v>0</v>
      </c>
      <c r="I1552" s="322" t="str">
        <f t="shared" ca="1" si="341"/>
        <v>x</v>
      </c>
      <c r="J1552" s="322" t="str">
        <f t="shared" ca="1" si="342"/>
        <v/>
      </c>
      <c r="K1552" s="322" t="str">
        <f t="shared" ca="1" si="343"/>
        <v/>
      </c>
      <c r="L1552" s="322" t="str">
        <f t="shared" ca="1" si="344"/>
        <v/>
      </c>
      <c r="N1552" s="322">
        <f t="shared" ca="1" si="345"/>
        <v>0</v>
      </c>
      <c r="O1552" t="str">
        <f t="shared" ca="1" si="346"/>
        <v/>
      </c>
      <c r="P1552" t="str">
        <f t="shared" ca="1" si="347"/>
        <v/>
      </c>
      <c r="Q1552" t="str">
        <f t="shared" ca="1" si="348"/>
        <v/>
      </c>
      <c r="R1552" t="str">
        <f t="shared" ca="1" si="349"/>
        <v/>
      </c>
    </row>
    <row r="1553" spans="1:18" hidden="1" x14ac:dyDescent="0.2">
      <c r="A1553" s="361"/>
      <c r="B1553" s="322">
        <v>97</v>
      </c>
      <c r="C1553" s="322" t="str">
        <f t="shared" ca="1" si="336"/>
        <v>12.3</v>
      </c>
      <c r="D1553" s="322" t="str">
        <f t="shared" ca="1" si="337"/>
        <v>c</v>
      </c>
      <c r="E1553" s="322" t="s">
        <v>42</v>
      </c>
      <c r="F1553" s="322" t="str">
        <f t="shared" ca="1" si="338"/>
        <v>https://museemaritime.larochelle.fr/au-dela-de-la-visite/autour-des-expositions</v>
      </c>
      <c r="G1553" s="322" t="str">
        <f t="shared" ca="1" si="339"/>
        <v>AA</v>
      </c>
      <c r="H1553" s="322">
        <f t="shared" ca="1" si="340"/>
        <v>0</v>
      </c>
      <c r="I1553" s="322" t="str">
        <f t="shared" ca="1" si="341"/>
        <v>x</v>
      </c>
      <c r="J1553" s="322" t="str">
        <f t="shared" ca="1" si="342"/>
        <v/>
      </c>
      <c r="K1553" s="322" t="str">
        <f t="shared" ca="1" si="343"/>
        <v/>
      </c>
      <c r="L1553" s="322" t="str">
        <f t="shared" ca="1" si="344"/>
        <v/>
      </c>
      <c r="N1553" s="322">
        <f t="shared" ca="1" si="345"/>
        <v>0</v>
      </c>
      <c r="O1553" t="str">
        <f t="shared" ca="1" si="346"/>
        <v/>
      </c>
      <c r="P1553" t="str">
        <f t="shared" ca="1" si="347"/>
        <v/>
      </c>
      <c r="Q1553" t="str">
        <f t="shared" ca="1" si="348"/>
        <v/>
      </c>
      <c r="R1553" t="str">
        <f t="shared" ca="1" si="349"/>
        <v/>
      </c>
    </row>
    <row r="1554" spans="1:18" hidden="1" x14ac:dyDescent="0.2">
      <c r="A1554" s="361"/>
      <c r="B1554" s="322">
        <v>97</v>
      </c>
      <c r="C1554" s="322" t="str">
        <f t="shared" ca="1" si="336"/>
        <v>12.3</v>
      </c>
      <c r="D1554" s="322" t="str">
        <f t="shared" ca="1" si="337"/>
        <v>c</v>
      </c>
      <c r="E1554" s="322" t="s">
        <v>43</v>
      </c>
      <c r="F1554" s="322" t="str">
        <f t="shared" ca="1" si="338"/>
        <v>https://museemaritime.larochelle.fr/au-dela-de-la-visite/lieux-culturels-et-monuments</v>
      </c>
      <c r="G1554" s="322" t="str">
        <f t="shared" ca="1" si="339"/>
        <v>AA</v>
      </c>
      <c r="H1554" s="322">
        <f t="shared" ca="1" si="340"/>
        <v>0</v>
      </c>
      <c r="I1554" s="322" t="str">
        <f t="shared" ca="1" si="341"/>
        <v>x</v>
      </c>
      <c r="J1554" s="322" t="str">
        <f t="shared" ca="1" si="342"/>
        <v/>
      </c>
      <c r="K1554" s="322" t="str">
        <f t="shared" ca="1" si="343"/>
        <v/>
      </c>
      <c r="L1554" s="322" t="str">
        <f t="shared" ca="1" si="344"/>
        <v/>
      </c>
      <c r="N1554" s="322">
        <f t="shared" ca="1" si="345"/>
        <v>0</v>
      </c>
      <c r="O1554" t="str">
        <f t="shared" ca="1" si="346"/>
        <v/>
      </c>
      <c r="P1554" t="str">
        <f t="shared" ca="1" si="347"/>
        <v/>
      </c>
      <c r="Q1554" t="str">
        <f t="shared" ca="1" si="348"/>
        <v/>
      </c>
      <c r="R1554" t="str">
        <f t="shared" ca="1" si="349"/>
        <v/>
      </c>
    </row>
    <row r="1555" spans="1:18" hidden="1" x14ac:dyDescent="0.2">
      <c r="A1555" s="361"/>
      <c r="B1555" s="322">
        <v>97</v>
      </c>
      <c r="C1555" s="322" t="str">
        <f t="shared" ca="1" si="336"/>
        <v>12.3</v>
      </c>
      <c r="D1555" s="322" t="str">
        <f t="shared" ca="1" si="337"/>
        <v>c</v>
      </c>
      <c r="E1555" s="322" t="s">
        <v>44</v>
      </c>
      <c r="F1555" s="322" t="str">
        <f t="shared" ca="1" si="338"/>
        <v>https://museemaritime.larochelle.fr/au-dela-de-la-visite/a-decouvrir-a-proximite/yatchs-classiques</v>
      </c>
      <c r="G1555" s="322" t="str">
        <f t="shared" ca="1" si="339"/>
        <v>AA</v>
      </c>
      <c r="H1555" s="322">
        <f t="shared" ca="1" si="340"/>
        <v>0</v>
      </c>
      <c r="I1555" s="322" t="str">
        <f t="shared" ca="1" si="341"/>
        <v>x</v>
      </c>
      <c r="J1555" s="322" t="str">
        <f t="shared" ca="1" si="342"/>
        <v/>
      </c>
      <c r="K1555" s="322" t="str">
        <f t="shared" ca="1" si="343"/>
        <v/>
      </c>
      <c r="L1555" s="322" t="str">
        <f t="shared" ca="1" si="344"/>
        <v/>
      </c>
      <c r="N1555" s="322">
        <f t="shared" ca="1" si="345"/>
        <v>0</v>
      </c>
      <c r="O1555" t="str">
        <f t="shared" ca="1" si="346"/>
        <v/>
      </c>
      <c r="P1555" t="str">
        <f t="shared" ca="1" si="347"/>
        <v/>
      </c>
      <c r="Q1555" t="str">
        <f t="shared" ca="1" si="348"/>
        <v/>
      </c>
      <c r="R1555" t="str">
        <f t="shared" ca="1" si="349"/>
        <v/>
      </c>
    </row>
    <row r="1556" spans="1:18" hidden="1" x14ac:dyDescent="0.2">
      <c r="A1556" s="361"/>
      <c r="B1556" s="322">
        <v>98</v>
      </c>
      <c r="C1556" s="322" t="str">
        <f t="shared" ca="1" si="336"/>
        <v>12.4</v>
      </c>
      <c r="D1556" s="322" t="str">
        <f t="shared" ca="1" si="337"/>
        <v>c</v>
      </c>
      <c r="E1556" s="322" t="s">
        <v>27</v>
      </c>
      <c r="F1556" s="322" t="str">
        <f t="shared" ca="1" si="338"/>
        <v>https://museemaritime.larochelle.fr/</v>
      </c>
      <c r="G1556" s="322" t="str">
        <f t="shared" ca="1" si="339"/>
        <v>AA</v>
      </c>
      <c r="H1556" s="322">
        <f t="shared" ca="1" si="340"/>
        <v>0</v>
      </c>
      <c r="I1556" s="322" t="str">
        <f t="shared" ca="1" si="341"/>
        <v>x</v>
      </c>
      <c r="J1556" s="322" t="str">
        <f t="shared" ca="1" si="342"/>
        <v/>
      </c>
      <c r="K1556" s="322" t="str">
        <f t="shared" ca="1" si="343"/>
        <v/>
      </c>
      <c r="L1556" s="322" t="str">
        <f t="shared" ca="1" si="344"/>
        <v/>
      </c>
      <c r="N1556" s="322">
        <f t="shared" ca="1" si="345"/>
        <v>0</v>
      </c>
      <c r="O1556" t="str">
        <f t="shared" ca="1" si="346"/>
        <v/>
      </c>
      <c r="P1556" t="str">
        <f t="shared" ca="1" si="347"/>
        <v/>
      </c>
      <c r="Q1556" t="str">
        <f t="shared" ca="1" si="348"/>
        <v/>
      </c>
      <c r="R1556" t="str">
        <f t="shared" ca="1" si="349"/>
        <v/>
      </c>
    </row>
    <row r="1557" spans="1:18" hidden="1" x14ac:dyDescent="0.2">
      <c r="A1557" s="361"/>
      <c r="B1557" s="322">
        <v>98</v>
      </c>
      <c r="C1557" s="322" t="str">
        <f t="shared" ca="1" si="336"/>
        <v>12.4</v>
      </c>
      <c r="D1557" s="322" t="str">
        <f t="shared" ca="1" si="337"/>
        <v>c</v>
      </c>
      <c r="E1557" s="322" t="s">
        <v>28</v>
      </c>
      <c r="F1557" s="322" t="str">
        <f t="shared" ca="1" si="338"/>
        <v>https://museemaritime.larochelle.fr/contact</v>
      </c>
      <c r="G1557" s="322" t="str">
        <f t="shared" ca="1" si="339"/>
        <v>AA</v>
      </c>
      <c r="H1557" s="322">
        <f t="shared" ca="1" si="340"/>
        <v>0</v>
      </c>
      <c r="I1557" s="322" t="str">
        <f t="shared" ca="1" si="341"/>
        <v>x</v>
      </c>
      <c r="J1557" s="322" t="str">
        <f t="shared" ca="1" si="342"/>
        <v/>
      </c>
      <c r="K1557" s="322" t="str">
        <f t="shared" ca="1" si="343"/>
        <v/>
      </c>
      <c r="L1557" s="322" t="str">
        <f t="shared" ca="1" si="344"/>
        <v/>
      </c>
      <c r="N1557" s="322">
        <f t="shared" ca="1" si="345"/>
        <v>0</v>
      </c>
      <c r="O1557" t="str">
        <f t="shared" ca="1" si="346"/>
        <v/>
      </c>
      <c r="P1557" t="str">
        <f t="shared" ca="1" si="347"/>
        <v/>
      </c>
      <c r="Q1557" t="str">
        <f t="shared" ca="1" si="348"/>
        <v/>
      </c>
      <c r="R1557" t="str">
        <f t="shared" ca="1" si="349"/>
        <v/>
      </c>
    </row>
    <row r="1558" spans="1:18" hidden="1" x14ac:dyDescent="0.2">
      <c r="A1558" s="361"/>
      <c r="B1558" s="322">
        <v>98</v>
      </c>
      <c r="C1558" s="322" t="str">
        <f t="shared" ca="1" si="336"/>
        <v>12.4</v>
      </c>
      <c r="D1558" s="322" t="str">
        <f t="shared" ca="1" si="337"/>
        <v>c</v>
      </c>
      <c r="E1558" s="322" t="s">
        <v>29</v>
      </c>
      <c r="F1558" s="322" t="str">
        <f t="shared" ca="1" si="338"/>
        <v>https://museemaritime.larochelle.fr/mentions-legales</v>
      </c>
      <c r="G1558" s="322" t="str">
        <f t="shared" ca="1" si="339"/>
        <v>AA</v>
      </c>
      <c r="H1558" s="322">
        <f t="shared" ca="1" si="340"/>
        <v>0</v>
      </c>
      <c r="I1558" s="322" t="str">
        <f t="shared" ca="1" si="341"/>
        <v>x</v>
      </c>
      <c r="J1558" s="322" t="str">
        <f t="shared" ca="1" si="342"/>
        <v/>
      </c>
      <c r="K1558" s="322" t="str">
        <f t="shared" ca="1" si="343"/>
        <v/>
      </c>
      <c r="L1558" s="322" t="str">
        <f t="shared" ca="1" si="344"/>
        <v/>
      </c>
      <c r="N1558" s="322">
        <f t="shared" ca="1" si="345"/>
        <v>0</v>
      </c>
      <c r="O1558" t="str">
        <f t="shared" ca="1" si="346"/>
        <v/>
      </c>
      <c r="P1558" t="str">
        <f t="shared" ca="1" si="347"/>
        <v/>
      </c>
      <c r="Q1558" t="str">
        <f t="shared" ca="1" si="348"/>
        <v/>
      </c>
      <c r="R1558" t="str">
        <f t="shared" ca="1" si="349"/>
        <v/>
      </c>
    </row>
    <row r="1559" spans="1:18" hidden="1" x14ac:dyDescent="0.2">
      <c r="A1559" s="361"/>
      <c r="B1559" s="322">
        <v>98</v>
      </c>
      <c r="C1559" s="322" t="str">
        <f t="shared" ca="1" si="336"/>
        <v>12.4</v>
      </c>
      <c r="D1559" s="322" t="str">
        <f t="shared" ca="1" si="337"/>
        <v>c</v>
      </c>
      <c r="E1559" s="322" t="s">
        <v>30</v>
      </c>
      <c r="F1559" s="322" t="str">
        <f t="shared" ca="1" si="338"/>
        <v>https://museemaritime.larochelle.fr/plan-du-site</v>
      </c>
      <c r="G1559" s="322" t="str">
        <f t="shared" ca="1" si="339"/>
        <v>AA</v>
      </c>
      <c r="H1559" s="322">
        <f t="shared" ca="1" si="340"/>
        <v>0</v>
      </c>
      <c r="I1559" s="322" t="str">
        <f t="shared" ca="1" si="341"/>
        <v>x</v>
      </c>
      <c r="J1559" s="322" t="str">
        <f t="shared" ca="1" si="342"/>
        <v/>
      </c>
      <c r="K1559" s="322" t="str">
        <f t="shared" ca="1" si="343"/>
        <v/>
      </c>
      <c r="L1559" s="322" t="str">
        <f t="shared" ca="1" si="344"/>
        <v/>
      </c>
      <c r="N1559" s="322">
        <f t="shared" ca="1" si="345"/>
        <v>0</v>
      </c>
      <c r="O1559" t="str">
        <f t="shared" ca="1" si="346"/>
        <v/>
      </c>
      <c r="P1559" t="str">
        <f t="shared" ca="1" si="347"/>
        <v/>
      </c>
      <c r="Q1559" t="str">
        <f t="shared" ca="1" si="348"/>
        <v/>
      </c>
      <c r="R1559" t="str">
        <f t="shared" ca="1" si="349"/>
        <v/>
      </c>
    </row>
    <row r="1560" spans="1:18" hidden="1" x14ac:dyDescent="0.2">
      <c r="A1560" s="361"/>
      <c r="B1560" s="322">
        <v>98</v>
      </c>
      <c r="C1560" s="322" t="str">
        <f t="shared" ca="1" si="336"/>
        <v>12.4</v>
      </c>
      <c r="D1560" s="322" t="str">
        <f t="shared" ca="1" si="337"/>
        <v>c</v>
      </c>
      <c r="E1560" s="322" t="s">
        <v>31</v>
      </c>
      <c r="F1560" s="322" t="str">
        <f t="shared" ca="1" si="338"/>
        <v>https://museemaritime.larochelle.fr/un-avant-gout/en-ce-moment</v>
      </c>
      <c r="G1560" s="322" t="str">
        <f t="shared" ca="1" si="339"/>
        <v>AA</v>
      </c>
      <c r="H1560" s="322">
        <f t="shared" ca="1" si="340"/>
        <v>0</v>
      </c>
      <c r="I1560" s="322" t="str">
        <f t="shared" ca="1" si="341"/>
        <v>x</v>
      </c>
      <c r="J1560" s="322" t="str">
        <f t="shared" ca="1" si="342"/>
        <v/>
      </c>
      <c r="K1560" s="322" t="str">
        <f t="shared" ca="1" si="343"/>
        <v/>
      </c>
      <c r="L1560" s="322" t="str">
        <f t="shared" ca="1" si="344"/>
        <v/>
      </c>
      <c r="N1560" s="322">
        <f t="shared" ca="1" si="345"/>
        <v>0</v>
      </c>
      <c r="O1560" t="str">
        <f t="shared" ca="1" si="346"/>
        <v/>
      </c>
      <c r="P1560" t="str">
        <f t="shared" ca="1" si="347"/>
        <v/>
      </c>
      <c r="Q1560" t="str">
        <f t="shared" ca="1" si="348"/>
        <v/>
      </c>
      <c r="R1560" t="str">
        <f t="shared" ca="1" si="349"/>
        <v/>
      </c>
    </row>
    <row r="1561" spans="1:18" hidden="1" x14ac:dyDescent="0.2">
      <c r="A1561" s="361"/>
      <c r="B1561" s="322">
        <v>98</v>
      </c>
      <c r="C1561" s="322" t="str">
        <f t="shared" ca="1" si="336"/>
        <v>12.4</v>
      </c>
      <c r="D1561" s="322" t="str">
        <f t="shared" ca="1" si="337"/>
        <v>c</v>
      </c>
      <c r="E1561" s="322" t="s">
        <v>32</v>
      </c>
      <c r="F1561" s="322" t="str">
        <f t="shared" ca="1" si="338"/>
        <v>https://museemaritime.larochelle.fr/un-avant-gout/en-ce-moment</v>
      </c>
      <c r="G1561" s="322" t="str">
        <f t="shared" ca="1" si="339"/>
        <v>AA</v>
      </c>
      <c r="H1561" s="322">
        <f t="shared" ca="1" si="340"/>
        <v>0</v>
      </c>
      <c r="I1561" s="322" t="str">
        <f t="shared" ca="1" si="341"/>
        <v>x</v>
      </c>
      <c r="J1561" s="322" t="str">
        <f t="shared" ca="1" si="342"/>
        <v/>
      </c>
      <c r="K1561" s="322" t="str">
        <f t="shared" ca="1" si="343"/>
        <v/>
      </c>
      <c r="L1561" s="322" t="str">
        <f t="shared" ca="1" si="344"/>
        <v/>
      </c>
      <c r="N1561" s="322">
        <f t="shared" ca="1" si="345"/>
        <v>0</v>
      </c>
      <c r="O1561" t="str">
        <f t="shared" ca="1" si="346"/>
        <v/>
      </c>
      <c r="P1561" t="str">
        <f t="shared" ca="1" si="347"/>
        <v/>
      </c>
      <c r="Q1561" t="str">
        <f t="shared" ca="1" si="348"/>
        <v/>
      </c>
      <c r="R1561" t="str">
        <f t="shared" ca="1" si="349"/>
        <v/>
      </c>
    </row>
    <row r="1562" spans="1:18" hidden="1" x14ac:dyDescent="0.2">
      <c r="A1562" s="361"/>
      <c r="B1562" s="322">
        <v>98</v>
      </c>
      <c r="C1562" s="322" t="str">
        <f t="shared" ca="1" si="336"/>
        <v>12.4</v>
      </c>
      <c r="D1562" s="322" t="str">
        <f t="shared" ca="1" si="337"/>
        <v>c</v>
      </c>
      <c r="E1562" s="322" t="s">
        <v>33</v>
      </c>
      <c r="F1562" s="322" t="str">
        <f t="shared" ca="1" si="338"/>
        <v>https://museemaritime.larochelle.fr/un-avant-gout/en-ce-moment/evenement/generationsthalassa-5662</v>
      </c>
      <c r="G1562" s="322" t="str">
        <f t="shared" ca="1" si="339"/>
        <v>AA</v>
      </c>
      <c r="H1562" s="322">
        <f t="shared" ca="1" si="340"/>
        <v>0</v>
      </c>
      <c r="I1562" s="322" t="str">
        <f t="shared" ca="1" si="341"/>
        <v>x</v>
      </c>
      <c r="J1562" s="322" t="str">
        <f t="shared" ca="1" si="342"/>
        <v/>
      </c>
      <c r="K1562" s="322" t="str">
        <f t="shared" ca="1" si="343"/>
        <v/>
      </c>
      <c r="L1562" s="322" t="str">
        <f t="shared" ca="1" si="344"/>
        <v/>
      </c>
      <c r="N1562" s="322">
        <f t="shared" ca="1" si="345"/>
        <v>0</v>
      </c>
      <c r="O1562" t="str">
        <f t="shared" ca="1" si="346"/>
        <v/>
      </c>
      <c r="P1562" t="str">
        <f t="shared" ca="1" si="347"/>
        <v/>
      </c>
      <c r="Q1562" t="str">
        <f t="shared" ca="1" si="348"/>
        <v/>
      </c>
      <c r="R1562" t="str">
        <f t="shared" ca="1" si="349"/>
        <v/>
      </c>
    </row>
    <row r="1563" spans="1:18" hidden="1" x14ac:dyDescent="0.2">
      <c r="A1563" s="361"/>
      <c r="B1563" s="322">
        <v>98</v>
      </c>
      <c r="C1563" s="322" t="str">
        <f t="shared" ca="1" si="336"/>
        <v>12.4</v>
      </c>
      <c r="D1563" s="322" t="str">
        <f t="shared" ca="1" si="337"/>
        <v>c</v>
      </c>
      <c r="E1563" s="322" t="s">
        <v>34</v>
      </c>
      <c r="F1563" s="322" t="str">
        <f t="shared" ca="1" si="338"/>
        <v>https://museemaritime.larochelle.fr/recherche?q=bateau&amp;tx_indexedsearch%5Bsubmit_button%5D=OK </v>
      </c>
      <c r="G1563" s="322" t="str">
        <f t="shared" ca="1" si="339"/>
        <v>AA</v>
      </c>
      <c r="H1563" s="322">
        <f t="shared" ca="1" si="340"/>
        <v>0</v>
      </c>
      <c r="I1563" s="322" t="str">
        <f t="shared" ca="1" si="341"/>
        <v>x</v>
      </c>
      <c r="J1563" s="322" t="str">
        <f t="shared" ca="1" si="342"/>
        <v/>
      </c>
      <c r="K1563" s="322" t="str">
        <f t="shared" ca="1" si="343"/>
        <v/>
      </c>
      <c r="L1563" s="322" t="str">
        <f t="shared" ca="1" si="344"/>
        <v/>
      </c>
      <c r="N1563" s="322">
        <f t="shared" ca="1" si="345"/>
        <v>0</v>
      </c>
      <c r="O1563" t="str">
        <f t="shared" ca="1" si="346"/>
        <v/>
      </c>
      <c r="P1563" t="str">
        <f t="shared" ca="1" si="347"/>
        <v/>
      </c>
      <c r="Q1563" t="str">
        <f t="shared" ca="1" si="348"/>
        <v/>
      </c>
      <c r="R1563" t="str">
        <f t="shared" ca="1" si="349"/>
        <v/>
      </c>
    </row>
    <row r="1564" spans="1:18" hidden="1" x14ac:dyDescent="0.2">
      <c r="A1564" s="361"/>
      <c r="B1564" s="322">
        <v>98</v>
      </c>
      <c r="C1564" s="322" t="str">
        <f t="shared" ca="1" si="336"/>
        <v>12.4</v>
      </c>
      <c r="D1564" s="322" t="str">
        <f t="shared" ca="1" si="337"/>
        <v>c</v>
      </c>
      <c r="E1564" s="322" t="s">
        <v>35</v>
      </c>
      <c r="F1564" s="322" t="str">
        <f t="shared" ca="1" si="338"/>
        <v>https://museemaritime.larochelle.fr/un-avant-gout/presentation-du-musee</v>
      </c>
      <c r="G1564" s="322" t="str">
        <f t="shared" ca="1" si="339"/>
        <v>AA</v>
      </c>
      <c r="H1564" s="322">
        <f t="shared" ca="1" si="340"/>
        <v>0</v>
      </c>
      <c r="I1564" s="322" t="str">
        <f t="shared" ca="1" si="341"/>
        <v>x</v>
      </c>
      <c r="J1564" s="322" t="str">
        <f t="shared" ca="1" si="342"/>
        <v/>
      </c>
      <c r="K1564" s="322" t="str">
        <f t="shared" ca="1" si="343"/>
        <v/>
      </c>
      <c r="L1564" s="322" t="str">
        <f t="shared" ca="1" si="344"/>
        <v/>
      </c>
      <c r="N1564" s="322">
        <f t="shared" ca="1" si="345"/>
        <v>0</v>
      </c>
      <c r="O1564" t="str">
        <f t="shared" ca="1" si="346"/>
        <v/>
      </c>
      <c r="P1564" t="str">
        <f t="shared" ca="1" si="347"/>
        <v/>
      </c>
      <c r="Q1564" t="str">
        <f t="shared" ca="1" si="348"/>
        <v/>
      </c>
      <c r="R1564" t="str">
        <f t="shared" ca="1" si="349"/>
        <v/>
      </c>
    </row>
    <row r="1565" spans="1:18" hidden="1" x14ac:dyDescent="0.2">
      <c r="A1565" s="361"/>
      <c r="B1565" s="322">
        <v>98</v>
      </c>
      <c r="C1565" s="322" t="str">
        <f t="shared" ca="1" si="336"/>
        <v>12.4</v>
      </c>
      <c r="D1565" s="322" t="str">
        <f t="shared" ca="1" si="337"/>
        <v>c</v>
      </c>
      <c r="E1565" s="322" t="s">
        <v>36</v>
      </c>
      <c r="F1565" s="322" t="str">
        <f t="shared" ca="1" si="338"/>
        <v>https://museemaritime.larochelle.fr/un-avant-gout/histoire-du-musee</v>
      </c>
      <c r="G1565" s="322" t="str">
        <f t="shared" ca="1" si="339"/>
        <v>AA</v>
      </c>
      <c r="H1565" s="322">
        <f t="shared" ca="1" si="340"/>
        <v>0</v>
      </c>
      <c r="I1565" s="322" t="str">
        <f t="shared" ca="1" si="341"/>
        <v>x</v>
      </c>
      <c r="J1565" s="322" t="str">
        <f t="shared" ca="1" si="342"/>
        <v/>
      </c>
      <c r="K1565" s="322" t="str">
        <f t="shared" ca="1" si="343"/>
        <v/>
      </c>
      <c r="L1565" s="322" t="str">
        <f t="shared" ca="1" si="344"/>
        <v/>
      </c>
      <c r="N1565" s="322">
        <f t="shared" ca="1" si="345"/>
        <v>0</v>
      </c>
      <c r="O1565" t="str">
        <f t="shared" ca="1" si="346"/>
        <v/>
      </c>
      <c r="P1565" t="str">
        <f t="shared" ca="1" si="347"/>
        <v/>
      </c>
      <c r="Q1565" t="str">
        <f t="shared" ca="1" si="348"/>
        <v/>
      </c>
      <c r="R1565" t="str">
        <f t="shared" ca="1" si="349"/>
        <v/>
      </c>
    </row>
    <row r="1566" spans="1:18" hidden="1" x14ac:dyDescent="0.2">
      <c r="A1566" s="361"/>
      <c r="B1566" s="322">
        <v>98</v>
      </c>
      <c r="C1566" s="322" t="str">
        <f t="shared" ca="1" si="336"/>
        <v>12.4</v>
      </c>
      <c r="D1566" s="322" t="str">
        <f t="shared" ca="1" si="337"/>
        <v>c</v>
      </c>
      <c r="E1566" s="322" t="s">
        <v>37</v>
      </c>
      <c r="F1566" s="322" t="str">
        <f t="shared" ca="1" si="338"/>
        <v>https://museemaritime.larochelle.fr/un-avant-gout/les-collections/flotte-patrimoniale</v>
      </c>
      <c r="G1566" s="322" t="str">
        <f t="shared" ca="1" si="339"/>
        <v>AA</v>
      </c>
      <c r="H1566" s="322">
        <f t="shared" ca="1" si="340"/>
        <v>0</v>
      </c>
      <c r="I1566" s="322" t="str">
        <f t="shared" ca="1" si="341"/>
        <v>x</v>
      </c>
      <c r="J1566" s="322" t="str">
        <f t="shared" ca="1" si="342"/>
        <v/>
      </c>
      <c r="K1566" s="322" t="str">
        <f t="shared" ca="1" si="343"/>
        <v/>
      </c>
      <c r="L1566" s="322" t="str">
        <f t="shared" ca="1" si="344"/>
        <v/>
      </c>
      <c r="N1566" s="322">
        <f t="shared" ca="1" si="345"/>
        <v>0</v>
      </c>
      <c r="O1566" t="str">
        <f t="shared" ca="1" si="346"/>
        <v/>
      </c>
      <c r="P1566" t="str">
        <f t="shared" ca="1" si="347"/>
        <v/>
      </c>
      <c r="Q1566" t="str">
        <f t="shared" ca="1" si="348"/>
        <v/>
      </c>
      <c r="R1566" t="str">
        <f t="shared" ca="1" si="349"/>
        <v/>
      </c>
    </row>
    <row r="1567" spans="1:18" hidden="1" x14ac:dyDescent="0.2">
      <c r="A1567" s="361"/>
      <c r="B1567" s="322">
        <v>98</v>
      </c>
      <c r="C1567" s="322" t="str">
        <f t="shared" ca="1" si="336"/>
        <v>12.4</v>
      </c>
      <c r="D1567" s="322" t="str">
        <f t="shared" ca="1" si="337"/>
        <v>c</v>
      </c>
      <c r="E1567" s="322" t="s">
        <v>38</v>
      </c>
      <c r="F1567" s="322" t="str">
        <f t="shared" ca="1" si="338"/>
        <v>https://museemaritime.larochelle.fr/un-avant-gout/les-collections/france-1</v>
      </c>
      <c r="G1567" s="322" t="str">
        <f t="shared" ca="1" si="339"/>
        <v>AA</v>
      </c>
      <c r="H1567" s="322">
        <f t="shared" ca="1" si="340"/>
        <v>0</v>
      </c>
      <c r="I1567" s="322" t="str">
        <f t="shared" ca="1" si="341"/>
        <v>x</v>
      </c>
      <c r="J1567" s="322" t="str">
        <f t="shared" ca="1" si="342"/>
        <v/>
      </c>
      <c r="K1567" s="322" t="str">
        <f t="shared" ca="1" si="343"/>
        <v/>
      </c>
      <c r="L1567" s="322" t="str">
        <f t="shared" ca="1" si="344"/>
        <v/>
      </c>
      <c r="N1567" s="322">
        <f t="shared" ca="1" si="345"/>
        <v>0</v>
      </c>
      <c r="O1567" t="str">
        <f t="shared" ca="1" si="346"/>
        <v/>
      </c>
      <c r="P1567" t="str">
        <f t="shared" ca="1" si="347"/>
        <v/>
      </c>
      <c r="Q1567" t="str">
        <f t="shared" ca="1" si="348"/>
        <v/>
      </c>
      <c r="R1567" t="str">
        <f t="shared" ca="1" si="349"/>
        <v/>
      </c>
    </row>
    <row r="1568" spans="1:18" hidden="1" x14ac:dyDescent="0.2">
      <c r="A1568" s="361"/>
      <c r="B1568" s="322">
        <v>98</v>
      </c>
      <c r="C1568" s="322" t="str">
        <f t="shared" ca="1" si="336"/>
        <v>12.4</v>
      </c>
      <c r="D1568" s="322" t="str">
        <f t="shared" ca="1" si="337"/>
        <v>c</v>
      </c>
      <c r="E1568" s="322" t="s">
        <v>39</v>
      </c>
      <c r="F1568" s="322" t="str">
        <f t="shared" ca="1" si="338"/>
        <v>https://museemaritime.larochelle.fr/un-avant-gout/les-incontournables/joshua-1</v>
      </c>
      <c r="G1568" s="322" t="str">
        <f t="shared" ca="1" si="339"/>
        <v>AA</v>
      </c>
      <c r="H1568" s="322">
        <f t="shared" ca="1" si="340"/>
        <v>0</v>
      </c>
      <c r="I1568" s="322" t="str">
        <f t="shared" ca="1" si="341"/>
        <v>x</v>
      </c>
      <c r="J1568" s="322" t="str">
        <f t="shared" ca="1" si="342"/>
        <v/>
      </c>
      <c r="K1568" s="322" t="str">
        <f t="shared" ca="1" si="343"/>
        <v/>
      </c>
      <c r="L1568" s="322" t="str">
        <f t="shared" ca="1" si="344"/>
        <v/>
      </c>
      <c r="N1568" s="322">
        <f t="shared" ca="1" si="345"/>
        <v>0</v>
      </c>
      <c r="O1568" t="str">
        <f t="shared" ca="1" si="346"/>
        <v/>
      </c>
      <c r="P1568" t="str">
        <f t="shared" ca="1" si="347"/>
        <v/>
      </c>
      <c r="Q1568" t="str">
        <f t="shared" ca="1" si="348"/>
        <v/>
      </c>
      <c r="R1568" t="str">
        <f t="shared" ca="1" si="349"/>
        <v/>
      </c>
    </row>
    <row r="1569" spans="1:18" hidden="1" x14ac:dyDescent="0.2">
      <c r="A1569" s="361"/>
      <c r="B1569" s="322">
        <v>98</v>
      </c>
      <c r="C1569" s="322" t="str">
        <f t="shared" ca="1" si="336"/>
        <v>12.4</v>
      </c>
      <c r="D1569" s="322" t="str">
        <f t="shared" ca="1" si="337"/>
        <v>c</v>
      </c>
      <c r="E1569" s="322" t="s">
        <v>40</v>
      </c>
      <c r="F1569" s="322" t="str">
        <f t="shared" ca="1" si="338"/>
        <v>https://museemaritime.larochelle.fr/preparer-la-visite/acces-tarifs-et-horaires</v>
      </c>
      <c r="G1569" s="322" t="str">
        <f t="shared" ca="1" si="339"/>
        <v>AA</v>
      </c>
      <c r="H1569" s="322">
        <f t="shared" ca="1" si="340"/>
        <v>0</v>
      </c>
      <c r="I1569" s="322" t="str">
        <f t="shared" ca="1" si="341"/>
        <v>x</v>
      </c>
      <c r="J1569" s="322" t="str">
        <f t="shared" ca="1" si="342"/>
        <v/>
      </c>
      <c r="K1569" s="322" t="str">
        <f t="shared" ca="1" si="343"/>
        <v/>
      </c>
      <c r="L1569" s="322" t="str">
        <f t="shared" ca="1" si="344"/>
        <v/>
      </c>
      <c r="N1569" s="322">
        <f t="shared" ca="1" si="345"/>
        <v>0</v>
      </c>
      <c r="O1569" t="str">
        <f t="shared" ca="1" si="346"/>
        <v/>
      </c>
      <c r="P1569" t="str">
        <f t="shared" ca="1" si="347"/>
        <v/>
      </c>
      <c r="Q1569" t="str">
        <f t="shared" ca="1" si="348"/>
        <v/>
      </c>
      <c r="R1569" t="str">
        <f t="shared" ca="1" si="349"/>
        <v/>
      </c>
    </row>
    <row r="1570" spans="1:18" hidden="1" x14ac:dyDescent="0.2">
      <c r="A1570" s="361"/>
      <c r="B1570" s="322">
        <v>98</v>
      </c>
      <c r="C1570" s="322" t="str">
        <f t="shared" ca="1" si="336"/>
        <v>12.4</v>
      </c>
      <c r="D1570" s="322" t="str">
        <f t="shared" ca="1" si="337"/>
        <v>c</v>
      </c>
      <c r="E1570" s="322" t="s">
        <v>41</v>
      </c>
      <c r="F1570" s="322" t="str">
        <f t="shared" ca="1" si="338"/>
        <v>https://museemaritime.larochelle.fr/preparer-la-visite/je-suis/enseignant-ou-animateur</v>
      </c>
      <c r="G1570" s="322" t="str">
        <f t="shared" ca="1" si="339"/>
        <v>AA</v>
      </c>
      <c r="H1570" s="322">
        <f t="shared" ca="1" si="340"/>
        <v>0</v>
      </c>
      <c r="I1570" s="322" t="str">
        <f t="shared" ca="1" si="341"/>
        <v>x</v>
      </c>
      <c r="J1570" s="322" t="str">
        <f t="shared" ca="1" si="342"/>
        <v/>
      </c>
      <c r="K1570" s="322" t="str">
        <f t="shared" ca="1" si="343"/>
        <v/>
      </c>
      <c r="L1570" s="322" t="str">
        <f t="shared" ca="1" si="344"/>
        <v/>
      </c>
      <c r="N1570" s="322">
        <f t="shared" ca="1" si="345"/>
        <v>0</v>
      </c>
      <c r="O1570" t="str">
        <f t="shared" ca="1" si="346"/>
        <v/>
      </c>
      <c r="P1570" t="str">
        <f t="shared" ca="1" si="347"/>
        <v/>
      </c>
      <c r="Q1570" t="str">
        <f t="shared" ca="1" si="348"/>
        <v/>
      </c>
      <c r="R1570" t="str">
        <f t="shared" ca="1" si="349"/>
        <v/>
      </c>
    </row>
    <row r="1571" spans="1:18" hidden="1" x14ac:dyDescent="0.2">
      <c r="A1571" s="361"/>
      <c r="B1571" s="322">
        <v>98</v>
      </c>
      <c r="C1571" s="322" t="str">
        <f t="shared" ca="1" si="336"/>
        <v>12.4</v>
      </c>
      <c r="D1571" s="322" t="str">
        <f t="shared" ca="1" si="337"/>
        <v>c</v>
      </c>
      <c r="E1571" s="322" t="s">
        <v>42</v>
      </c>
      <c r="F1571" s="322" t="str">
        <f t="shared" ca="1" si="338"/>
        <v>https://museemaritime.larochelle.fr/au-dela-de-la-visite/autour-des-expositions</v>
      </c>
      <c r="G1571" s="322" t="str">
        <f t="shared" ca="1" si="339"/>
        <v>AA</v>
      </c>
      <c r="H1571" s="322">
        <f t="shared" ca="1" si="340"/>
        <v>0</v>
      </c>
      <c r="I1571" s="322" t="str">
        <f t="shared" ca="1" si="341"/>
        <v>x</v>
      </c>
      <c r="J1571" s="322" t="str">
        <f t="shared" ca="1" si="342"/>
        <v/>
      </c>
      <c r="K1571" s="322" t="str">
        <f t="shared" ca="1" si="343"/>
        <v/>
      </c>
      <c r="L1571" s="322" t="str">
        <f t="shared" ca="1" si="344"/>
        <v/>
      </c>
      <c r="N1571" s="322">
        <f t="shared" ca="1" si="345"/>
        <v>0</v>
      </c>
      <c r="O1571" t="str">
        <f t="shared" ca="1" si="346"/>
        <v/>
      </c>
      <c r="P1571" t="str">
        <f t="shared" ca="1" si="347"/>
        <v/>
      </c>
      <c r="Q1571" t="str">
        <f t="shared" ca="1" si="348"/>
        <v/>
      </c>
      <c r="R1571" t="str">
        <f t="shared" ca="1" si="349"/>
        <v/>
      </c>
    </row>
    <row r="1572" spans="1:18" hidden="1" x14ac:dyDescent="0.2">
      <c r="A1572" s="361"/>
      <c r="B1572" s="322">
        <v>98</v>
      </c>
      <c r="C1572" s="322" t="str">
        <f t="shared" ca="1" si="336"/>
        <v>12.4</v>
      </c>
      <c r="D1572" s="322" t="str">
        <f t="shared" ca="1" si="337"/>
        <v>c</v>
      </c>
      <c r="E1572" s="322" t="s">
        <v>43</v>
      </c>
      <c r="F1572" s="322" t="str">
        <f t="shared" ca="1" si="338"/>
        <v>https://museemaritime.larochelle.fr/au-dela-de-la-visite/lieux-culturels-et-monuments</v>
      </c>
      <c r="G1572" s="322" t="str">
        <f t="shared" ca="1" si="339"/>
        <v>AA</v>
      </c>
      <c r="H1572" s="322">
        <f t="shared" ca="1" si="340"/>
        <v>0</v>
      </c>
      <c r="I1572" s="322" t="str">
        <f t="shared" ca="1" si="341"/>
        <v>x</v>
      </c>
      <c r="J1572" s="322" t="str">
        <f t="shared" ca="1" si="342"/>
        <v/>
      </c>
      <c r="K1572" s="322" t="str">
        <f t="shared" ca="1" si="343"/>
        <v/>
      </c>
      <c r="L1572" s="322" t="str">
        <f t="shared" ca="1" si="344"/>
        <v/>
      </c>
      <c r="N1572" s="322">
        <f t="shared" ca="1" si="345"/>
        <v>0</v>
      </c>
      <c r="O1572" t="str">
        <f t="shared" ca="1" si="346"/>
        <v/>
      </c>
      <c r="P1572" t="str">
        <f t="shared" ca="1" si="347"/>
        <v/>
      </c>
      <c r="Q1572" t="str">
        <f t="shared" ca="1" si="348"/>
        <v/>
      </c>
      <c r="R1572" t="str">
        <f t="shared" ca="1" si="349"/>
        <v/>
      </c>
    </row>
    <row r="1573" spans="1:18" hidden="1" x14ac:dyDescent="0.2">
      <c r="A1573" s="361"/>
      <c r="B1573" s="322">
        <v>98</v>
      </c>
      <c r="C1573" s="322" t="str">
        <f t="shared" ca="1" si="336"/>
        <v>12.4</v>
      </c>
      <c r="D1573" s="322" t="str">
        <f t="shared" ca="1" si="337"/>
        <v>c</v>
      </c>
      <c r="E1573" s="322" t="s">
        <v>44</v>
      </c>
      <c r="F1573" s="322" t="str">
        <f t="shared" ca="1" si="338"/>
        <v>https://museemaritime.larochelle.fr/au-dela-de-la-visite/a-decouvrir-a-proximite/yatchs-classiques</v>
      </c>
      <c r="G1573" s="322" t="str">
        <f t="shared" ca="1" si="339"/>
        <v>AA</v>
      </c>
      <c r="H1573" s="322">
        <f t="shared" ca="1" si="340"/>
        <v>0</v>
      </c>
      <c r="I1573" s="322" t="str">
        <f t="shared" ca="1" si="341"/>
        <v>x</v>
      </c>
      <c r="J1573" s="322" t="str">
        <f t="shared" ca="1" si="342"/>
        <v/>
      </c>
      <c r="K1573" s="322" t="str">
        <f t="shared" ca="1" si="343"/>
        <v/>
      </c>
      <c r="L1573" s="322" t="str">
        <f t="shared" ca="1" si="344"/>
        <v/>
      </c>
      <c r="N1573" s="322">
        <f t="shared" ca="1" si="345"/>
        <v>0</v>
      </c>
      <c r="O1573" t="str">
        <f t="shared" ca="1" si="346"/>
        <v/>
      </c>
      <c r="P1573" t="str">
        <f t="shared" ca="1" si="347"/>
        <v/>
      </c>
      <c r="Q1573" t="str">
        <f t="shared" ca="1" si="348"/>
        <v/>
      </c>
      <c r="R1573" t="str">
        <f t="shared" ca="1" si="349"/>
        <v/>
      </c>
    </row>
    <row r="1574" spans="1:18" hidden="1" x14ac:dyDescent="0.2">
      <c r="A1574" s="361"/>
      <c r="B1574" s="322">
        <v>99</v>
      </c>
      <c r="C1574" s="322" t="str">
        <f t="shared" ca="1" si="336"/>
        <v>12.5</v>
      </c>
      <c r="D1574" s="322" t="str">
        <f t="shared" ca="1" si="337"/>
        <v>c</v>
      </c>
      <c r="E1574" s="322" t="s">
        <v>27</v>
      </c>
      <c r="F1574" s="322" t="str">
        <f t="shared" ca="1" si="338"/>
        <v>https://museemaritime.larochelle.fr/</v>
      </c>
      <c r="G1574" s="322" t="str">
        <f t="shared" ca="1" si="339"/>
        <v>AA</v>
      </c>
      <c r="H1574" s="322">
        <f t="shared" ca="1" si="340"/>
        <v>0</v>
      </c>
      <c r="I1574" s="322" t="str">
        <f t="shared" ca="1" si="341"/>
        <v>x</v>
      </c>
      <c r="J1574" s="322" t="str">
        <f t="shared" ca="1" si="342"/>
        <v/>
      </c>
      <c r="K1574" s="322" t="str">
        <f t="shared" ca="1" si="343"/>
        <v/>
      </c>
      <c r="L1574" s="322" t="str">
        <f t="shared" ca="1" si="344"/>
        <v/>
      </c>
      <c r="N1574" s="322">
        <f t="shared" ca="1" si="345"/>
        <v>0</v>
      </c>
      <c r="O1574" t="str">
        <f t="shared" ca="1" si="346"/>
        <v/>
      </c>
      <c r="P1574" t="str">
        <f t="shared" ca="1" si="347"/>
        <v/>
      </c>
      <c r="Q1574" t="str">
        <f t="shared" ca="1" si="348"/>
        <v/>
      </c>
      <c r="R1574" t="str">
        <f t="shared" ca="1" si="349"/>
        <v/>
      </c>
    </row>
    <row r="1575" spans="1:18" hidden="1" x14ac:dyDescent="0.2">
      <c r="A1575" s="361"/>
      <c r="B1575" s="322">
        <v>99</v>
      </c>
      <c r="C1575" s="322" t="str">
        <f t="shared" ca="1" si="336"/>
        <v>12.5</v>
      </c>
      <c r="D1575" s="322" t="str">
        <f t="shared" ca="1" si="337"/>
        <v>c</v>
      </c>
      <c r="E1575" s="322" t="s">
        <v>28</v>
      </c>
      <c r="F1575" s="322" t="str">
        <f t="shared" ca="1" si="338"/>
        <v>https://museemaritime.larochelle.fr/contact</v>
      </c>
      <c r="G1575" s="322" t="str">
        <f t="shared" ca="1" si="339"/>
        <v>AA</v>
      </c>
      <c r="H1575" s="322">
        <f t="shared" ca="1" si="340"/>
        <v>0</v>
      </c>
      <c r="I1575" s="322" t="str">
        <f t="shared" ca="1" si="341"/>
        <v>x</v>
      </c>
      <c r="J1575" s="322" t="str">
        <f t="shared" ca="1" si="342"/>
        <v/>
      </c>
      <c r="K1575" s="322" t="str">
        <f t="shared" ca="1" si="343"/>
        <v/>
      </c>
      <c r="L1575" s="322" t="str">
        <f t="shared" ca="1" si="344"/>
        <v/>
      </c>
      <c r="N1575" s="322">
        <f t="shared" ca="1" si="345"/>
        <v>0</v>
      </c>
      <c r="O1575" t="str">
        <f t="shared" ca="1" si="346"/>
        <v/>
      </c>
      <c r="P1575" t="str">
        <f t="shared" ca="1" si="347"/>
        <v/>
      </c>
      <c r="Q1575" t="str">
        <f t="shared" ca="1" si="348"/>
        <v/>
      </c>
      <c r="R1575" t="str">
        <f t="shared" ca="1" si="349"/>
        <v/>
      </c>
    </row>
    <row r="1576" spans="1:18" hidden="1" x14ac:dyDescent="0.2">
      <c r="A1576" s="361"/>
      <c r="B1576" s="322">
        <v>99</v>
      </c>
      <c r="C1576" s="322" t="str">
        <f t="shared" ca="1" si="336"/>
        <v>12.5</v>
      </c>
      <c r="D1576" s="322" t="str">
        <f t="shared" ca="1" si="337"/>
        <v>c</v>
      </c>
      <c r="E1576" s="322" t="s">
        <v>29</v>
      </c>
      <c r="F1576" s="322" t="str">
        <f t="shared" ca="1" si="338"/>
        <v>https://museemaritime.larochelle.fr/mentions-legales</v>
      </c>
      <c r="G1576" s="322" t="str">
        <f t="shared" ca="1" si="339"/>
        <v>AA</v>
      </c>
      <c r="H1576" s="322">
        <f t="shared" ca="1" si="340"/>
        <v>0</v>
      </c>
      <c r="I1576" s="322" t="str">
        <f t="shared" ca="1" si="341"/>
        <v>x</v>
      </c>
      <c r="J1576" s="322" t="str">
        <f t="shared" ca="1" si="342"/>
        <v/>
      </c>
      <c r="K1576" s="322" t="str">
        <f t="shared" ca="1" si="343"/>
        <v/>
      </c>
      <c r="L1576" s="322" t="str">
        <f t="shared" ca="1" si="344"/>
        <v/>
      </c>
      <c r="N1576" s="322">
        <f t="shared" ca="1" si="345"/>
        <v>0</v>
      </c>
      <c r="O1576" t="str">
        <f t="shared" ca="1" si="346"/>
        <v/>
      </c>
      <c r="P1576" t="str">
        <f t="shared" ca="1" si="347"/>
        <v/>
      </c>
      <c r="Q1576" t="str">
        <f t="shared" ca="1" si="348"/>
        <v/>
      </c>
      <c r="R1576" t="str">
        <f t="shared" ca="1" si="349"/>
        <v/>
      </c>
    </row>
    <row r="1577" spans="1:18" hidden="1" x14ac:dyDescent="0.2">
      <c r="A1577" s="361"/>
      <c r="B1577" s="322">
        <v>99</v>
      </c>
      <c r="C1577" s="322" t="str">
        <f t="shared" ca="1" si="336"/>
        <v>12.5</v>
      </c>
      <c r="D1577" s="322" t="str">
        <f t="shared" ca="1" si="337"/>
        <v>c</v>
      </c>
      <c r="E1577" s="322" t="s">
        <v>30</v>
      </c>
      <c r="F1577" s="322" t="str">
        <f t="shared" ca="1" si="338"/>
        <v>https://museemaritime.larochelle.fr/plan-du-site</v>
      </c>
      <c r="G1577" s="322" t="str">
        <f t="shared" ca="1" si="339"/>
        <v>AA</v>
      </c>
      <c r="H1577" s="322">
        <f t="shared" ca="1" si="340"/>
        <v>0</v>
      </c>
      <c r="I1577" s="322" t="str">
        <f t="shared" ca="1" si="341"/>
        <v>x</v>
      </c>
      <c r="J1577" s="322" t="str">
        <f t="shared" ca="1" si="342"/>
        <v/>
      </c>
      <c r="K1577" s="322" t="str">
        <f t="shared" ca="1" si="343"/>
        <v/>
      </c>
      <c r="L1577" s="322" t="str">
        <f t="shared" ca="1" si="344"/>
        <v/>
      </c>
      <c r="N1577" s="322">
        <f t="shared" ca="1" si="345"/>
        <v>0</v>
      </c>
      <c r="O1577" t="str">
        <f t="shared" ca="1" si="346"/>
        <v/>
      </c>
      <c r="P1577" t="str">
        <f t="shared" ca="1" si="347"/>
        <v/>
      </c>
      <c r="Q1577" t="str">
        <f t="shared" ca="1" si="348"/>
        <v/>
      </c>
      <c r="R1577" t="str">
        <f t="shared" ca="1" si="349"/>
        <v/>
      </c>
    </row>
    <row r="1578" spans="1:18" hidden="1" x14ac:dyDescent="0.2">
      <c r="A1578" s="361"/>
      <c r="B1578" s="322">
        <v>99</v>
      </c>
      <c r="C1578" s="322" t="str">
        <f t="shared" ca="1" si="336"/>
        <v>12.5</v>
      </c>
      <c r="D1578" s="322" t="str">
        <f t="shared" ca="1" si="337"/>
        <v>c</v>
      </c>
      <c r="E1578" s="322" t="s">
        <v>31</v>
      </c>
      <c r="F1578" s="322" t="str">
        <f t="shared" ca="1" si="338"/>
        <v>https://museemaritime.larochelle.fr/un-avant-gout/en-ce-moment</v>
      </c>
      <c r="G1578" s="322" t="str">
        <f t="shared" ca="1" si="339"/>
        <v>AA</v>
      </c>
      <c r="H1578" s="322">
        <f t="shared" ca="1" si="340"/>
        <v>0</v>
      </c>
      <c r="I1578" s="322" t="str">
        <f t="shared" ca="1" si="341"/>
        <v>x</v>
      </c>
      <c r="J1578" s="322" t="str">
        <f t="shared" ca="1" si="342"/>
        <v/>
      </c>
      <c r="K1578" s="322" t="str">
        <f t="shared" ca="1" si="343"/>
        <v/>
      </c>
      <c r="L1578" s="322" t="str">
        <f t="shared" ca="1" si="344"/>
        <v/>
      </c>
      <c r="N1578" s="322">
        <f t="shared" ca="1" si="345"/>
        <v>0</v>
      </c>
      <c r="O1578" t="str">
        <f t="shared" ca="1" si="346"/>
        <v/>
      </c>
      <c r="P1578" t="str">
        <f t="shared" ca="1" si="347"/>
        <v/>
      </c>
      <c r="Q1578" t="str">
        <f t="shared" ca="1" si="348"/>
        <v/>
      </c>
      <c r="R1578" t="str">
        <f t="shared" ca="1" si="349"/>
        <v/>
      </c>
    </row>
    <row r="1579" spans="1:18" hidden="1" x14ac:dyDescent="0.2">
      <c r="A1579" s="361"/>
      <c r="B1579" s="322">
        <v>99</v>
      </c>
      <c r="C1579" s="322" t="str">
        <f t="shared" ca="1" si="336"/>
        <v>12.5</v>
      </c>
      <c r="D1579" s="322" t="str">
        <f t="shared" ca="1" si="337"/>
        <v>c</v>
      </c>
      <c r="E1579" s="322" t="s">
        <v>32</v>
      </c>
      <c r="F1579" s="322" t="str">
        <f t="shared" ca="1" si="338"/>
        <v>https://museemaritime.larochelle.fr/un-avant-gout/en-ce-moment</v>
      </c>
      <c r="G1579" s="322" t="str">
        <f t="shared" ca="1" si="339"/>
        <v>AA</v>
      </c>
      <c r="H1579" s="322">
        <f t="shared" ca="1" si="340"/>
        <v>0</v>
      </c>
      <c r="I1579" s="322" t="str">
        <f t="shared" ca="1" si="341"/>
        <v>x</v>
      </c>
      <c r="J1579" s="322" t="str">
        <f t="shared" ca="1" si="342"/>
        <v/>
      </c>
      <c r="K1579" s="322" t="str">
        <f t="shared" ca="1" si="343"/>
        <v/>
      </c>
      <c r="L1579" s="322" t="str">
        <f t="shared" ca="1" si="344"/>
        <v/>
      </c>
      <c r="N1579" s="322">
        <f t="shared" ca="1" si="345"/>
        <v>0</v>
      </c>
      <c r="O1579" t="str">
        <f t="shared" ca="1" si="346"/>
        <v/>
      </c>
      <c r="P1579" t="str">
        <f t="shared" ca="1" si="347"/>
        <v/>
      </c>
      <c r="Q1579" t="str">
        <f t="shared" ca="1" si="348"/>
        <v/>
      </c>
      <c r="R1579" t="str">
        <f t="shared" ca="1" si="349"/>
        <v/>
      </c>
    </row>
    <row r="1580" spans="1:18" hidden="1" x14ac:dyDescent="0.2">
      <c r="A1580" s="361"/>
      <c r="B1580" s="322">
        <v>99</v>
      </c>
      <c r="C1580" s="322" t="str">
        <f t="shared" ca="1" si="336"/>
        <v>12.5</v>
      </c>
      <c r="D1580" s="322" t="str">
        <f t="shared" ca="1" si="337"/>
        <v>c</v>
      </c>
      <c r="E1580" s="322" t="s">
        <v>33</v>
      </c>
      <c r="F1580" s="322" t="str">
        <f t="shared" ca="1" si="338"/>
        <v>https://museemaritime.larochelle.fr/un-avant-gout/en-ce-moment/evenement/generationsthalassa-5662</v>
      </c>
      <c r="G1580" s="322" t="str">
        <f t="shared" ca="1" si="339"/>
        <v>AA</v>
      </c>
      <c r="H1580" s="322">
        <f t="shared" ca="1" si="340"/>
        <v>0</v>
      </c>
      <c r="I1580" s="322" t="str">
        <f t="shared" ca="1" si="341"/>
        <v>x</v>
      </c>
      <c r="J1580" s="322" t="str">
        <f t="shared" ca="1" si="342"/>
        <v/>
      </c>
      <c r="K1580" s="322" t="str">
        <f t="shared" ca="1" si="343"/>
        <v/>
      </c>
      <c r="L1580" s="322" t="str">
        <f t="shared" ca="1" si="344"/>
        <v/>
      </c>
      <c r="N1580" s="322">
        <f t="shared" ca="1" si="345"/>
        <v>0</v>
      </c>
      <c r="O1580" t="str">
        <f t="shared" ca="1" si="346"/>
        <v/>
      </c>
      <c r="P1580" t="str">
        <f t="shared" ca="1" si="347"/>
        <v/>
      </c>
      <c r="Q1580" t="str">
        <f t="shared" ca="1" si="348"/>
        <v/>
      </c>
      <c r="R1580" t="str">
        <f t="shared" ca="1" si="349"/>
        <v/>
      </c>
    </row>
    <row r="1581" spans="1:18" hidden="1" x14ac:dyDescent="0.2">
      <c r="A1581" s="361"/>
      <c r="B1581" s="322">
        <v>99</v>
      </c>
      <c r="C1581" s="322" t="str">
        <f t="shared" ca="1" si="336"/>
        <v>12.5</v>
      </c>
      <c r="D1581" s="322" t="str">
        <f t="shared" ca="1" si="337"/>
        <v>c</v>
      </c>
      <c r="E1581" s="322" t="s">
        <v>34</v>
      </c>
      <c r="F1581" s="322" t="str">
        <f t="shared" ca="1" si="338"/>
        <v>https://museemaritime.larochelle.fr/recherche?q=bateau&amp;tx_indexedsearch%5Bsubmit_button%5D=OK </v>
      </c>
      <c r="G1581" s="322" t="str">
        <f t="shared" ca="1" si="339"/>
        <v>AA</v>
      </c>
      <c r="H1581" s="322">
        <f t="shared" ca="1" si="340"/>
        <v>0</v>
      </c>
      <c r="I1581" s="322" t="str">
        <f t="shared" ca="1" si="341"/>
        <v>x</v>
      </c>
      <c r="J1581" s="322" t="str">
        <f t="shared" ca="1" si="342"/>
        <v/>
      </c>
      <c r="K1581" s="322" t="str">
        <f t="shared" ca="1" si="343"/>
        <v/>
      </c>
      <c r="L1581" s="322" t="str">
        <f t="shared" ca="1" si="344"/>
        <v/>
      </c>
      <c r="N1581" s="322">
        <f t="shared" ca="1" si="345"/>
        <v>0</v>
      </c>
      <c r="O1581" t="str">
        <f t="shared" ca="1" si="346"/>
        <v/>
      </c>
      <c r="P1581" t="str">
        <f t="shared" ca="1" si="347"/>
        <v/>
      </c>
      <c r="Q1581" t="str">
        <f t="shared" ca="1" si="348"/>
        <v/>
      </c>
      <c r="R1581" t="str">
        <f t="shared" ca="1" si="349"/>
        <v/>
      </c>
    </row>
    <row r="1582" spans="1:18" hidden="1" x14ac:dyDescent="0.2">
      <c r="A1582" s="361"/>
      <c r="B1582" s="322">
        <v>99</v>
      </c>
      <c r="C1582" s="322" t="str">
        <f t="shared" ca="1" si="336"/>
        <v>12.5</v>
      </c>
      <c r="D1582" s="322" t="str">
        <f t="shared" ca="1" si="337"/>
        <v>c</v>
      </c>
      <c r="E1582" s="322" t="s">
        <v>35</v>
      </c>
      <c r="F1582" s="322" t="str">
        <f t="shared" ca="1" si="338"/>
        <v>https://museemaritime.larochelle.fr/un-avant-gout/presentation-du-musee</v>
      </c>
      <c r="G1582" s="322" t="str">
        <f t="shared" ca="1" si="339"/>
        <v>AA</v>
      </c>
      <c r="H1582" s="322">
        <f t="shared" ca="1" si="340"/>
        <v>0</v>
      </c>
      <c r="I1582" s="322" t="str">
        <f t="shared" ca="1" si="341"/>
        <v>x</v>
      </c>
      <c r="J1582" s="322" t="str">
        <f t="shared" ca="1" si="342"/>
        <v/>
      </c>
      <c r="K1582" s="322" t="str">
        <f t="shared" ca="1" si="343"/>
        <v/>
      </c>
      <c r="L1582" s="322" t="str">
        <f t="shared" ca="1" si="344"/>
        <v/>
      </c>
      <c r="N1582" s="322">
        <f t="shared" ca="1" si="345"/>
        <v>0</v>
      </c>
      <c r="O1582" t="str">
        <f t="shared" ca="1" si="346"/>
        <v/>
      </c>
      <c r="P1582" t="str">
        <f t="shared" ca="1" si="347"/>
        <v/>
      </c>
      <c r="Q1582" t="str">
        <f t="shared" ca="1" si="348"/>
        <v/>
      </c>
      <c r="R1582" t="str">
        <f t="shared" ca="1" si="349"/>
        <v/>
      </c>
    </row>
    <row r="1583" spans="1:18" hidden="1" x14ac:dyDescent="0.2">
      <c r="A1583" s="361"/>
      <c r="B1583" s="322">
        <v>99</v>
      </c>
      <c r="C1583" s="322" t="str">
        <f t="shared" ca="1" si="336"/>
        <v>12.5</v>
      </c>
      <c r="D1583" s="322" t="str">
        <f t="shared" ca="1" si="337"/>
        <v>c</v>
      </c>
      <c r="E1583" s="322" t="s">
        <v>36</v>
      </c>
      <c r="F1583" s="322" t="str">
        <f t="shared" ca="1" si="338"/>
        <v>https://museemaritime.larochelle.fr/un-avant-gout/histoire-du-musee</v>
      </c>
      <c r="G1583" s="322" t="str">
        <f t="shared" ca="1" si="339"/>
        <v>AA</v>
      </c>
      <c r="H1583" s="322">
        <f t="shared" ca="1" si="340"/>
        <v>0</v>
      </c>
      <c r="I1583" s="322" t="str">
        <f t="shared" ca="1" si="341"/>
        <v>x</v>
      </c>
      <c r="J1583" s="322" t="str">
        <f t="shared" ca="1" si="342"/>
        <v/>
      </c>
      <c r="K1583" s="322" t="str">
        <f t="shared" ca="1" si="343"/>
        <v/>
      </c>
      <c r="L1583" s="322" t="str">
        <f t="shared" ca="1" si="344"/>
        <v/>
      </c>
      <c r="N1583" s="322">
        <f t="shared" ca="1" si="345"/>
        <v>0</v>
      </c>
      <c r="O1583" t="str">
        <f t="shared" ca="1" si="346"/>
        <v/>
      </c>
      <c r="P1583" t="str">
        <f t="shared" ca="1" si="347"/>
        <v/>
      </c>
      <c r="Q1583" t="str">
        <f t="shared" ca="1" si="348"/>
        <v/>
      </c>
      <c r="R1583" t="str">
        <f t="shared" ca="1" si="349"/>
        <v/>
      </c>
    </row>
    <row r="1584" spans="1:18" hidden="1" x14ac:dyDescent="0.2">
      <c r="A1584" s="361"/>
      <c r="B1584" s="322">
        <v>99</v>
      </c>
      <c r="C1584" s="322" t="str">
        <f t="shared" ca="1" si="336"/>
        <v>12.5</v>
      </c>
      <c r="D1584" s="322" t="str">
        <f t="shared" ca="1" si="337"/>
        <v>c</v>
      </c>
      <c r="E1584" s="322" t="s">
        <v>37</v>
      </c>
      <c r="F1584" s="322" t="str">
        <f t="shared" ca="1" si="338"/>
        <v>https://museemaritime.larochelle.fr/un-avant-gout/les-collections/flotte-patrimoniale</v>
      </c>
      <c r="G1584" s="322" t="str">
        <f t="shared" ca="1" si="339"/>
        <v>AA</v>
      </c>
      <c r="H1584" s="322">
        <f t="shared" ca="1" si="340"/>
        <v>0</v>
      </c>
      <c r="I1584" s="322" t="str">
        <f t="shared" ca="1" si="341"/>
        <v>x</v>
      </c>
      <c r="J1584" s="322" t="str">
        <f t="shared" ca="1" si="342"/>
        <v/>
      </c>
      <c r="K1584" s="322" t="str">
        <f t="shared" ca="1" si="343"/>
        <v/>
      </c>
      <c r="L1584" s="322" t="str">
        <f t="shared" ca="1" si="344"/>
        <v/>
      </c>
      <c r="N1584" s="322">
        <f t="shared" ca="1" si="345"/>
        <v>0</v>
      </c>
      <c r="O1584" t="str">
        <f t="shared" ca="1" si="346"/>
        <v/>
      </c>
      <c r="P1584" t="str">
        <f t="shared" ca="1" si="347"/>
        <v/>
      </c>
      <c r="Q1584" t="str">
        <f t="shared" ca="1" si="348"/>
        <v/>
      </c>
      <c r="R1584" t="str">
        <f t="shared" ca="1" si="349"/>
        <v/>
      </c>
    </row>
    <row r="1585" spans="1:18" hidden="1" x14ac:dyDescent="0.2">
      <c r="A1585" s="361"/>
      <c r="B1585" s="322">
        <v>99</v>
      </c>
      <c r="C1585" s="322" t="str">
        <f t="shared" ca="1" si="336"/>
        <v>12.5</v>
      </c>
      <c r="D1585" s="322" t="str">
        <f t="shared" ca="1" si="337"/>
        <v>c</v>
      </c>
      <c r="E1585" s="322" t="s">
        <v>38</v>
      </c>
      <c r="F1585" s="322" t="str">
        <f t="shared" ca="1" si="338"/>
        <v>https://museemaritime.larochelle.fr/un-avant-gout/les-collections/france-1</v>
      </c>
      <c r="G1585" s="322" t="str">
        <f t="shared" ca="1" si="339"/>
        <v>AA</v>
      </c>
      <c r="H1585" s="322">
        <f t="shared" ca="1" si="340"/>
        <v>0</v>
      </c>
      <c r="I1585" s="322" t="str">
        <f t="shared" ca="1" si="341"/>
        <v>x</v>
      </c>
      <c r="J1585" s="322" t="str">
        <f t="shared" ca="1" si="342"/>
        <v/>
      </c>
      <c r="K1585" s="322" t="str">
        <f t="shared" ca="1" si="343"/>
        <v/>
      </c>
      <c r="L1585" s="322" t="str">
        <f t="shared" ca="1" si="344"/>
        <v/>
      </c>
      <c r="N1585" s="322">
        <f t="shared" ca="1" si="345"/>
        <v>0</v>
      </c>
      <c r="O1585" t="str">
        <f t="shared" ca="1" si="346"/>
        <v/>
      </c>
      <c r="P1585" t="str">
        <f t="shared" ca="1" si="347"/>
        <v/>
      </c>
      <c r="Q1585" t="str">
        <f t="shared" ca="1" si="348"/>
        <v/>
      </c>
      <c r="R1585" t="str">
        <f t="shared" ca="1" si="349"/>
        <v/>
      </c>
    </row>
    <row r="1586" spans="1:18" hidden="1" x14ac:dyDescent="0.2">
      <c r="A1586" s="361"/>
      <c r="B1586" s="322">
        <v>99</v>
      </c>
      <c r="C1586" s="322" t="str">
        <f t="shared" ca="1" si="336"/>
        <v>12.5</v>
      </c>
      <c r="D1586" s="322" t="str">
        <f t="shared" ca="1" si="337"/>
        <v>c</v>
      </c>
      <c r="E1586" s="322" t="s">
        <v>39</v>
      </c>
      <c r="F1586" s="322" t="str">
        <f t="shared" ca="1" si="338"/>
        <v>https://museemaritime.larochelle.fr/un-avant-gout/les-incontournables/joshua-1</v>
      </c>
      <c r="G1586" s="322" t="str">
        <f t="shared" ca="1" si="339"/>
        <v>AA</v>
      </c>
      <c r="H1586" s="322">
        <f t="shared" ca="1" si="340"/>
        <v>0</v>
      </c>
      <c r="I1586" s="322" t="str">
        <f t="shared" ca="1" si="341"/>
        <v>x</v>
      </c>
      <c r="J1586" s="322" t="str">
        <f t="shared" ca="1" si="342"/>
        <v/>
      </c>
      <c r="K1586" s="322" t="str">
        <f t="shared" ca="1" si="343"/>
        <v/>
      </c>
      <c r="L1586" s="322" t="str">
        <f t="shared" ca="1" si="344"/>
        <v/>
      </c>
      <c r="N1586" s="322">
        <f t="shared" ca="1" si="345"/>
        <v>0</v>
      </c>
      <c r="O1586" t="str">
        <f t="shared" ca="1" si="346"/>
        <v/>
      </c>
      <c r="P1586" t="str">
        <f t="shared" ca="1" si="347"/>
        <v/>
      </c>
      <c r="Q1586" t="str">
        <f t="shared" ca="1" si="348"/>
        <v/>
      </c>
      <c r="R1586" t="str">
        <f t="shared" ca="1" si="349"/>
        <v/>
      </c>
    </row>
    <row r="1587" spans="1:18" hidden="1" x14ac:dyDescent="0.2">
      <c r="A1587" s="361"/>
      <c r="B1587" s="322">
        <v>99</v>
      </c>
      <c r="C1587" s="322" t="str">
        <f t="shared" ca="1" si="336"/>
        <v>12.5</v>
      </c>
      <c r="D1587" s="322" t="str">
        <f t="shared" ca="1" si="337"/>
        <v>c</v>
      </c>
      <c r="E1587" s="322" t="s">
        <v>40</v>
      </c>
      <c r="F1587" s="322" t="str">
        <f t="shared" ca="1" si="338"/>
        <v>https://museemaritime.larochelle.fr/preparer-la-visite/acces-tarifs-et-horaires</v>
      </c>
      <c r="G1587" s="322" t="str">
        <f t="shared" ca="1" si="339"/>
        <v>AA</v>
      </c>
      <c r="H1587" s="322">
        <f t="shared" ca="1" si="340"/>
        <v>0</v>
      </c>
      <c r="I1587" s="322" t="str">
        <f t="shared" ca="1" si="341"/>
        <v>x</v>
      </c>
      <c r="J1587" s="322" t="str">
        <f t="shared" ca="1" si="342"/>
        <v/>
      </c>
      <c r="K1587" s="322" t="str">
        <f t="shared" ca="1" si="343"/>
        <v/>
      </c>
      <c r="L1587" s="322" t="str">
        <f t="shared" ca="1" si="344"/>
        <v/>
      </c>
      <c r="N1587" s="322">
        <f t="shared" ca="1" si="345"/>
        <v>0</v>
      </c>
      <c r="O1587" t="str">
        <f t="shared" ca="1" si="346"/>
        <v/>
      </c>
      <c r="P1587" t="str">
        <f t="shared" ca="1" si="347"/>
        <v/>
      </c>
      <c r="Q1587" t="str">
        <f t="shared" ca="1" si="348"/>
        <v/>
      </c>
      <c r="R1587" t="str">
        <f t="shared" ca="1" si="349"/>
        <v/>
      </c>
    </row>
    <row r="1588" spans="1:18" hidden="1" x14ac:dyDescent="0.2">
      <c r="A1588" s="361"/>
      <c r="B1588" s="322">
        <v>99</v>
      </c>
      <c r="C1588" s="322" t="str">
        <f t="shared" ca="1" si="336"/>
        <v>12.5</v>
      </c>
      <c r="D1588" s="322" t="str">
        <f t="shared" ca="1" si="337"/>
        <v>c</v>
      </c>
      <c r="E1588" s="322" t="s">
        <v>41</v>
      </c>
      <c r="F1588" s="322" t="str">
        <f t="shared" ca="1" si="338"/>
        <v>https://museemaritime.larochelle.fr/preparer-la-visite/je-suis/enseignant-ou-animateur</v>
      </c>
      <c r="G1588" s="322" t="str">
        <f t="shared" ca="1" si="339"/>
        <v>AA</v>
      </c>
      <c r="H1588" s="322">
        <f t="shared" ca="1" si="340"/>
        <v>0</v>
      </c>
      <c r="I1588" s="322" t="str">
        <f t="shared" ca="1" si="341"/>
        <v>x</v>
      </c>
      <c r="J1588" s="322" t="str">
        <f t="shared" ca="1" si="342"/>
        <v/>
      </c>
      <c r="K1588" s="322" t="str">
        <f t="shared" ca="1" si="343"/>
        <v/>
      </c>
      <c r="L1588" s="322" t="str">
        <f t="shared" ca="1" si="344"/>
        <v/>
      </c>
      <c r="N1588" s="322">
        <f t="shared" ca="1" si="345"/>
        <v>0</v>
      </c>
      <c r="O1588" t="str">
        <f t="shared" ca="1" si="346"/>
        <v/>
      </c>
      <c r="P1588" t="str">
        <f t="shared" ca="1" si="347"/>
        <v/>
      </c>
      <c r="Q1588" t="str">
        <f t="shared" ca="1" si="348"/>
        <v/>
      </c>
      <c r="R1588" t="str">
        <f t="shared" ca="1" si="349"/>
        <v/>
      </c>
    </row>
    <row r="1589" spans="1:18" hidden="1" x14ac:dyDescent="0.2">
      <c r="A1589" s="361"/>
      <c r="B1589" s="322">
        <v>99</v>
      </c>
      <c r="C1589" s="322" t="str">
        <f t="shared" ca="1" si="336"/>
        <v>12.5</v>
      </c>
      <c r="D1589" s="322" t="str">
        <f t="shared" ca="1" si="337"/>
        <v>c</v>
      </c>
      <c r="E1589" s="322" t="s">
        <v>42</v>
      </c>
      <c r="F1589" s="322" t="str">
        <f t="shared" ca="1" si="338"/>
        <v>https://museemaritime.larochelle.fr/au-dela-de-la-visite/autour-des-expositions</v>
      </c>
      <c r="G1589" s="322" t="str">
        <f t="shared" ca="1" si="339"/>
        <v>AA</v>
      </c>
      <c r="H1589" s="322">
        <f t="shared" ca="1" si="340"/>
        <v>0</v>
      </c>
      <c r="I1589" s="322" t="str">
        <f t="shared" ca="1" si="341"/>
        <v>x</v>
      </c>
      <c r="J1589" s="322" t="str">
        <f t="shared" ca="1" si="342"/>
        <v/>
      </c>
      <c r="K1589" s="322" t="str">
        <f t="shared" ca="1" si="343"/>
        <v/>
      </c>
      <c r="L1589" s="322" t="str">
        <f t="shared" ca="1" si="344"/>
        <v/>
      </c>
      <c r="N1589" s="322">
        <f t="shared" ca="1" si="345"/>
        <v>0</v>
      </c>
      <c r="O1589" t="str">
        <f t="shared" ca="1" si="346"/>
        <v/>
      </c>
      <c r="P1589" t="str">
        <f t="shared" ca="1" si="347"/>
        <v/>
      </c>
      <c r="Q1589" t="str">
        <f t="shared" ca="1" si="348"/>
        <v/>
      </c>
      <c r="R1589" t="str">
        <f t="shared" ca="1" si="349"/>
        <v/>
      </c>
    </row>
    <row r="1590" spans="1:18" hidden="1" x14ac:dyDescent="0.2">
      <c r="A1590" s="361"/>
      <c r="B1590" s="322">
        <v>99</v>
      </c>
      <c r="C1590" s="322" t="str">
        <f t="shared" ca="1" si="336"/>
        <v>12.5</v>
      </c>
      <c r="D1590" s="322" t="str">
        <f t="shared" ca="1" si="337"/>
        <v>c</v>
      </c>
      <c r="E1590" s="322" t="s">
        <v>43</v>
      </c>
      <c r="F1590" s="322" t="str">
        <f t="shared" ca="1" si="338"/>
        <v>https://museemaritime.larochelle.fr/au-dela-de-la-visite/lieux-culturels-et-monuments</v>
      </c>
      <c r="G1590" s="322" t="str">
        <f t="shared" ca="1" si="339"/>
        <v>AA</v>
      </c>
      <c r="H1590" s="322">
        <f t="shared" ca="1" si="340"/>
        <v>0</v>
      </c>
      <c r="I1590" s="322" t="str">
        <f t="shared" ca="1" si="341"/>
        <v>x</v>
      </c>
      <c r="J1590" s="322" t="str">
        <f t="shared" ca="1" si="342"/>
        <v/>
      </c>
      <c r="K1590" s="322" t="str">
        <f t="shared" ca="1" si="343"/>
        <v/>
      </c>
      <c r="L1590" s="322" t="str">
        <f t="shared" ca="1" si="344"/>
        <v/>
      </c>
      <c r="N1590" s="322">
        <f t="shared" ca="1" si="345"/>
        <v>0</v>
      </c>
      <c r="O1590" t="str">
        <f t="shared" ca="1" si="346"/>
        <v/>
      </c>
      <c r="P1590" t="str">
        <f t="shared" ca="1" si="347"/>
        <v/>
      </c>
      <c r="Q1590" t="str">
        <f t="shared" ca="1" si="348"/>
        <v/>
      </c>
      <c r="R1590" t="str">
        <f t="shared" ca="1" si="349"/>
        <v/>
      </c>
    </row>
    <row r="1591" spans="1:18" hidden="1" x14ac:dyDescent="0.2">
      <c r="A1591" s="361"/>
      <c r="B1591" s="322">
        <v>99</v>
      </c>
      <c r="C1591" s="322" t="str">
        <f t="shared" ca="1" si="336"/>
        <v>12.5</v>
      </c>
      <c r="D1591" s="322" t="str">
        <f t="shared" ca="1" si="337"/>
        <v>c</v>
      </c>
      <c r="E1591" s="322" t="s">
        <v>44</v>
      </c>
      <c r="F1591" s="322" t="str">
        <f t="shared" ca="1" si="338"/>
        <v>https://museemaritime.larochelle.fr/au-dela-de-la-visite/a-decouvrir-a-proximite/yatchs-classiques</v>
      </c>
      <c r="G1591" s="322" t="str">
        <f t="shared" ca="1" si="339"/>
        <v>AA</v>
      </c>
      <c r="H1591" s="322">
        <f t="shared" ca="1" si="340"/>
        <v>0</v>
      </c>
      <c r="I1591" s="322" t="str">
        <f t="shared" ca="1" si="341"/>
        <v>x</v>
      </c>
      <c r="J1591" s="322" t="str">
        <f t="shared" ca="1" si="342"/>
        <v/>
      </c>
      <c r="K1591" s="322" t="str">
        <f t="shared" ca="1" si="343"/>
        <v/>
      </c>
      <c r="L1591" s="322" t="str">
        <f t="shared" ca="1" si="344"/>
        <v/>
      </c>
      <c r="N1591" s="322">
        <f t="shared" ca="1" si="345"/>
        <v>0</v>
      </c>
      <c r="O1591" t="str">
        <f t="shared" ca="1" si="346"/>
        <v/>
      </c>
      <c r="P1591" t="str">
        <f t="shared" ca="1" si="347"/>
        <v/>
      </c>
      <c r="Q1591" t="str">
        <f t="shared" ca="1" si="348"/>
        <v/>
      </c>
      <c r="R1591" t="str">
        <f t="shared" ca="1" si="349"/>
        <v/>
      </c>
    </row>
    <row r="1592" spans="1:18" hidden="1" x14ac:dyDescent="0.2">
      <c r="A1592" s="361"/>
      <c r="B1592" s="322">
        <v>100</v>
      </c>
      <c r="C1592" s="322" t="str">
        <f t="shared" ca="1" si="336"/>
        <v>12.6</v>
      </c>
      <c r="D1592" s="322" t="str">
        <f t="shared" ca="1" si="337"/>
        <v>c</v>
      </c>
      <c r="E1592" s="322" t="s">
        <v>27</v>
      </c>
      <c r="F1592" s="322" t="str">
        <f t="shared" ca="1" si="338"/>
        <v>https://museemaritime.larochelle.fr/</v>
      </c>
      <c r="G1592" s="322" t="str">
        <f t="shared" ca="1" si="339"/>
        <v>A</v>
      </c>
      <c r="H1592" s="322">
        <f t="shared" ca="1" si="340"/>
        <v>0</v>
      </c>
      <c r="I1592" s="322" t="str">
        <f t="shared" ca="1" si="341"/>
        <v>x</v>
      </c>
      <c r="J1592" s="322" t="str">
        <f t="shared" ca="1" si="342"/>
        <v/>
      </c>
      <c r="K1592" s="322" t="str">
        <f t="shared" ca="1" si="343"/>
        <v/>
      </c>
      <c r="L1592" s="322" t="str">
        <f t="shared" ca="1" si="344"/>
        <v/>
      </c>
      <c r="N1592" s="322">
        <f t="shared" ca="1" si="345"/>
        <v>0</v>
      </c>
      <c r="O1592" t="str">
        <f t="shared" ca="1" si="346"/>
        <v/>
      </c>
      <c r="P1592" t="str">
        <f t="shared" ca="1" si="347"/>
        <v/>
      </c>
      <c r="Q1592" t="str">
        <f t="shared" ca="1" si="348"/>
        <v/>
      </c>
      <c r="R1592" t="str">
        <f t="shared" ca="1" si="349"/>
        <v/>
      </c>
    </row>
    <row r="1593" spans="1:18" hidden="1" x14ac:dyDescent="0.2">
      <c r="A1593" s="361"/>
      <c r="B1593" s="322">
        <v>100</v>
      </c>
      <c r="C1593" s="322" t="str">
        <f t="shared" ca="1" si="336"/>
        <v>12.6</v>
      </c>
      <c r="D1593" s="322" t="str">
        <f t="shared" ca="1" si="337"/>
        <v>c</v>
      </c>
      <c r="E1593" s="322" t="s">
        <v>28</v>
      </c>
      <c r="F1593" s="322" t="str">
        <f t="shared" ca="1" si="338"/>
        <v>https://museemaritime.larochelle.fr/contact</v>
      </c>
      <c r="G1593" s="322" t="str">
        <f t="shared" ca="1" si="339"/>
        <v>A</v>
      </c>
      <c r="H1593" s="322">
        <f t="shared" ca="1" si="340"/>
        <v>0</v>
      </c>
      <c r="I1593" s="322" t="str">
        <f t="shared" ca="1" si="341"/>
        <v>x</v>
      </c>
      <c r="J1593" s="322" t="str">
        <f t="shared" ca="1" si="342"/>
        <v/>
      </c>
      <c r="K1593" s="322" t="str">
        <f t="shared" ca="1" si="343"/>
        <v/>
      </c>
      <c r="L1593" s="322" t="str">
        <f t="shared" ca="1" si="344"/>
        <v/>
      </c>
      <c r="N1593" s="322">
        <f t="shared" ca="1" si="345"/>
        <v>0</v>
      </c>
      <c r="O1593" t="str">
        <f t="shared" ca="1" si="346"/>
        <v/>
      </c>
      <c r="P1593" t="str">
        <f t="shared" ca="1" si="347"/>
        <v/>
      </c>
      <c r="Q1593" t="str">
        <f t="shared" ca="1" si="348"/>
        <v/>
      </c>
      <c r="R1593" t="str">
        <f t="shared" ca="1" si="349"/>
        <v/>
      </c>
    </row>
    <row r="1594" spans="1:18" hidden="1" x14ac:dyDescent="0.2">
      <c r="A1594" s="361"/>
      <c r="B1594" s="322">
        <v>100</v>
      </c>
      <c r="C1594" s="322" t="str">
        <f t="shared" ca="1" si="336"/>
        <v>12.6</v>
      </c>
      <c r="D1594" s="322" t="str">
        <f t="shared" ca="1" si="337"/>
        <v>c</v>
      </c>
      <c r="E1594" s="322" t="s">
        <v>29</v>
      </c>
      <c r="F1594" s="322" t="str">
        <f t="shared" ca="1" si="338"/>
        <v>https://museemaritime.larochelle.fr/mentions-legales</v>
      </c>
      <c r="G1594" s="322" t="str">
        <f t="shared" ca="1" si="339"/>
        <v>A</v>
      </c>
      <c r="H1594" s="322">
        <f t="shared" ca="1" si="340"/>
        <v>0</v>
      </c>
      <c r="I1594" s="322" t="str">
        <f t="shared" ca="1" si="341"/>
        <v>x</v>
      </c>
      <c r="J1594" s="322" t="str">
        <f t="shared" ca="1" si="342"/>
        <v/>
      </c>
      <c r="K1594" s="322" t="str">
        <f t="shared" ca="1" si="343"/>
        <v/>
      </c>
      <c r="L1594" s="322" t="str">
        <f t="shared" ca="1" si="344"/>
        <v/>
      </c>
      <c r="N1594" s="322">
        <f t="shared" ca="1" si="345"/>
        <v>0</v>
      </c>
      <c r="O1594" t="str">
        <f t="shared" ca="1" si="346"/>
        <v/>
      </c>
      <c r="P1594" t="str">
        <f t="shared" ca="1" si="347"/>
        <v/>
      </c>
      <c r="Q1594" t="str">
        <f t="shared" ca="1" si="348"/>
        <v/>
      </c>
      <c r="R1594" t="str">
        <f t="shared" ca="1" si="349"/>
        <v/>
      </c>
    </row>
    <row r="1595" spans="1:18" hidden="1" x14ac:dyDescent="0.2">
      <c r="A1595" s="361"/>
      <c r="B1595" s="322">
        <v>100</v>
      </c>
      <c r="C1595" s="322" t="str">
        <f t="shared" ca="1" si="336"/>
        <v>12.6</v>
      </c>
      <c r="D1595" s="322" t="str">
        <f t="shared" ca="1" si="337"/>
        <v>c</v>
      </c>
      <c r="E1595" s="322" t="s">
        <v>30</v>
      </c>
      <c r="F1595" s="322" t="str">
        <f t="shared" ca="1" si="338"/>
        <v>https://museemaritime.larochelle.fr/plan-du-site</v>
      </c>
      <c r="G1595" s="322" t="str">
        <f t="shared" ca="1" si="339"/>
        <v>A</v>
      </c>
      <c r="H1595" s="322">
        <f t="shared" ca="1" si="340"/>
        <v>0</v>
      </c>
      <c r="I1595" s="322" t="str">
        <f t="shared" ca="1" si="341"/>
        <v>x</v>
      </c>
      <c r="J1595" s="322" t="str">
        <f t="shared" ca="1" si="342"/>
        <v/>
      </c>
      <c r="K1595" s="322" t="str">
        <f t="shared" ca="1" si="343"/>
        <v/>
      </c>
      <c r="L1595" s="322" t="str">
        <f t="shared" ca="1" si="344"/>
        <v/>
      </c>
      <c r="N1595" s="322">
        <f t="shared" ca="1" si="345"/>
        <v>0</v>
      </c>
      <c r="O1595" t="str">
        <f t="shared" ca="1" si="346"/>
        <v/>
      </c>
      <c r="P1595" t="str">
        <f t="shared" ca="1" si="347"/>
        <v/>
      </c>
      <c r="Q1595" t="str">
        <f t="shared" ca="1" si="348"/>
        <v/>
      </c>
      <c r="R1595" t="str">
        <f t="shared" ca="1" si="349"/>
        <v/>
      </c>
    </row>
    <row r="1596" spans="1:18" hidden="1" x14ac:dyDescent="0.2">
      <c r="A1596" s="361"/>
      <c r="B1596" s="322">
        <v>100</v>
      </c>
      <c r="C1596" s="322" t="str">
        <f t="shared" ca="1" si="336"/>
        <v>12.6</v>
      </c>
      <c r="D1596" s="322" t="str">
        <f t="shared" ca="1" si="337"/>
        <v>c</v>
      </c>
      <c r="E1596" s="322" t="s">
        <v>31</v>
      </c>
      <c r="F1596" s="322" t="str">
        <f t="shared" ca="1" si="338"/>
        <v>https://museemaritime.larochelle.fr/un-avant-gout/en-ce-moment</v>
      </c>
      <c r="G1596" s="322" t="str">
        <f t="shared" ca="1" si="339"/>
        <v>A</v>
      </c>
      <c r="H1596" s="322">
        <f t="shared" ca="1" si="340"/>
        <v>0</v>
      </c>
      <c r="I1596" s="322" t="str">
        <f t="shared" ca="1" si="341"/>
        <v>x</v>
      </c>
      <c r="J1596" s="322" t="str">
        <f t="shared" ca="1" si="342"/>
        <v/>
      </c>
      <c r="K1596" s="322" t="str">
        <f t="shared" ca="1" si="343"/>
        <v/>
      </c>
      <c r="L1596" s="322" t="str">
        <f t="shared" ca="1" si="344"/>
        <v/>
      </c>
      <c r="N1596" s="322">
        <f t="shared" ca="1" si="345"/>
        <v>0</v>
      </c>
      <c r="O1596" t="str">
        <f t="shared" ca="1" si="346"/>
        <v/>
      </c>
      <c r="P1596" t="str">
        <f t="shared" ca="1" si="347"/>
        <v/>
      </c>
      <c r="Q1596" t="str">
        <f t="shared" ca="1" si="348"/>
        <v/>
      </c>
      <c r="R1596" t="str">
        <f t="shared" ca="1" si="349"/>
        <v/>
      </c>
    </row>
    <row r="1597" spans="1:18" hidden="1" x14ac:dyDescent="0.2">
      <c r="A1597" s="361"/>
      <c r="B1597" s="322">
        <v>100</v>
      </c>
      <c r="C1597" s="322" t="str">
        <f t="shared" ca="1" si="336"/>
        <v>12.6</v>
      </c>
      <c r="D1597" s="322" t="str">
        <f t="shared" ca="1" si="337"/>
        <v>c</v>
      </c>
      <c r="E1597" s="322" t="s">
        <v>32</v>
      </c>
      <c r="F1597" s="322" t="str">
        <f t="shared" ca="1" si="338"/>
        <v>https://museemaritime.larochelle.fr/un-avant-gout/en-ce-moment</v>
      </c>
      <c r="G1597" s="322" t="str">
        <f t="shared" ca="1" si="339"/>
        <v>A</v>
      </c>
      <c r="H1597" s="322">
        <f t="shared" ca="1" si="340"/>
        <v>0</v>
      </c>
      <c r="I1597" s="322" t="str">
        <f t="shared" ca="1" si="341"/>
        <v>x</v>
      </c>
      <c r="J1597" s="322" t="str">
        <f t="shared" ca="1" si="342"/>
        <v/>
      </c>
      <c r="K1597" s="322" t="str">
        <f t="shared" ca="1" si="343"/>
        <v/>
      </c>
      <c r="L1597" s="322" t="str">
        <f t="shared" ca="1" si="344"/>
        <v/>
      </c>
      <c r="N1597" s="322">
        <f t="shared" ca="1" si="345"/>
        <v>0</v>
      </c>
      <c r="O1597" t="str">
        <f t="shared" ca="1" si="346"/>
        <v/>
      </c>
      <c r="P1597" t="str">
        <f t="shared" ca="1" si="347"/>
        <v/>
      </c>
      <c r="Q1597" t="str">
        <f t="shared" ca="1" si="348"/>
        <v/>
      </c>
      <c r="R1597" t="str">
        <f t="shared" ca="1" si="349"/>
        <v/>
      </c>
    </row>
    <row r="1598" spans="1:18" hidden="1" x14ac:dyDescent="0.2">
      <c r="A1598" s="361"/>
      <c r="B1598" s="322">
        <v>100</v>
      </c>
      <c r="C1598" s="322" t="str">
        <f t="shared" ca="1" si="336"/>
        <v>12.6</v>
      </c>
      <c r="D1598" s="322" t="str">
        <f t="shared" ca="1" si="337"/>
        <v>c</v>
      </c>
      <c r="E1598" s="322" t="s">
        <v>33</v>
      </c>
      <c r="F1598" s="322" t="str">
        <f t="shared" ca="1" si="338"/>
        <v>https://museemaritime.larochelle.fr/un-avant-gout/en-ce-moment/evenement/generationsthalassa-5662</v>
      </c>
      <c r="G1598" s="322" t="str">
        <f t="shared" ca="1" si="339"/>
        <v>A</v>
      </c>
      <c r="H1598" s="322">
        <f t="shared" ca="1" si="340"/>
        <v>0</v>
      </c>
      <c r="I1598" s="322" t="str">
        <f t="shared" ca="1" si="341"/>
        <v>x</v>
      </c>
      <c r="J1598" s="322" t="str">
        <f t="shared" ca="1" si="342"/>
        <v/>
      </c>
      <c r="K1598" s="322" t="str">
        <f t="shared" ca="1" si="343"/>
        <v/>
      </c>
      <c r="L1598" s="322" t="str">
        <f t="shared" ca="1" si="344"/>
        <v/>
      </c>
      <c r="N1598" s="322">
        <f t="shared" ca="1" si="345"/>
        <v>0</v>
      </c>
      <c r="O1598" t="str">
        <f t="shared" ca="1" si="346"/>
        <v/>
      </c>
      <c r="P1598" t="str">
        <f t="shared" ca="1" si="347"/>
        <v/>
      </c>
      <c r="Q1598" t="str">
        <f t="shared" ca="1" si="348"/>
        <v/>
      </c>
      <c r="R1598" t="str">
        <f t="shared" ca="1" si="349"/>
        <v/>
      </c>
    </row>
    <row r="1599" spans="1:18" hidden="1" x14ac:dyDescent="0.2">
      <c r="A1599" s="361"/>
      <c r="B1599" s="322">
        <v>100</v>
      </c>
      <c r="C1599" s="322" t="str">
        <f t="shared" ca="1" si="336"/>
        <v>12.6</v>
      </c>
      <c r="D1599" s="322" t="str">
        <f t="shared" ca="1" si="337"/>
        <v>c</v>
      </c>
      <c r="E1599" s="322" t="s">
        <v>34</v>
      </c>
      <c r="F1599" s="322" t="str">
        <f t="shared" ca="1" si="338"/>
        <v>https://museemaritime.larochelle.fr/recherche?q=bateau&amp;tx_indexedsearch%5Bsubmit_button%5D=OK </v>
      </c>
      <c r="G1599" s="322" t="str">
        <f t="shared" ca="1" si="339"/>
        <v>A</v>
      </c>
      <c r="H1599" s="322">
        <f t="shared" ca="1" si="340"/>
        <v>0</v>
      </c>
      <c r="I1599" s="322" t="str">
        <f t="shared" ca="1" si="341"/>
        <v>x</v>
      </c>
      <c r="J1599" s="322" t="str">
        <f t="shared" ca="1" si="342"/>
        <v/>
      </c>
      <c r="K1599" s="322" t="str">
        <f t="shared" ca="1" si="343"/>
        <v/>
      </c>
      <c r="L1599" s="322" t="str">
        <f t="shared" ca="1" si="344"/>
        <v/>
      </c>
      <c r="N1599" s="322">
        <f t="shared" ca="1" si="345"/>
        <v>0</v>
      </c>
      <c r="O1599" t="str">
        <f t="shared" ca="1" si="346"/>
        <v/>
      </c>
      <c r="P1599" t="str">
        <f t="shared" ca="1" si="347"/>
        <v/>
      </c>
      <c r="Q1599" t="str">
        <f t="shared" ca="1" si="348"/>
        <v/>
      </c>
      <c r="R1599" t="str">
        <f t="shared" ca="1" si="349"/>
        <v/>
      </c>
    </row>
    <row r="1600" spans="1:18" hidden="1" x14ac:dyDescent="0.2">
      <c r="A1600" s="361"/>
      <c r="B1600" s="322">
        <v>100</v>
      </c>
      <c r="C1600" s="322" t="str">
        <f t="shared" ca="1" si="336"/>
        <v>12.6</v>
      </c>
      <c r="D1600" s="322" t="str">
        <f t="shared" ca="1" si="337"/>
        <v>c</v>
      </c>
      <c r="E1600" s="322" t="s">
        <v>35</v>
      </c>
      <c r="F1600" s="322" t="str">
        <f t="shared" ca="1" si="338"/>
        <v>https://museemaritime.larochelle.fr/un-avant-gout/presentation-du-musee</v>
      </c>
      <c r="G1600" s="322" t="str">
        <f t="shared" ca="1" si="339"/>
        <v>A</v>
      </c>
      <c r="H1600" s="322">
        <f t="shared" ca="1" si="340"/>
        <v>0</v>
      </c>
      <c r="I1600" s="322" t="str">
        <f t="shared" ca="1" si="341"/>
        <v>x</v>
      </c>
      <c r="J1600" s="322" t="str">
        <f t="shared" ca="1" si="342"/>
        <v/>
      </c>
      <c r="K1600" s="322" t="str">
        <f t="shared" ca="1" si="343"/>
        <v/>
      </c>
      <c r="L1600" s="322" t="str">
        <f t="shared" ca="1" si="344"/>
        <v/>
      </c>
      <c r="N1600" s="322">
        <f t="shared" ca="1" si="345"/>
        <v>0</v>
      </c>
      <c r="O1600" t="str">
        <f t="shared" ca="1" si="346"/>
        <v/>
      </c>
      <c r="P1600" t="str">
        <f t="shared" ca="1" si="347"/>
        <v/>
      </c>
      <c r="Q1600" t="str">
        <f t="shared" ca="1" si="348"/>
        <v/>
      </c>
      <c r="R1600" t="str">
        <f t="shared" ca="1" si="349"/>
        <v/>
      </c>
    </row>
    <row r="1601" spans="1:18" hidden="1" x14ac:dyDescent="0.2">
      <c r="A1601" s="361"/>
      <c r="B1601" s="322">
        <v>100</v>
      </c>
      <c r="C1601" s="322" t="str">
        <f t="shared" ca="1" si="336"/>
        <v>12.6</v>
      </c>
      <c r="D1601" s="322" t="str">
        <f t="shared" ca="1" si="337"/>
        <v>c</v>
      </c>
      <c r="E1601" s="322" t="s">
        <v>36</v>
      </c>
      <c r="F1601" s="322" t="str">
        <f t="shared" ca="1" si="338"/>
        <v>https://museemaritime.larochelle.fr/un-avant-gout/histoire-du-musee</v>
      </c>
      <c r="G1601" s="322" t="str">
        <f t="shared" ca="1" si="339"/>
        <v>A</v>
      </c>
      <c r="H1601" s="322">
        <f t="shared" ca="1" si="340"/>
        <v>0</v>
      </c>
      <c r="I1601" s="322" t="str">
        <f t="shared" ca="1" si="341"/>
        <v>x</v>
      </c>
      <c r="J1601" s="322" t="str">
        <f t="shared" ca="1" si="342"/>
        <v/>
      </c>
      <c r="K1601" s="322" t="str">
        <f t="shared" ca="1" si="343"/>
        <v/>
      </c>
      <c r="L1601" s="322" t="str">
        <f t="shared" ca="1" si="344"/>
        <v/>
      </c>
      <c r="N1601" s="322">
        <f t="shared" ca="1" si="345"/>
        <v>0</v>
      </c>
      <c r="O1601" t="str">
        <f t="shared" ca="1" si="346"/>
        <v/>
      </c>
      <c r="P1601" t="str">
        <f t="shared" ca="1" si="347"/>
        <v/>
      </c>
      <c r="Q1601" t="str">
        <f t="shared" ca="1" si="348"/>
        <v/>
      </c>
      <c r="R1601" t="str">
        <f t="shared" ca="1" si="349"/>
        <v/>
      </c>
    </row>
    <row r="1602" spans="1:18" hidden="1" x14ac:dyDescent="0.2">
      <c r="A1602" s="361"/>
      <c r="B1602" s="322">
        <v>100</v>
      </c>
      <c r="C1602" s="322" t="str">
        <f t="shared" ca="1" si="336"/>
        <v>12.6</v>
      </c>
      <c r="D1602" s="322" t="str">
        <f t="shared" ca="1" si="337"/>
        <v>c</v>
      </c>
      <c r="E1602" s="322" t="s">
        <v>37</v>
      </c>
      <c r="F1602" s="322" t="str">
        <f t="shared" ca="1" si="338"/>
        <v>https://museemaritime.larochelle.fr/un-avant-gout/les-collections/flotte-patrimoniale</v>
      </c>
      <c r="G1602" s="322" t="str">
        <f t="shared" ca="1" si="339"/>
        <v>A</v>
      </c>
      <c r="H1602" s="322">
        <f t="shared" ca="1" si="340"/>
        <v>0</v>
      </c>
      <c r="I1602" s="322" t="str">
        <f t="shared" ca="1" si="341"/>
        <v>x</v>
      </c>
      <c r="J1602" s="322" t="str">
        <f t="shared" ca="1" si="342"/>
        <v/>
      </c>
      <c r="K1602" s="322" t="str">
        <f t="shared" ca="1" si="343"/>
        <v/>
      </c>
      <c r="L1602" s="322" t="str">
        <f t="shared" ca="1" si="344"/>
        <v/>
      </c>
      <c r="N1602" s="322">
        <f t="shared" ca="1" si="345"/>
        <v>0</v>
      </c>
      <c r="O1602" t="str">
        <f t="shared" ca="1" si="346"/>
        <v/>
      </c>
      <c r="P1602" t="str">
        <f t="shared" ca="1" si="347"/>
        <v/>
      </c>
      <c r="Q1602" t="str">
        <f t="shared" ca="1" si="348"/>
        <v/>
      </c>
      <c r="R1602" t="str">
        <f t="shared" ca="1" si="349"/>
        <v/>
      </c>
    </row>
    <row r="1603" spans="1:18" hidden="1" x14ac:dyDescent="0.2">
      <c r="A1603" s="361"/>
      <c r="B1603" s="322">
        <v>100</v>
      </c>
      <c r="C1603" s="322" t="str">
        <f t="shared" ca="1" si="336"/>
        <v>12.6</v>
      </c>
      <c r="D1603" s="322" t="str">
        <f t="shared" ca="1" si="337"/>
        <v>c</v>
      </c>
      <c r="E1603" s="322" t="s">
        <v>38</v>
      </c>
      <c r="F1603" s="322" t="str">
        <f t="shared" ca="1" si="338"/>
        <v>https://museemaritime.larochelle.fr/un-avant-gout/les-collections/france-1</v>
      </c>
      <c r="G1603" s="322" t="str">
        <f t="shared" ca="1" si="339"/>
        <v>A</v>
      </c>
      <c r="H1603" s="322">
        <f t="shared" ca="1" si="340"/>
        <v>0</v>
      </c>
      <c r="I1603" s="322" t="str">
        <f t="shared" ca="1" si="341"/>
        <v>x</v>
      </c>
      <c r="J1603" s="322" t="str">
        <f t="shared" ca="1" si="342"/>
        <v/>
      </c>
      <c r="K1603" s="322" t="str">
        <f t="shared" ca="1" si="343"/>
        <v/>
      </c>
      <c r="L1603" s="322" t="str">
        <f t="shared" ca="1" si="344"/>
        <v/>
      </c>
      <c r="N1603" s="322">
        <f t="shared" ca="1" si="345"/>
        <v>0</v>
      </c>
      <c r="O1603" t="str">
        <f t="shared" ca="1" si="346"/>
        <v/>
      </c>
      <c r="P1603" t="str">
        <f t="shared" ca="1" si="347"/>
        <v/>
      </c>
      <c r="Q1603" t="str">
        <f t="shared" ca="1" si="348"/>
        <v/>
      </c>
      <c r="R1603" t="str">
        <f t="shared" ca="1" si="349"/>
        <v/>
      </c>
    </row>
    <row r="1604" spans="1:18" hidden="1" x14ac:dyDescent="0.2">
      <c r="A1604" s="361"/>
      <c r="B1604" s="322">
        <v>100</v>
      </c>
      <c r="C1604" s="322" t="str">
        <f t="shared" ca="1" si="336"/>
        <v>12.6</v>
      </c>
      <c r="D1604" s="322" t="str">
        <f t="shared" ca="1" si="337"/>
        <v>c</v>
      </c>
      <c r="E1604" s="322" t="s">
        <v>39</v>
      </c>
      <c r="F1604" s="322" t="str">
        <f t="shared" ca="1" si="338"/>
        <v>https://museemaritime.larochelle.fr/un-avant-gout/les-incontournables/joshua-1</v>
      </c>
      <c r="G1604" s="322" t="str">
        <f t="shared" ca="1" si="339"/>
        <v>A</v>
      </c>
      <c r="H1604" s="322">
        <f t="shared" ca="1" si="340"/>
        <v>0</v>
      </c>
      <c r="I1604" s="322" t="str">
        <f t="shared" ca="1" si="341"/>
        <v>x</v>
      </c>
      <c r="J1604" s="322" t="str">
        <f t="shared" ca="1" si="342"/>
        <v/>
      </c>
      <c r="K1604" s="322" t="str">
        <f t="shared" ca="1" si="343"/>
        <v/>
      </c>
      <c r="L1604" s="322" t="str">
        <f t="shared" ca="1" si="344"/>
        <v/>
      </c>
      <c r="N1604" s="322">
        <f t="shared" ca="1" si="345"/>
        <v>0</v>
      </c>
      <c r="O1604" t="str">
        <f t="shared" ca="1" si="346"/>
        <v/>
      </c>
      <c r="P1604" t="str">
        <f t="shared" ca="1" si="347"/>
        <v/>
      </c>
      <c r="Q1604" t="str">
        <f t="shared" ca="1" si="348"/>
        <v/>
      </c>
      <c r="R1604" t="str">
        <f t="shared" ca="1" si="349"/>
        <v/>
      </c>
    </row>
    <row r="1605" spans="1:18" hidden="1" x14ac:dyDescent="0.2">
      <c r="A1605" s="361"/>
      <c r="B1605" s="322">
        <v>100</v>
      </c>
      <c r="C1605" s="322" t="str">
        <f t="shared" ca="1" si="336"/>
        <v>12.6</v>
      </c>
      <c r="D1605" s="322" t="str">
        <f t="shared" ca="1" si="337"/>
        <v>c</v>
      </c>
      <c r="E1605" s="322" t="s">
        <v>40</v>
      </c>
      <c r="F1605" s="322" t="str">
        <f t="shared" ca="1" si="338"/>
        <v>https://museemaritime.larochelle.fr/preparer-la-visite/acces-tarifs-et-horaires</v>
      </c>
      <c r="G1605" s="322" t="str">
        <f t="shared" ca="1" si="339"/>
        <v>A</v>
      </c>
      <c r="H1605" s="322">
        <f t="shared" ca="1" si="340"/>
        <v>0</v>
      </c>
      <c r="I1605" s="322" t="str">
        <f t="shared" ca="1" si="341"/>
        <v>x</v>
      </c>
      <c r="J1605" s="322" t="str">
        <f t="shared" ca="1" si="342"/>
        <v/>
      </c>
      <c r="K1605" s="322" t="str">
        <f t="shared" ca="1" si="343"/>
        <v/>
      </c>
      <c r="L1605" s="322" t="str">
        <f t="shared" ca="1" si="344"/>
        <v/>
      </c>
      <c r="N1605" s="322">
        <f t="shared" ca="1" si="345"/>
        <v>0</v>
      </c>
      <c r="O1605" t="str">
        <f t="shared" ca="1" si="346"/>
        <v/>
      </c>
      <c r="P1605" t="str">
        <f t="shared" ca="1" si="347"/>
        <v/>
      </c>
      <c r="Q1605" t="str">
        <f t="shared" ca="1" si="348"/>
        <v/>
      </c>
      <c r="R1605" t="str">
        <f t="shared" ca="1" si="349"/>
        <v/>
      </c>
    </row>
    <row r="1606" spans="1:18" hidden="1" x14ac:dyDescent="0.2">
      <c r="A1606" s="361"/>
      <c r="B1606" s="322">
        <v>100</v>
      </c>
      <c r="C1606" s="322" t="str">
        <f t="shared" ca="1" si="336"/>
        <v>12.6</v>
      </c>
      <c r="D1606" s="322" t="str">
        <f t="shared" ca="1" si="337"/>
        <v>c</v>
      </c>
      <c r="E1606" s="322" t="s">
        <v>41</v>
      </c>
      <c r="F1606" s="322" t="str">
        <f t="shared" ca="1" si="338"/>
        <v>https://museemaritime.larochelle.fr/preparer-la-visite/je-suis/enseignant-ou-animateur</v>
      </c>
      <c r="G1606" s="322" t="str">
        <f t="shared" ca="1" si="339"/>
        <v>A</v>
      </c>
      <c r="H1606" s="322">
        <f t="shared" ca="1" si="340"/>
        <v>0</v>
      </c>
      <c r="I1606" s="322" t="str">
        <f t="shared" ca="1" si="341"/>
        <v>x</v>
      </c>
      <c r="J1606" s="322" t="str">
        <f t="shared" ca="1" si="342"/>
        <v/>
      </c>
      <c r="K1606" s="322" t="str">
        <f t="shared" ca="1" si="343"/>
        <v/>
      </c>
      <c r="L1606" s="322" t="str">
        <f t="shared" ca="1" si="344"/>
        <v/>
      </c>
      <c r="N1606" s="322">
        <f t="shared" ca="1" si="345"/>
        <v>0</v>
      </c>
      <c r="O1606" t="str">
        <f t="shared" ca="1" si="346"/>
        <v/>
      </c>
      <c r="P1606" t="str">
        <f t="shared" ca="1" si="347"/>
        <v/>
      </c>
      <c r="Q1606" t="str">
        <f t="shared" ca="1" si="348"/>
        <v/>
      </c>
      <c r="R1606" t="str">
        <f t="shared" ca="1" si="349"/>
        <v/>
      </c>
    </row>
    <row r="1607" spans="1:18" hidden="1" x14ac:dyDescent="0.2">
      <c r="A1607" s="361"/>
      <c r="B1607" s="322">
        <v>100</v>
      </c>
      <c r="C1607" s="322" t="str">
        <f t="shared" ca="1" si="336"/>
        <v>12.6</v>
      </c>
      <c r="D1607" s="322" t="str">
        <f t="shared" ca="1" si="337"/>
        <v>c</v>
      </c>
      <c r="E1607" s="322" t="s">
        <v>42</v>
      </c>
      <c r="F1607" s="322" t="str">
        <f t="shared" ca="1" si="338"/>
        <v>https://museemaritime.larochelle.fr/au-dela-de-la-visite/autour-des-expositions</v>
      </c>
      <c r="G1607" s="322" t="str">
        <f t="shared" ca="1" si="339"/>
        <v>A</v>
      </c>
      <c r="H1607" s="322">
        <f t="shared" ca="1" si="340"/>
        <v>0</v>
      </c>
      <c r="I1607" s="322" t="str">
        <f t="shared" ca="1" si="341"/>
        <v>x</v>
      </c>
      <c r="J1607" s="322" t="str">
        <f t="shared" ca="1" si="342"/>
        <v/>
      </c>
      <c r="K1607" s="322" t="str">
        <f t="shared" ca="1" si="343"/>
        <v/>
      </c>
      <c r="L1607" s="322" t="str">
        <f t="shared" ca="1" si="344"/>
        <v/>
      </c>
      <c r="N1607" s="322">
        <f t="shared" ca="1" si="345"/>
        <v>0</v>
      </c>
      <c r="O1607" t="str">
        <f t="shared" ca="1" si="346"/>
        <v/>
      </c>
      <c r="P1607" t="str">
        <f t="shared" ca="1" si="347"/>
        <v/>
      </c>
      <c r="Q1607" t="str">
        <f t="shared" ca="1" si="348"/>
        <v/>
      </c>
      <c r="R1607" t="str">
        <f t="shared" ca="1" si="349"/>
        <v/>
      </c>
    </row>
    <row r="1608" spans="1:18" hidden="1" x14ac:dyDescent="0.2">
      <c r="A1608" s="361"/>
      <c r="B1608" s="322">
        <v>100</v>
      </c>
      <c r="C1608" s="322" t="str">
        <f t="shared" ref="C1608:C1671" ca="1" si="350">IFERROR(IF(INDIRECT($E1608 &amp; "!B" &amp; $B1608)="","",INDIRECT($E1608 &amp; "!B" &amp; $B1608)),"")</f>
        <v>12.6</v>
      </c>
      <c r="D1608" s="322" t="str">
        <f t="shared" ref="D1608:D1671" ca="1" si="351">IFERROR(IF(INDIRECT($E1608 &amp; "!G" &amp; $B1608)="","",INDIRECT($E1608 &amp; "!G" &amp; $B1608)),"")</f>
        <v>c</v>
      </c>
      <c r="E1608" s="322" t="s">
        <v>43</v>
      </c>
      <c r="F1608" s="322" t="str">
        <f t="shared" ref="F1608:F1671" ca="1" si="352">IFERROR(HYPERLINK(INDIRECT($E1608 &amp; "!C3")), "")</f>
        <v>https://museemaritime.larochelle.fr/au-dela-de-la-visite/lieux-culturels-et-monuments</v>
      </c>
      <c r="G1608" s="322" t="str">
        <f t="shared" ref="G1608:G1671" ca="1" si="353">IFERROR(IF(INDIRECT($E1608 &amp; "!C" &amp; $B1608)="","",INDIRECT($E1608 &amp; "!C" &amp; $B1608)),"")</f>
        <v>A</v>
      </c>
      <c r="H1608" s="322">
        <f t="shared" ref="H1608:H1671" ca="1" si="354">IFERROR(IF(INDIRECT($E1608 &amp; "!D" &amp; $B1608)="","",INDIRECT($E1608 &amp; "!D" &amp; $B1608)),"")</f>
        <v>0</v>
      </c>
      <c r="I1608" s="322" t="str">
        <f t="shared" ref="I1608:I1671" ca="1" si="355">IFERROR(IF(INDIRECT($E1608 &amp; "!E" &amp; $B1608)="","",INDIRECT($E1608 &amp; "!E" &amp; $B1608)),"")</f>
        <v>x</v>
      </c>
      <c r="J1608" s="322" t="str">
        <f t="shared" ref="J1608:J1671" ca="1" si="356">IFERROR(IF(INDIRECT($E1608 &amp; "!I" &amp; $B1608)="","",INDIRECT($E1608 &amp; "!I" &amp; $B1608)),"")</f>
        <v/>
      </c>
      <c r="K1608" s="322" t="str">
        <f t="shared" ref="K1608:K1671" ca="1" si="357">IFERROR(IF(INDIRECT($E1608 &amp; "!J" &amp; $B1608)="","",INDIRECT($E1608 &amp; "!J" &amp; $B1608)),"")</f>
        <v/>
      </c>
      <c r="L1608" s="322" t="str">
        <f t="shared" ref="L1608:L1671" ca="1" si="358">IFERROR(VLOOKUP($K1608,$Z$1:$AD$4,MATCH($J1608,$AA$5:$AD$5,0)+1,FALSE),"")</f>
        <v/>
      </c>
      <c r="N1608" s="322">
        <f t="shared" ref="N1608:N1671" ca="1" si="359">COUNTIFS($C$7:$C$1915,$C1608,$D$7:$D$1915,"nc")</f>
        <v>0</v>
      </c>
      <c r="O1608" t="str">
        <f t="shared" ref="O1608:O1671" ca="1" si="360">IFERROR(IF(INDIRECT($E1608 &amp; "!K" &amp; $B1608)="","",INDIRECT($E1608 &amp; "!K" &amp; $B1608)),"")</f>
        <v/>
      </c>
      <c r="P1608" t="str">
        <f t="shared" ref="P1608:P1671" ca="1" si="361">IFERROR(IF(INDIRECT($E1608 &amp; "!L" &amp; $B1608)="","",INDIRECT($E1608 &amp; "!L" &amp; $B1608)),"")</f>
        <v/>
      </c>
      <c r="Q1608" t="str">
        <f t="shared" ref="Q1608:Q1671" ca="1" si="362">IFERROR(IF(INDIRECT($E1608 &amp; "!M" &amp; $B1608)="","",INDIRECT($E1608 &amp; "!M" &amp; $B1608)),"")</f>
        <v/>
      </c>
      <c r="R1608" t="str">
        <f t="shared" ref="R1608:R1671" ca="1" si="363">IFERROR(IF(INDIRECT($E1608 &amp; "!N" &amp; $B1608)="","",INDIRECT($E1608 &amp; "!N" &amp; $B1608)),"")</f>
        <v/>
      </c>
    </row>
    <row r="1609" spans="1:18" hidden="1" x14ac:dyDescent="0.2">
      <c r="A1609" s="361"/>
      <c r="B1609" s="322">
        <v>100</v>
      </c>
      <c r="C1609" s="322" t="str">
        <f t="shared" ca="1" si="350"/>
        <v>12.6</v>
      </c>
      <c r="D1609" s="322" t="str">
        <f t="shared" ca="1" si="351"/>
        <v>c</v>
      </c>
      <c r="E1609" s="322" t="s">
        <v>44</v>
      </c>
      <c r="F1609" s="322" t="str">
        <f t="shared" ca="1" si="352"/>
        <v>https://museemaritime.larochelle.fr/au-dela-de-la-visite/a-decouvrir-a-proximite/yatchs-classiques</v>
      </c>
      <c r="G1609" s="322" t="str">
        <f t="shared" ca="1" si="353"/>
        <v>A</v>
      </c>
      <c r="H1609" s="322">
        <f t="shared" ca="1" si="354"/>
        <v>0</v>
      </c>
      <c r="I1609" s="322" t="str">
        <f t="shared" ca="1" si="355"/>
        <v>x</v>
      </c>
      <c r="J1609" s="322" t="str">
        <f t="shared" ca="1" si="356"/>
        <v/>
      </c>
      <c r="K1609" s="322" t="str">
        <f t="shared" ca="1" si="357"/>
        <v/>
      </c>
      <c r="L1609" s="322" t="str">
        <f t="shared" ca="1" si="358"/>
        <v/>
      </c>
      <c r="N1609" s="322">
        <f t="shared" ca="1" si="359"/>
        <v>0</v>
      </c>
      <c r="O1609" t="str">
        <f t="shared" ca="1" si="360"/>
        <v/>
      </c>
      <c r="P1609" t="str">
        <f t="shared" ca="1" si="361"/>
        <v/>
      </c>
      <c r="Q1609" t="str">
        <f t="shared" ca="1" si="362"/>
        <v/>
      </c>
      <c r="R1609" t="str">
        <f t="shared" ca="1" si="363"/>
        <v/>
      </c>
    </row>
    <row r="1610" spans="1:18" hidden="1" x14ac:dyDescent="0.2">
      <c r="A1610" s="361"/>
      <c r="B1610" s="322">
        <v>101</v>
      </c>
      <c r="C1610" s="322" t="str">
        <f t="shared" ca="1" si="350"/>
        <v>12.7</v>
      </c>
      <c r="D1610" s="322" t="str">
        <f t="shared" ca="1" si="351"/>
        <v>c</v>
      </c>
      <c r="E1610" s="322" t="s">
        <v>27</v>
      </c>
      <c r="F1610" s="322" t="str">
        <f t="shared" ca="1" si="352"/>
        <v>https://museemaritime.larochelle.fr/</v>
      </c>
      <c r="G1610" s="322" t="str">
        <f t="shared" ca="1" si="353"/>
        <v>A</v>
      </c>
      <c r="H1610" s="322">
        <f t="shared" ca="1" si="354"/>
        <v>0</v>
      </c>
      <c r="I1610" s="322" t="str">
        <f t="shared" ca="1" si="355"/>
        <v>x</v>
      </c>
      <c r="J1610" s="322" t="str">
        <f t="shared" ca="1" si="356"/>
        <v/>
      </c>
      <c r="K1610" s="322" t="str">
        <f t="shared" ca="1" si="357"/>
        <v/>
      </c>
      <c r="L1610" s="322" t="str">
        <f t="shared" ca="1" si="358"/>
        <v/>
      </c>
      <c r="N1610" s="322">
        <f t="shared" ca="1" si="359"/>
        <v>0</v>
      </c>
      <c r="O1610" t="str">
        <f t="shared" ca="1" si="360"/>
        <v/>
      </c>
      <c r="P1610" t="str">
        <f t="shared" ca="1" si="361"/>
        <v/>
      </c>
      <c r="Q1610" t="str">
        <f t="shared" ca="1" si="362"/>
        <v/>
      </c>
      <c r="R1610" t="str">
        <f t="shared" ca="1" si="363"/>
        <v/>
      </c>
    </row>
    <row r="1611" spans="1:18" hidden="1" x14ac:dyDescent="0.2">
      <c r="A1611" s="361"/>
      <c r="B1611" s="322">
        <v>101</v>
      </c>
      <c r="C1611" s="322" t="str">
        <f t="shared" ca="1" si="350"/>
        <v>12.7</v>
      </c>
      <c r="D1611" s="322" t="str">
        <f t="shared" ca="1" si="351"/>
        <v>c</v>
      </c>
      <c r="E1611" s="322" t="s">
        <v>28</v>
      </c>
      <c r="F1611" s="322" t="str">
        <f t="shared" ca="1" si="352"/>
        <v>https://museemaritime.larochelle.fr/contact</v>
      </c>
      <c r="G1611" s="322" t="str">
        <f t="shared" ca="1" si="353"/>
        <v>A</v>
      </c>
      <c r="H1611" s="322">
        <f t="shared" ca="1" si="354"/>
        <v>0</v>
      </c>
      <c r="I1611" s="322" t="str">
        <f t="shared" ca="1" si="355"/>
        <v>x</v>
      </c>
      <c r="J1611" s="322" t="str">
        <f t="shared" ca="1" si="356"/>
        <v/>
      </c>
      <c r="K1611" s="322" t="str">
        <f t="shared" ca="1" si="357"/>
        <v/>
      </c>
      <c r="L1611" s="322" t="str">
        <f t="shared" ca="1" si="358"/>
        <v/>
      </c>
      <c r="N1611" s="322">
        <f t="shared" ca="1" si="359"/>
        <v>0</v>
      </c>
      <c r="O1611" t="str">
        <f t="shared" ca="1" si="360"/>
        <v/>
      </c>
      <c r="P1611" t="str">
        <f t="shared" ca="1" si="361"/>
        <v/>
      </c>
      <c r="Q1611" t="str">
        <f t="shared" ca="1" si="362"/>
        <v/>
      </c>
      <c r="R1611" t="str">
        <f t="shared" ca="1" si="363"/>
        <v/>
      </c>
    </row>
    <row r="1612" spans="1:18" hidden="1" x14ac:dyDescent="0.2">
      <c r="A1612" s="361"/>
      <c r="B1612" s="322">
        <v>101</v>
      </c>
      <c r="C1612" s="322" t="str">
        <f t="shared" ca="1" si="350"/>
        <v>12.7</v>
      </c>
      <c r="D1612" s="322" t="str">
        <f t="shared" ca="1" si="351"/>
        <v>c</v>
      </c>
      <c r="E1612" s="322" t="s">
        <v>29</v>
      </c>
      <c r="F1612" s="322" t="str">
        <f t="shared" ca="1" si="352"/>
        <v>https://museemaritime.larochelle.fr/mentions-legales</v>
      </c>
      <c r="G1612" s="322" t="str">
        <f t="shared" ca="1" si="353"/>
        <v>A</v>
      </c>
      <c r="H1612" s="322">
        <f t="shared" ca="1" si="354"/>
        <v>0</v>
      </c>
      <c r="I1612" s="322" t="str">
        <f t="shared" ca="1" si="355"/>
        <v>x</v>
      </c>
      <c r="J1612" s="322" t="str">
        <f t="shared" ca="1" si="356"/>
        <v/>
      </c>
      <c r="K1612" s="322" t="str">
        <f t="shared" ca="1" si="357"/>
        <v/>
      </c>
      <c r="L1612" s="322" t="str">
        <f t="shared" ca="1" si="358"/>
        <v/>
      </c>
      <c r="N1612" s="322">
        <f t="shared" ca="1" si="359"/>
        <v>0</v>
      </c>
      <c r="O1612" t="str">
        <f t="shared" ca="1" si="360"/>
        <v/>
      </c>
      <c r="P1612" t="str">
        <f t="shared" ca="1" si="361"/>
        <v/>
      </c>
      <c r="Q1612" t="str">
        <f t="shared" ca="1" si="362"/>
        <v/>
      </c>
      <c r="R1612" t="str">
        <f t="shared" ca="1" si="363"/>
        <v/>
      </c>
    </row>
    <row r="1613" spans="1:18" hidden="1" x14ac:dyDescent="0.2">
      <c r="A1613" s="361"/>
      <c r="B1613" s="322">
        <v>101</v>
      </c>
      <c r="C1613" s="322" t="str">
        <f t="shared" ca="1" si="350"/>
        <v>12.7</v>
      </c>
      <c r="D1613" s="322" t="str">
        <f t="shared" ca="1" si="351"/>
        <v>c</v>
      </c>
      <c r="E1613" s="322" t="s">
        <v>30</v>
      </c>
      <c r="F1613" s="322" t="str">
        <f t="shared" ca="1" si="352"/>
        <v>https://museemaritime.larochelle.fr/plan-du-site</v>
      </c>
      <c r="G1613" s="322" t="str">
        <f t="shared" ca="1" si="353"/>
        <v>A</v>
      </c>
      <c r="H1613" s="322">
        <f t="shared" ca="1" si="354"/>
        <v>0</v>
      </c>
      <c r="I1613" s="322" t="str">
        <f t="shared" ca="1" si="355"/>
        <v>x</v>
      </c>
      <c r="J1613" s="322" t="str">
        <f t="shared" ca="1" si="356"/>
        <v/>
      </c>
      <c r="K1613" s="322" t="str">
        <f t="shared" ca="1" si="357"/>
        <v/>
      </c>
      <c r="L1613" s="322" t="str">
        <f t="shared" ca="1" si="358"/>
        <v/>
      </c>
      <c r="N1613" s="322">
        <f t="shared" ca="1" si="359"/>
        <v>0</v>
      </c>
      <c r="O1613" t="str">
        <f t="shared" ca="1" si="360"/>
        <v/>
      </c>
      <c r="P1613" t="str">
        <f t="shared" ca="1" si="361"/>
        <v/>
      </c>
      <c r="Q1613" t="str">
        <f t="shared" ca="1" si="362"/>
        <v/>
      </c>
      <c r="R1613" t="str">
        <f t="shared" ca="1" si="363"/>
        <v/>
      </c>
    </row>
    <row r="1614" spans="1:18" hidden="1" x14ac:dyDescent="0.2">
      <c r="A1614" s="361"/>
      <c r="B1614" s="322">
        <v>101</v>
      </c>
      <c r="C1614" s="322" t="str">
        <f t="shared" ca="1" si="350"/>
        <v>12.7</v>
      </c>
      <c r="D1614" s="322" t="str">
        <f t="shared" ca="1" si="351"/>
        <v>c</v>
      </c>
      <c r="E1614" s="322" t="s">
        <v>31</v>
      </c>
      <c r="F1614" s="322" t="str">
        <f t="shared" ca="1" si="352"/>
        <v>https://museemaritime.larochelle.fr/un-avant-gout/en-ce-moment</v>
      </c>
      <c r="G1614" s="322" t="str">
        <f t="shared" ca="1" si="353"/>
        <v>A</v>
      </c>
      <c r="H1614" s="322">
        <f t="shared" ca="1" si="354"/>
        <v>0</v>
      </c>
      <c r="I1614" s="322" t="str">
        <f t="shared" ca="1" si="355"/>
        <v>x</v>
      </c>
      <c r="J1614" s="322" t="str">
        <f t="shared" ca="1" si="356"/>
        <v/>
      </c>
      <c r="K1614" s="322" t="str">
        <f t="shared" ca="1" si="357"/>
        <v/>
      </c>
      <c r="L1614" s="322" t="str">
        <f t="shared" ca="1" si="358"/>
        <v/>
      </c>
      <c r="N1614" s="322">
        <f t="shared" ca="1" si="359"/>
        <v>0</v>
      </c>
      <c r="O1614" t="str">
        <f t="shared" ca="1" si="360"/>
        <v/>
      </c>
      <c r="P1614" t="str">
        <f t="shared" ca="1" si="361"/>
        <v/>
      </c>
      <c r="Q1614" t="str">
        <f t="shared" ca="1" si="362"/>
        <v/>
      </c>
      <c r="R1614" t="str">
        <f t="shared" ca="1" si="363"/>
        <v/>
      </c>
    </row>
    <row r="1615" spans="1:18" hidden="1" x14ac:dyDescent="0.2">
      <c r="A1615" s="361"/>
      <c r="B1615" s="322">
        <v>101</v>
      </c>
      <c r="C1615" s="322" t="str">
        <f t="shared" ca="1" si="350"/>
        <v>12.7</v>
      </c>
      <c r="D1615" s="322" t="str">
        <f t="shared" ca="1" si="351"/>
        <v>c</v>
      </c>
      <c r="E1615" s="322" t="s">
        <v>32</v>
      </c>
      <c r="F1615" s="322" t="str">
        <f t="shared" ca="1" si="352"/>
        <v>https://museemaritime.larochelle.fr/un-avant-gout/en-ce-moment</v>
      </c>
      <c r="G1615" s="322" t="str">
        <f t="shared" ca="1" si="353"/>
        <v>A</v>
      </c>
      <c r="H1615" s="322">
        <f t="shared" ca="1" si="354"/>
        <v>0</v>
      </c>
      <c r="I1615" s="322" t="str">
        <f t="shared" ca="1" si="355"/>
        <v>x</v>
      </c>
      <c r="J1615" s="322" t="str">
        <f t="shared" ca="1" si="356"/>
        <v/>
      </c>
      <c r="K1615" s="322" t="str">
        <f t="shared" ca="1" si="357"/>
        <v/>
      </c>
      <c r="L1615" s="322" t="str">
        <f t="shared" ca="1" si="358"/>
        <v/>
      </c>
      <c r="N1615" s="322">
        <f t="shared" ca="1" si="359"/>
        <v>0</v>
      </c>
      <c r="O1615" t="str">
        <f t="shared" ca="1" si="360"/>
        <v/>
      </c>
      <c r="P1615" t="str">
        <f t="shared" ca="1" si="361"/>
        <v/>
      </c>
      <c r="Q1615" t="str">
        <f t="shared" ca="1" si="362"/>
        <v/>
      </c>
      <c r="R1615" t="str">
        <f t="shared" ca="1" si="363"/>
        <v/>
      </c>
    </row>
    <row r="1616" spans="1:18" hidden="1" x14ac:dyDescent="0.2">
      <c r="A1616" s="361"/>
      <c r="B1616" s="322">
        <v>101</v>
      </c>
      <c r="C1616" s="322" t="str">
        <f t="shared" ca="1" si="350"/>
        <v>12.7</v>
      </c>
      <c r="D1616" s="322" t="str">
        <f t="shared" ca="1" si="351"/>
        <v>c</v>
      </c>
      <c r="E1616" s="322" t="s">
        <v>33</v>
      </c>
      <c r="F1616" s="322" t="str">
        <f t="shared" ca="1" si="352"/>
        <v>https://museemaritime.larochelle.fr/un-avant-gout/en-ce-moment/evenement/generationsthalassa-5662</v>
      </c>
      <c r="G1616" s="322" t="str">
        <f t="shared" ca="1" si="353"/>
        <v>A</v>
      </c>
      <c r="H1616" s="322">
        <f t="shared" ca="1" si="354"/>
        <v>0</v>
      </c>
      <c r="I1616" s="322" t="str">
        <f t="shared" ca="1" si="355"/>
        <v>x</v>
      </c>
      <c r="J1616" s="322" t="str">
        <f t="shared" ca="1" si="356"/>
        <v/>
      </c>
      <c r="K1616" s="322" t="str">
        <f t="shared" ca="1" si="357"/>
        <v/>
      </c>
      <c r="L1616" s="322" t="str">
        <f t="shared" ca="1" si="358"/>
        <v/>
      </c>
      <c r="N1616" s="322">
        <f t="shared" ca="1" si="359"/>
        <v>0</v>
      </c>
      <c r="O1616" t="str">
        <f t="shared" ca="1" si="360"/>
        <v/>
      </c>
      <c r="P1616" t="str">
        <f t="shared" ca="1" si="361"/>
        <v/>
      </c>
      <c r="Q1616" t="str">
        <f t="shared" ca="1" si="362"/>
        <v/>
      </c>
      <c r="R1616" t="str">
        <f t="shared" ca="1" si="363"/>
        <v/>
      </c>
    </row>
    <row r="1617" spans="1:18" hidden="1" x14ac:dyDescent="0.2">
      <c r="A1617" s="361"/>
      <c r="B1617" s="322">
        <v>101</v>
      </c>
      <c r="C1617" s="322" t="str">
        <f t="shared" ca="1" si="350"/>
        <v>12.7</v>
      </c>
      <c r="D1617" s="322" t="str">
        <f t="shared" ca="1" si="351"/>
        <v>c</v>
      </c>
      <c r="E1617" s="322" t="s">
        <v>34</v>
      </c>
      <c r="F1617" s="322" t="str">
        <f t="shared" ca="1" si="352"/>
        <v>https://museemaritime.larochelle.fr/recherche?q=bateau&amp;tx_indexedsearch%5Bsubmit_button%5D=OK </v>
      </c>
      <c r="G1617" s="322" t="str">
        <f t="shared" ca="1" si="353"/>
        <v>A</v>
      </c>
      <c r="H1617" s="322">
        <f t="shared" ca="1" si="354"/>
        <v>0</v>
      </c>
      <c r="I1617" s="322" t="str">
        <f t="shared" ca="1" si="355"/>
        <v>x</v>
      </c>
      <c r="J1617" s="322" t="str">
        <f t="shared" ca="1" si="356"/>
        <v/>
      </c>
      <c r="K1617" s="322" t="str">
        <f t="shared" ca="1" si="357"/>
        <v/>
      </c>
      <c r="L1617" s="322" t="str">
        <f t="shared" ca="1" si="358"/>
        <v/>
      </c>
      <c r="N1617" s="322">
        <f t="shared" ca="1" si="359"/>
        <v>0</v>
      </c>
      <c r="O1617" t="str">
        <f t="shared" ca="1" si="360"/>
        <v/>
      </c>
      <c r="P1617" t="str">
        <f t="shared" ca="1" si="361"/>
        <v/>
      </c>
      <c r="Q1617" t="str">
        <f t="shared" ca="1" si="362"/>
        <v/>
      </c>
      <c r="R1617" t="str">
        <f t="shared" ca="1" si="363"/>
        <v/>
      </c>
    </row>
    <row r="1618" spans="1:18" hidden="1" x14ac:dyDescent="0.2">
      <c r="A1618" s="361"/>
      <c r="B1618" s="322">
        <v>101</v>
      </c>
      <c r="C1618" s="322" t="str">
        <f t="shared" ca="1" si="350"/>
        <v>12.7</v>
      </c>
      <c r="D1618" s="322" t="str">
        <f t="shared" ca="1" si="351"/>
        <v>c</v>
      </c>
      <c r="E1618" s="322" t="s">
        <v>35</v>
      </c>
      <c r="F1618" s="322" t="str">
        <f t="shared" ca="1" si="352"/>
        <v>https://museemaritime.larochelle.fr/un-avant-gout/presentation-du-musee</v>
      </c>
      <c r="G1618" s="322" t="str">
        <f t="shared" ca="1" si="353"/>
        <v>A</v>
      </c>
      <c r="H1618" s="322">
        <f t="shared" ca="1" si="354"/>
        <v>0</v>
      </c>
      <c r="I1618" s="322" t="str">
        <f t="shared" ca="1" si="355"/>
        <v>x</v>
      </c>
      <c r="J1618" s="322" t="str">
        <f t="shared" ca="1" si="356"/>
        <v/>
      </c>
      <c r="K1618" s="322" t="str">
        <f t="shared" ca="1" si="357"/>
        <v/>
      </c>
      <c r="L1618" s="322" t="str">
        <f t="shared" ca="1" si="358"/>
        <v/>
      </c>
      <c r="N1618" s="322">
        <f t="shared" ca="1" si="359"/>
        <v>0</v>
      </c>
      <c r="O1618" t="str">
        <f t="shared" ca="1" si="360"/>
        <v/>
      </c>
      <c r="P1618" t="str">
        <f t="shared" ca="1" si="361"/>
        <v/>
      </c>
      <c r="Q1618" t="str">
        <f t="shared" ca="1" si="362"/>
        <v/>
      </c>
      <c r="R1618" t="str">
        <f t="shared" ca="1" si="363"/>
        <v/>
      </c>
    </row>
    <row r="1619" spans="1:18" hidden="1" x14ac:dyDescent="0.2">
      <c r="A1619" s="361"/>
      <c r="B1619" s="322">
        <v>101</v>
      </c>
      <c r="C1619" s="322" t="str">
        <f t="shared" ca="1" si="350"/>
        <v>12.7</v>
      </c>
      <c r="D1619" s="322" t="str">
        <f t="shared" ca="1" si="351"/>
        <v>c</v>
      </c>
      <c r="E1619" s="322" t="s">
        <v>36</v>
      </c>
      <c r="F1619" s="322" t="str">
        <f t="shared" ca="1" si="352"/>
        <v>https://museemaritime.larochelle.fr/un-avant-gout/histoire-du-musee</v>
      </c>
      <c r="G1619" s="322" t="str">
        <f t="shared" ca="1" si="353"/>
        <v>A</v>
      </c>
      <c r="H1619" s="322">
        <f t="shared" ca="1" si="354"/>
        <v>0</v>
      </c>
      <c r="I1619" s="322" t="str">
        <f t="shared" ca="1" si="355"/>
        <v>x</v>
      </c>
      <c r="J1619" s="322" t="str">
        <f t="shared" ca="1" si="356"/>
        <v/>
      </c>
      <c r="K1619" s="322" t="str">
        <f t="shared" ca="1" si="357"/>
        <v/>
      </c>
      <c r="L1619" s="322" t="str">
        <f t="shared" ca="1" si="358"/>
        <v/>
      </c>
      <c r="N1619" s="322">
        <f t="shared" ca="1" si="359"/>
        <v>0</v>
      </c>
      <c r="O1619" t="str">
        <f t="shared" ca="1" si="360"/>
        <v/>
      </c>
      <c r="P1619" t="str">
        <f t="shared" ca="1" si="361"/>
        <v/>
      </c>
      <c r="Q1619" t="str">
        <f t="shared" ca="1" si="362"/>
        <v/>
      </c>
      <c r="R1619" t="str">
        <f t="shared" ca="1" si="363"/>
        <v/>
      </c>
    </row>
    <row r="1620" spans="1:18" hidden="1" x14ac:dyDescent="0.2">
      <c r="A1620" s="361"/>
      <c r="B1620" s="322">
        <v>101</v>
      </c>
      <c r="C1620" s="322" t="str">
        <f t="shared" ca="1" si="350"/>
        <v>12.7</v>
      </c>
      <c r="D1620" s="322" t="str">
        <f t="shared" ca="1" si="351"/>
        <v>c</v>
      </c>
      <c r="E1620" s="322" t="s">
        <v>37</v>
      </c>
      <c r="F1620" s="322" t="str">
        <f t="shared" ca="1" si="352"/>
        <v>https://museemaritime.larochelle.fr/un-avant-gout/les-collections/flotte-patrimoniale</v>
      </c>
      <c r="G1620" s="322" t="str">
        <f t="shared" ca="1" si="353"/>
        <v>A</v>
      </c>
      <c r="H1620" s="322">
        <f t="shared" ca="1" si="354"/>
        <v>0</v>
      </c>
      <c r="I1620" s="322" t="str">
        <f t="shared" ca="1" si="355"/>
        <v>x</v>
      </c>
      <c r="J1620" s="322" t="str">
        <f t="shared" ca="1" si="356"/>
        <v/>
      </c>
      <c r="K1620" s="322" t="str">
        <f t="shared" ca="1" si="357"/>
        <v/>
      </c>
      <c r="L1620" s="322" t="str">
        <f t="shared" ca="1" si="358"/>
        <v/>
      </c>
      <c r="N1620" s="322">
        <f t="shared" ca="1" si="359"/>
        <v>0</v>
      </c>
      <c r="O1620" t="str">
        <f t="shared" ca="1" si="360"/>
        <v/>
      </c>
      <c r="P1620" t="str">
        <f t="shared" ca="1" si="361"/>
        <v/>
      </c>
      <c r="Q1620" t="str">
        <f t="shared" ca="1" si="362"/>
        <v/>
      </c>
      <c r="R1620" t="str">
        <f t="shared" ca="1" si="363"/>
        <v/>
      </c>
    </row>
    <row r="1621" spans="1:18" hidden="1" x14ac:dyDescent="0.2">
      <c r="A1621" s="361"/>
      <c r="B1621" s="322">
        <v>101</v>
      </c>
      <c r="C1621" s="322" t="str">
        <f t="shared" ca="1" si="350"/>
        <v>12.7</v>
      </c>
      <c r="D1621" s="322" t="str">
        <f t="shared" ca="1" si="351"/>
        <v>c</v>
      </c>
      <c r="E1621" s="322" t="s">
        <v>38</v>
      </c>
      <c r="F1621" s="322" t="str">
        <f t="shared" ca="1" si="352"/>
        <v>https://museemaritime.larochelle.fr/un-avant-gout/les-collections/france-1</v>
      </c>
      <c r="G1621" s="322" t="str">
        <f t="shared" ca="1" si="353"/>
        <v>A</v>
      </c>
      <c r="H1621" s="322">
        <f t="shared" ca="1" si="354"/>
        <v>0</v>
      </c>
      <c r="I1621" s="322" t="str">
        <f t="shared" ca="1" si="355"/>
        <v>x</v>
      </c>
      <c r="J1621" s="322" t="str">
        <f t="shared" ca="1" si="356"/>
        <v/>
      </c>
      <c r="K1621" s="322" t="str">
        <f t="shared" ca="1" si="357"/>
        <v/>
      </c>
      <c r="L1621" s="322" t="str">
        <f t="shared" ca="1" si="358"/>
        <v/>
      </c>
      <c r="N1621" s="322">
        <f t="shared" ca="1" si="359"/>
        <v>0</v>
      </c>
      <c r="O1621" t="str">
        <f t="shared" ca="1" si="360"/>
        <v/>
      </c>
      <c r="P1621" t="str">
        <f t="shared" ca="1" si="361"/>
        <v/>
      </c>
      <c r="Q1621" t="str">
        <f t="shared" ca="1" si="362"/>
        <v/>
      </c>
      <c r="R1621" t="str">
        <f t="shared" ca="1" si="363"/>
        <v/>
      </c>
    </row>
    <row r="1622" spans="1:18" hidden="1" x14ac:dyDescent="0.2">
      <c r="A1622" s="361"/>
      <c r="B1622" s="322">
        <v>101</v>
      </c>
      <c r="C1622" s="322" t="str">
        <f t="shared" ca="1" si="350"/>
        <v>12.7</v>
      </c>
      <c r="D1622" s="322" t="str">
        <f t="shared" ca="1" si="351"/>
        <v>c</v>
      </c>
      <c r="E1622" s="322" t="s">
        <v>39</v>
      </c>
      <c r="F1622" s="322" t="str">
        <f t="shared" ca="1" si="352"/>
        <v>https://museemaritime.larochelle.fr/un-avant-gout/les-incontournables/joshua-1</v>
      </c>
      <c r="G1622" s="322" t="str">
        <f t="shared" ca="1" si="353"/>
        <v>A</v>
      </c>
      <c r="H1622" s="322">
        <f t="shared" ca="1" si="354"/>
        <v>0</v>
      </c>
      <c r="I1622" s="322" t="str">
        <f t="shared" ca="1" si="355"/>
        <v>x</v>
      </c>
      <c r="J1622" s="322" t="str">
        <f t="shared" ca="1" si="356"/>
        <v/>
      </c>
      <c r="K1622" s="322" t="str">
        <f t="shared" ca="1" si="357"/>
        <v/>
      </c>
      <c r="L1622" s="322" t="str">
        <f t="shared" ca="1" si="358"/>
        <v/>
      </c>
      <c r="N1622" s="322">
        <f t="shared" ca="1" si="359"/>
        <v>0</v>
      </c>
      <c r="O1622" t="str">
        <f t="shared" ca="1" si="360"/>
        <v/>
      </c>
      <c r="P1622" t="str">
        <f t="shared" ca="1" si="361"/>
        <v/>
      </c>
      <c r="Q1622" t="str">
        <f t="shared" ca="1" si="362"/>
        <v/>
      </c>
      <c r="R1622" t="str">
        <f t="shared" ca="1" si="363"/>
        <v/>
      </c>
    </row>
    <row r="1623" spans="1:18" hidden="1" x14ac:dyDescent="0.2">
      <c r="A1623" s="361"/>
      <c r="B1623" s="322">
        <v>101</v>
      </c>
      <c r="C1623" s="322" t="str">
        <f t="shared" ca="1" si="350"/>
        <v>12.7</v>
      </c>
      <c r="D1623" s="322" t="str">
        <f t="shared" ca="1" si="351"/>
        <v>c</v>
      </c>
      <c r="E1623" s="322" t="s">
        <v>40</v>
      </c>
      <c r="F1623" s="322" t="str">
        <f t="shared" ca="1" si="352"/>
        <v>https://museemaritime.larochelle.fr/preparer-la-visite/acces-tarifs-et-horaires</v>
      </c>
      <c r="G1623" s="322" t="str">
        <f t="shared" ca="1" si="353"/>
        <v>A</v>
      </c>
      <c r="H1623" s="322">
        <f t="shared" ca="1" si="354"/>
        <v>0</v>
      </c>
      <c r="I1623" s="322" t="str">
        <f t="shared" ca="1" si="355"/>
        <v>x</v>
      </c>
      <c r="J1623" s="322" t="str">
        <f t="shared" ca="1" si="356"/>
        <v/>
      </c>
      <c r="K1623" s="322" t="str">
        <f t="shared" ca="1" si="357"/>
        <v/>
      </c>
      <c r="L1623" s="322" t="str">
        <f t="shared" ca="1" si="358"/>
        <v/>
      </c>
      <c r="N1623" s="322">
        <f t="shared" ca="1" si="359"/>
        <v>0</v>
      </c>
      <c r="O1623" t="str">
        <f t="shared" ca="1" si="360"/>
        <v/>
      </c>
      <c r="P1623" t="str">
        <f t="shared" ca="1" si="361"/>
        <v/>
      </c>
      <c r="Q1623" t="str">
        <f t="shared" ca="1" si="362"/>
        <v/>
      </c>
      <c r="R1623" t="str">
        <f t="shared" ca="1" si="363"/>
        <v/>
      </c>
    </row>
    <row r="1624" spans="1:18" hidden="1" x14ac:dyDescent="0.2">
      <c r="A1624" s="361"/>
      <c r="B1624" s="322">
        <v>101</v>
      </c>
      <c r="C1624" s="322" t="str">
        <f t="shared" ca="1" si="350"/>
        <v>12.7</v>
      </c>
      <c r="D1624" s="322" t="str">
        <f t="shared" ca="1" si="351"/>
        <v>c</v>
      </c>
      <c r="E1624" s="322" t="s">
        <v>41</v>
      </c>
      <c r="F1624" s="322" t="str">
        <f t="shared" ca="1" si="352"/>
        <v>https://museemaritime.larochelle.fr/preparer-la-visite/je-suis/enseignant-ou-animateur</v>
      </c>
      <c r="G1624" s="322" t="str">
        <f t="shared" ca="1" si="353"/>
        <v>A</v>
      </c>
      <c r="H1624" s="322">
        <f t="shared" ca="1" si="354"/>
        <v>0</v>
      </c>
      <c r="I1624" s="322" t="str">
        <f t="shared" ca="1" si="355"/>
        <v>x</v>
      </c>
      <c r="J1624" s="322" t="str">
        <f t="shared" ca="1" si="356"/>
        <v/>
      </c>
      <c r="K1624" s="322" t="str">
        <f t="shared" ca="1" si="357"/>
        <v/>
      </c>
      <c r="L1624" s="322" t="str">
        <f t="shared" ca="1" si="358"/>
        <v/>
      </c>
      <c r="N1624" s="322">
        <f t="shared" ca="1" si="359"/>
        <v>0</v>
      </c>
      <c r="O1624" t="str">
        <f t="shared" ca="1" si="360"/>
        <v/>
      </c>
      <c r="P1624" t="str">
        <f t="shared" ca="1" si="361"/>
        <v/>
      </c>
      <c r="Q1624" t="str">
        <f t="shared" ca="1" si="362"/>
        <v/>
      </c>
      <c r="R1624" t="str">
        <f t="shared" ca="1" si="363"/>
        <v/>
      </c>
    </row>
    <row r="1625" spans="1:18" hidden="1" x14ac:dyDescent="0.2">
      <c r="A1625" s="361"/>
      <c r="B1625" s="322">
        <v>101</v>
      </c>
      <c r="C1625" s="322" t="str">
        <f t="shared" ca="1" si="350"/>
        <v>12.7</v>
      </c>
      <c r="D1625" s="322" t="str">
        <f t="shared" ca="1" si="351"/>
        <v>c</v>
      </c>
      <c r="E1625" s="322" t="s">
        <v>42</v>
      </c>
      <c r="F1625" s="322" t="str">
        <f t="shared" ca="1" si="352"/>
        <v>https://museemaritime.larochelle.fr/au-dela-de-la-visite/autour-des-expositions</v>
      </c>
      <c r="G1625" s="322" t="str">
        <f t="shared" ca="1" si="353"/>
        <v>A</v>
      </c>
      <c r="H1625" s="322">
        <f t="shared" ca="1" si="354"/>
        <v>0</v>
      </c>
      <c r="I1625" s="322" t="str">
        <f t="shared" ca="1" si="355"/>
        <v>x</v>
      </c>
      <c r="J1625" s="322" t="str">
        <f t="shared" ca="1" si="356"/>
        <v/>
      </c>
      <c r="K1625" s="322" t="str">
        <f t="shared" ca="1" si="357"/>
        <v/>
      </c>
      <c r="L1625" s="322" t="str">
        <f t="shared" ca="1" si="358"/>
        <v/>
      </c>
      <c r="N1625" s="322">
        <f t="shared" ca="1" si="359"/>
        <v>0</v>
      </c>
      <c r="O1625" t="str">
        <f t="shared" ca="1" si="360"/>
        <v/>
      </c>
      <c r="P1625" t="str">
        <f t="shared" ca="1" si="361"/>
        <v/>
      </c>
      <c r="Q1625" t="str">
        <f t="shared" ca="1" si="362"/>
        <v/>
      </c>
      <c r="R1625" t="str">
        <f t="shared" ca="1" si="363"/>
        <v/>
      </c>
    </row>
    <row r="1626" spans="1:18" hidden="1" x14ac:dyDescent="0.2">
      <c r="A1626" s="361"/>
      <c r="B1626" s="322">
        <v>101</v>
      </c>
      <c r="C1626" s="322" t="str">
        <f t="shared" ca="1" si="350"/>
        <v>12.7</v>
      </c>
      <c r="D1626" s="322" t="str">
        <f t="shared" ca="1" si="351"/>
        <v>c</v>
      </c>
      <c r="E1626" s="322" t="s">
        <v>43</v>
      </c>
      <c r="F1626" s="322" t="str">
        <f t="shared" ca="1" si="352"/>
        <v>https://museemaritime.larochelle.fr/au-dela-de-la-visite/lieux-culturels-et-monuments</v>
      </c>
      <c r="G1626" s="322" t="str">
        <f t="shared" ca="1" si="353"/>
        <v>A</v>
      </c>
      <c r="H1626" s="322">
        <f t="shared" ca="1" si="354"/>
        <v>0</v>
      </c>
      <c r="I1626" s="322" t="str">
        <f t="shared" ca="1" si="355"/>
        <v>x</v>
      </c>
      <c r="J1626" s="322" t="str">
        <f t="shared" ca="1" si="356"/>
        <v/>
      </c>
      <c r="K1626" s="322" t="str">
        <f t="shared" ca="1" si="357"/>
        <v/>
      </c>
      <c r="L1626" s="322" t="str">
        <f t="shared" ca="1" si="358"/>
        <v/>
      </c>
      <c r="N1626" s="322">
        <f t="shared" ca="1" si="359"/>
        <v>0</v>
      </c>
      <c r="O1626" t="str">
        <f t="shared" ca="1" si="360"/>
        <v/>
      </c>
      <c r="P1626" t="str">
        <f t="shared" ca="1" si="361"/>
        <v/>
      </c>
      <c r="Q1626" t="str">
        <f t="shared" ca="1" si="362"/>
        <v/>
      </c>
      <c r="R1626" t="str">
        <f t="shared" ca="1" si="363"/>
        <v/>
      </c>
    </row>
    <row r="1627" spans="1:18" hidden="1" x14ac:dyDescent="0.2">
      <c r="A1627" s="361"/>
      <c r="B1627" s="322">
        <v>101</v>
      </c>
      <c r="C1627" s="322" t="str">
        <f t="shared" ca="1" si="350"/>
        <v>12.7</v>
      </c>
      <c r="D1627" s="322" t="str">
        <f t="shared" ca="1" si="351"/>
        <v>c</v>
      </c>
      <c r="E1627" s="322" t="s">
        <v>44</v>
      </c>
      <c r="F1627" s="322" t="str">
        <f t="shared" ca="1" si="352"/>
        <v>https://museemaritime.larochelle.fr/au-dela-de-la-visite/a-decouvrir-a-proximite/yatchs-classiques</v>
      </c>
      <c r="G1627" s="322" t="str">
        <f t="shared" ca="1" si="353"/>
        <v>A</v>
      </c>
      <c r="H1627" s="322">
        <f t="shared" ca="1" si="354"/>
        <v>0</v>
      </c>
      <c r="I1627" s="322" t="str">
        <f t="shared" ca="1" si="355"/>
        <v>x</v>
      </c>
      <c r="J1627" s="322" t="str">
        <f t="shared" ca="1" si="356"/>
        <v/>
      </c>
      <c r="K1627" s="322" t="str">
        <f t="shared" ca="1" si="357"/>
        <v/>
      </c>
      <c r="L1627" s="322" t="str">
        <f t="shared" ca="1" si="358"/>
        <v/>
      </c>
      <c r="N1627" s="322">
        <f t="shared" ca="1" si="359"/>
        <v>0</v>
      </c>
      <c r="O1627" t="str">
        <f t="shared" ca="1" si="360"/>
        <v/>
      </c>
      <c r="P1627" t="str">
        <f t="shared" ca="1" si="361"/>
        <v/>
      </c>
      <c r="Q1627" t="str">
        <f t="shared" ca="1" si="362"/>
        <v/>
      </c>
      <c r="R1627" t="str">
        <f t="shared" ca="1" si="363"/>
        <v/>
      </c>
    </row>
    <row r="1628" spans="1:18" x14ac:dyDescent="0.2">
      <c r="A1628" s="361"/>
      <c r="B1628" s="322">
        <v>102</v>
      </c>
      <c r="C1628" s="322" t="str">
        <f t="shared" ca="1" si="350"/>
        <v>12.8</v>
      </c>
      <c r="D1628" s="322" t="str">
        <f t="shared" ca="1" si="351"/>
        <v>nc</v>
      </c>
      <c r="E1628" s="322" t="s">
        <v>27</v>
      </c>
      <c r="F1628" s="322" t="str">
        <f t="shared" ca="1" si="352"/>
        <v>https://museemaritime.larochelle.fr/</v>
      </c>
      <c r="G1628" s="322" t="str">
        <f t="shared" ca="1" si="353"/>
        <v>A</v>
      </c>
      <c r="H1628" s="322" t="str">
        <f t="shared" ca="1" si="354"/>
        <v>x</v>
      </c>
      <c r="I1628" s="322" t="str">
        <f t="shared" ca="1" si="355"/>
        <v>x</v>
      </c>
      <c r="J1628" s="322" t="str">
        <f t="shared" ca="1" si="356"/>
        <v>Majeure</v>
      </c>
      <c r="K1628" s="322" t="str">
        <f t="shared" ca="1" si="357"/>
        <v>Sur toutes les pages du site</v>
      </c>
      <c r="L1628" s="322">
        <f t="shared" ca="1" si="358"/>
        <v>1</v>
      </c>
      <c r="N1628" s="322">
        <f t="shared" ca="1" si="359"/>
        <v>3</v>
      </c>
      <c r="O1628" t="str">
        <f t="shared" ca="1" si="360"/>
        <v>Sur mobile, le bouton pour ouvrir ou fermer le menu se situe après la liste des options du menu, obligeant l'utilisateur à naviguer en arrière pour accéder aux options après avoir ouvert le menu</v>
      </c>
      <c r="P1628" t="str">
        <f t="shared" ca="1" si="361"/>
        <v>Modifier l'ordre dans le DOM pour que le bouton soit avant les options</v>
      </c>
      <c r="Q1628" t="str">
        <f t="shared" ca="1" si="362"/>
        <v/>
      </c>
      <c r="R1628" t="str">
        <f t="shared" ca="1" si="363"/>
        <v>C:\Users\Yves-Pol Cabon\Pictures\Screenshots\Capture d'écran 2026-03-18 142445.png</v>
      </c>
    </row>
    <row r="1629" spans="1:18" hidden="1" x14ac:dyDescent="0.2">
      <c r="A1629" s="361"/>
      <c r="B1629" s="322">
        <v>102</v>
      </c>
      <c r="C1629" s="322" t="str">
        <f t="shared" ca="1" si="350"/>
        <v>12.8</v>
      </c>
      <c r="D1629" s="322" t="str">
        <f t="shared" ca="1" si="351"/>
        <v>na</v>
      </c>
      <c r="E1629" s="322" t="s">
        <v>28</v>
      </c>
      <c r="F1629" s="322" t="str">
        <f t="shared" ca="1" si="352"/>
        <v>https://museemaritime.larochelle.fr/contact</v>
      </c>
      <c r="G1629" s="322" t="str">
        <f t="shared" ca="1" si="353"/>
        <v>A</v>
      </c>
      <c r="H1629" s="322" t="str">
        <f t="shared" ca="1" si="354"/>
        <v>x</v>
      </c>
      <c r="I1629" s="322" t="str">
        <f t="shared" ca="1" si="355"/>
        <v>x</v>
      </c>
      <c r="J1629" s="322" t="str">
        <f t="shared" ca="1" si="356"/>
        <v/>
      </c>
      <c r="K1629" s="322" t="str">
        <f t="shared" ca="1" si="357"/>
        <v/>
      </c>
      <c r="L1629" s="322" t="str">
        <f t="shared" ca="1" si="358"/>
        <v/>
      </c>
      <c r="N1629" s="322">
        <f t="shared" ca="1" si="359"/>
        <v>3</v>
      </c>
      <c r="O1629" t="str">
        <f t="shared" ca="1" si="360"/>
        <v/>
      </c>
      <c r="P1629" t="str">
        <f t="shared" ca="1" si="361"/>
        <v/>
      </c>
      <c r="Q1629" t="str">
        <f t="shared" ca="1" si="362"/>
        <v>ref P01</v>
      </c>
      <c r="R1629" t="str">
        <f t="shared" ca="1" si="363"/>
        <v/>
      </c>
    </row>
    <row r="1630" spans="1:18" hidden="1" x14ac:dyDescent="0.2">
      <c r="A1630" s="361"/>
      <c r="B1630" s="322">
        <v>102</v>
      </c>
      <c r="C1630" s="322" t="str">
        <f t="shared" ca="1" si="350"/>
        <v>12.8</v>
      </c>
      <c r="D1630" s="322" t="str">
        <f t="shared" ca="1" si="351"/>
        <v>na</v>
      </c>
      <c r="E1630" s="322" t="s">
        <v>29</v>
      </c>
      <c r="F1630" s="322" t="str">
        <f t="shared" ca="1" si="352"/>
        <v>https://museemaritime.larochelle.fr/mentions-legales</v>
      </c>
      <c r="G1630" s="322" t="str">
        <f t="shared" ca="1" si="353"/>
        <v>A</v>
      </c>
      <c r="H1630" s="322" t="str">
        <f t="shared" ca="1" si="354"/>
        <v>x</v>
      </c>
      <c r="I1630" s="322" t="str">
        <f t="shared" ca="1" si="355"/>
        <v>x</v>
      </c>
      <c r="J1630" s="322" t="str">
        <f t="shared" ca="1" si="356"/>
        <v/>
      </c>
      <c r="K1630" s="322" t="str">
        <f t="shared" ca="1" si="357"/>
        <v/>
      </c>
      <c r="L1630" s="322" t="str">
        <f t="shared" ca="1" si="358"/>
        <v/>
      </c>
      <c r="N1630" s="322">
        <f t="shared" ca="1" si="359"/>
        <v>3</v>
      </c>
      <c r="O1630" t="str">
        <f t="shared" ca="1" si="360"/>
        <v/>
      </c>
      <c r="P1630" t="str">
        <f t="shared" ca="1" si="361"/>
        <v/>
      </c>
      <c r="Q1630" t="str">
        <f t="shared" ca="1" si="362"/>
        <v>ref P01</v>
      </c>
      <c r="R1630" t="str">
        <f t="shared" ca="1" si="363"/>
        <v/>
      </c>
    </row>
    <row r="1631" spans="1:18" hidden="1" x14ac:dyDescent="0.2">
      <c r="A1631" s="361"/>
      <c r="B1631" s="322">
        <v>102</v>
      </c>
      <c r="C1631" s="322" t="str">
        <f t="shared" ca="1" si="350"/>
        <v>12.8</v>
      </c>
      <c r="D1631" s="322" t="str">
        <f t="shared" ca="1" si="351"/>
        <v>na</v>
      </c>
      <c r="E1631" s="322" t="s">
        <v>30</v>
      </c>
      <c r="F1631" s="322" t="str">
        <f t="shared" ca="1" si="352"/>
        <v>https://museemaritime.larochelle.fr/plan-du-site</v>
      </c>
      <c r="G1631" s="322" t="str">
        <f t="shared" ca="1" si="353"/>
        <v>A</v>
      </c>
      <c r="H1631" s="322" t="str">
        <f t="shared" ca="1" si="354"/>
        <v>x</v>
      </c>
      <c r="I1631" s="322" t="str">
        <f t="shared" ca="1" si="355"/>
        <v>x</v>
      </c>
      <c r="J1631" s="322" t="str">
        <f t="shared" ca="1" si="356"/>
        <v/>
      </c>
      <c r="K1631" s="322" t="str">
        <f t="shared" ca="1" si="357"/>
        <v/>
      </c>
      <c r="L1631" s="322" t="str">
        <f t="shared" ca="1" si="358"/>
        <v/>
      </c>
      <c r="N1631" s="322">
        <f t="shared" ca="1" si="359"/>
        <v>3</v>
      </c>
      <c r="O1631" t="str">
        <f t="shared" ca="1" si="360"/>
        <v/>
      </c>
      <c r="P1631" t="str">
        <f t="shared" ca="1" si="361"/>
        <v/>
      </c>
      <c r="Q1631" t="str">
        <f t="shared" ca="1" si="362"/>
        <v>ref P01</v>
      </c>
      <c r="R1631" t="str">
        <f t="shared" ca="1" si="363"/>
        <v/>
      </c>
    </row>
    <row r="1632" spans="1:18" x14ac:dyDescent="0.2">
      <c r="A1632" s="361"/>
      <c r="B1632" s="322">
        <v>102</v>
      </c>
      <c r="C1632" s="322" t="str">
        <f t="shared" ca="1" si="350"/>
        <v>12.8</v>
      </c>
      <c r="D1632" s="322" t="str">
        <f t="shared" ca="1" si="351"/>
        <v>nc</v>
      </c>
      <c r="E1632" s="322" t="s">
        <v>31</v>
      </c>
      <c r="F1632" s="322" t="str">
        <f t="shared" ca="1" si="352"/>
        <v>https://museemaritime.larochelle.fr/un-avant-gout/en-ce-moment</v>
      </c>
      <c r="G1632" s="322" t="str">
        <f t="shared" ca="1" si="353"/>
        <v>A</v>
      </c>
      <c r="H1632" s="322" t="str">
        <f t="shared" ca="1" si="354"/>
        <v>x</v>
      </c>
      <c r="I1632" s="322" t="str">
        <f t="shared" ca="1" si="355"/>
        <v>x</v>
      </c>
      <c r="J1632" s="322" t="str">
        <f t="shared" ca="1" si="356"/>
        <v>Majeure</v>
      </c>
      <c r="K1632" s="322" t="str">
        <f t="shared" ca="1" si="357"/>
        <v>Une seule fois dans la page</v>
      </c>
      <c r="L1632" s="322">
        <f t="shared" ca="1" si="358"/>
        <v>3</v>
      </c>
      <c r="N1632" s="322">
        <f t="shared" ca="1" si="359"/>
        <v>3</v>
      </c>
      <c r="O1632" t="str">
        <f t="shared" ca="1" si="360"/>
        <v>Lors du clic sur "Valider" le focus n'est pas mis sur les nouveaux résultats, il est mis sur le bouton qui ouvre la modale "Filtrer"</v>
      </c>
      <c r="P1632" t="str">
        <f t="shared" ca="1" si="361"/>
        <v>Déplacer le focus vers les nouveaux résutlats</v>
      </c>
      <c r="Q1632" t="str">
        <f t="shared" ca="1" si="362"/>
        <v>ref P01</v>
      </c>
      <c r="R1632" t="str">
        <f t="shared" ca="1" si="363"/>
        <v/>
      </c>
    </row>
    <row r="1633" spans="1:18" hidden="1" x14ac:dyDescent="0.2">
      <c r="A1633" s="361"/>
      <c r="B1633" s="322">
        <v>102</v>
      </c>
      <c r="C1633" s="322" t="str">
        <f t="shared" ca="1" si="350"/>
        <v>12.8</v>
      </c>
      <c r="D1633" s="322" t="str">
        <f t="shared" ca="1" si="351"/>
        <v>na</v>
      </c>
      <c r="E1633" s="322" t="s">
        <v>32</v>
      </c>
      <c r="F1633" s="322" t="str">
        <f t="shared" ca="1" si="352"/>
        <v>https://museemaritime.larochelle.fr/un-avant-gout/en-ce-moment</v>
      </c>
      <c r="G1633" s="322" t="str">
        <f t="shared" ca="1" si="353"/>
        <v>A</v>
      </c>
      <c r="H1633" s="322" t="str">
        <f t="shared" ca="1" si="354"/>
        <v>x</v>
      </c>
      <c r="I1633" s="322" t="str">
        <f t="shared" ca="1" si="355"/>
        <v>x</v>
      </c>
      <c r="J1633" s="322" t="str">
        <f t="shared" ca="1" si="356"/>
        <v/>
      </c>
      <c r="K1633" s="322" t="str">
        <f t="shared" ca="1" si="357"/>
        <v/>
      </c>
      <c r="L1633" s="322" t="str">
        <f t="shared" ca="1" si="358"/>
        <v/>
      </c>
      <c r="N1633" s="322">
        <f t="shared" ca="1" si="359"/>
        <v>3</v>
      </c>
      <c r="O1633" t="str">
        <f t="shared" ca="1" si="360"/>
        <v/>
      </c>
      <c r="P1633" t="str">
        <f t="shared" ca="1" si="361"/>
        <v/>
      </c>
      <c r="Q1633" t="str">
        <f t="shared" ca="1" si="362"/>
        <v>ref P01</v>
      </c>
      <c r="R1633" t="str">
        <f t="shared" ca="1" si="363"/>
        <v/>
      </c>
    </row>
    <row r="1634" spans="1:18" hidden="1" x14ac:dyDescent="0.2">
      <c r="A1634" s="361"/>
      <c r="B1634" s="322">
        <v>102</v>
      </c>
      <c r="C1634" s="322" t="str">
        <f t="shared" ca="1" si="350"/>
        <v>12.8</v>
      </c>
      <c r="D1634" s="322" t="str">
        <f t="shared" ca="1" si="351"/>
        <v>na</v>
      </c>
      <c r="E1634" s="322" t="s">
        <v>33</v>
      </c>
      <c r="F1634" s="322" t="str">
        <f t="shared" ca="1" si="352"/>
        <v>https://museemaritime.larochelle.fr/un-avant-gout/en-ce-moment/evenement/generationsthalassa-5662</v>
      </c>
      <c r="G1634" s="322" t="str">
        <f t="shared" ca="1" si="353"/>
        <v>A</v>
      </c>
      <c r="H1634" s="322" t="str">
        <f t="shared" ca="1" si="354"/>
        <v>x</v>
      </c>
      <c r="I1634" s="322" t="str">
        <f t="shared" ca="1" si="355"/>
        <v>x</v>
      </c>
      <c r="J1634" s="322" t="str">
        <f t="shared" ca="1" si="356"/>
        <v/>
      </c>
      <c r="K1634" s="322" t="str">
        <f t="shared" ca="1" si="357"/>
        <v/>
      </c>
      <c r="L1634" s="322" t="str">
        <f t="shared" ca="1" si="358"/>
        <v/>
      </c>
      <c r="N1634" s="322">
        <f t="shared" ca="1" si="359"/>
        <v>3</v>
      </c>
      <c r="O1634" t="str">
        <f t="shared" ca="1" si="360"/>
        <v/>
      </c>
      <c r="P1634" t="str">
        <f t="shared" ca="1" si="361"/>
        <v/>
      </c>
      <c r="Q1634" t="str">
        <f t="shared" ca="1" si="362"/>
        <v>ref P01</v>
      </c>
      <c r="R1634" t="str">
        <f t="shared" ca="1" si="363"/>
        <v/>
      </c>
    </row>
    <row r="1635" spans="1:18" hidden="1" x14ac:dyDescent="0.2">
      <c r="A1635" s="361"/>
      <c r="B1635" s="322">
        <v>102</v>
      </c>
      <c r="C1635" s="322" t="str">
        <f t="shared" ca="1" si="350"/>
        <v>12.8</v>
      </c>
      <c r="D1635" s="322" t="str">
        <f t="shared" ca="1" si="351"/>
        <v>na</v>
      </c>
      <c r="E1635" s="322" t="s">
        <v>34</v>
      </c>
      <c r="F1635" s="322" t="str">
        <f t="shared" ca="1" si="352"/>
        <v>https://museemaritime.larochelle.fr/recherche?q=bateau&amp;tx_indexedsearch%5Bsubmit_button%5D=OK </v>
      </c>
      <c r="G1635" s="322" t="str">
        <f t="shared" ca="1" si="353"/>
        <v>A</v>
      </c>
      <c r="H1635" s="322" t="str">
        <f t="shared" ca="1" si="354"/>
        <v>x</v>
      </c>
      <c r="I1635" s="322" t="str">
        <f t="shared" ca="1" si="355"/>
        <v>x</v>
      </c>
      <c r="J1635" s="322" t="str">
        <f t="shared" ca="1" si="356"/>
        <v/>
      </c>
      <c r="K1635" s="322" t="str">
        <f t="shared" ca="1" si="357"/>
        <v/>
      </c>
      <c r="L1635" s="322" t="str">
        <f t="shared" ca="1" si="358"/>
        <v/>
      </c>
      <c r="N1635" s="322">
        <f t="shared" ca="1" si="359"/>
        <v>3</v>
      </c>
      <c r="O1635" t="str">
        <f t="shared" ca="1" si="360"/>
        <v/>
      </c>
      <c r="P1635" t="str">
        <f t="shared" ca="1" si="361"/>
        <v/>
      </c>
      <c r="Q1635" t="str">
        <f t="shared" ca="1" si="362"/>
        <v>ref P01</v>
      </c>
      <c r="R1635" t="str">
        <f t="shared" ca="1" si="363"/>
        <v/>
      </c>
    </row>
    <row r="1636" spans="1:18" x14ac:dyDescent="0.2">
      <c r="A1636" s="361"/>
      <c r="B1636" s="322">
        <v>102</v>
      </c>
      <c r="C1636" s="322" t="str">
        <f t="shared" ca="1" si="350"/>
        <v>12.8</v>
      </c>
      <c r="D1636" s="322" t="str">
        <f t="shared" ca="1" si="351"/>
        <v>nc</v>
      </c>
      <c r="E1636" s="322" t="s">
        <v>35</v>
      </c>
      <c r="F1636" s="322" t="str">
        <f t="shared" ca="1" si="352"/>
        <v>https://museemaritime.larochelle.fr/un-avant-gout/presentation-du-musee</v>
      </c>
      <c r="G1636" s="322" t="str">
        <f t="shared" ca="1" si="353"/>
        <v>A</v>
      </c>
      <c r="H1636" s="322" t="str">
        <f t="shared" ca="1" si="354"/>
        <v>x</v>
      </c>
      <c r="I1636" s="322" t="str">
        <f t="shared" ca="1" si="355"/>
        <v>x</v>
      </c>
      <c r="J1636" s="322" t="str">
        <f t="shared" ca="1" si="356"/>
        <v>Majeure</v>
      </c>
      <c r="K1636" s="322" t="str">
        <f t="shared" ca="1" si="357"/>
        <v>Plusieurs fois sur cette page uniquement</v>
      </c>
      <c r="L1636" s="322">
        <f t="shared" ca="1" si="358"/>
        <v>2</v>
      </c>
      <c r="N1636" s="322">
        <f t="shared" ca="1" si="359"/>
        <v>3</v>
      </c>
      <c r="O1636" t="str">
        <f t="shared" ca="1" si="360"/>
        <v>Les flêches qui controllent le carrousel devraient être en premier dans le DOM
Les div avec des tabindex=0 qui entourent les liens sur les miniatures génèrent des éléments invisibles qui prennent le focus : rendant la navigation confuse pour les utilisateurs au clavier</v>
      </c>
      <c r="P1636" t="str">
        <f t="shared" ca="1" si="361"/>
        <v xml:space="preserve">Changer l'ordre des éléments dans le HTML
Supprimer les divs </v>
      </c>
      <c r="Q1636" t="str">
        <f t="shared" ca="1" si="362"/>
        <v>ref P01</v>
      </c>
      <c r="R1636" t="str">
        <f t="shared" ca="1" si="363"/>
        <v>C:\Users\Yves-Pol Cabon\Pictures\Screenshots\Capture d'écran 2026-03-25 162501.png</v>
      </c>
    </row>
    <row r="1637" spans="1:18" hidden="1" x14ac:dyDescent="0.2">
      <c r="A1637" s="361"/>
      <c r="B1637" s="322">
        <v>102</v>
      </c>
      <c r="C1637" s="322" t="str">
        <f t="shared" ca="1" si="350"/>
        <v>12.8</v>
      </c>
      <c r="D1637" s="322" t="str">
        <f t="shared" ca="1" si="351"/>
        <v>na</v>
      </c>
      <c r="E1637" s="322" t="s">
        <v>36</v>
      </c>
      <c r="F1637" s="322" t="str">
        <f t="shared" ca="1" si="352"/>
        <v>https://museemaritime.larochelle.fr/un-avant-gout/histoire-du-musee</v>
      </c>
      <c r="G1637" s="322" t="str">
        <f t="shared" ca="1" si="353"/>
        <v>A</v>
      </c>
      <c r="H1637" s="322" t="str">
        <f t="shared" ca="1" si="354"/>
        <v>x</v>
      </c>
      <c r="I1637" s="322" t="str">
        <f t="shared" ca="1" si="355"/>
        <v>x</v>
      </c>
      <c r="J1637" s="322" t="str">
        <f t="shared" ca="1" si="356"/>
        <v/>
      </c>
      <c r="K1637" s="322" t="str">
        <f t="shared" ca="1" si="357"/>
        <v/>
      </c>
      <c r="L1637" s="322" t="str">
        <f t="shared" ca="1" si="358"/>
        <v/>
      </c>
      <c r="N1637" s="322">
        <f t="shared" ca="1" si="359"/>
        <v>3</v>
      </c>
      <c r="O1637" t="str">
        <f t="shared" ca="1" si="360"/>
        <v/>
      </c>
      <c r="P1637" t="str">
        <f t="shared" ca="1" si="361"/>
        <v/>
      </c>
      <c r="Q1637" t="str">
        <f t="shared" ca="1" si="362"/>
        <v>ref P01</v>
      </c>
      <c r="R1637" t="str">
        <f t="shared" ca="1" si="363"/>
        <v/>
      </c>
    </row>
    <row r="1638" spans="1:18" hidden="1" x14ac:dyDescent="0.2">
      <c r="A1638" s="361"/>
      <c r="B1638" s="322">
        <v>102</v>
      </c>
      <c r="C1638" s="322" t="str">
        <f t="shared" ca="1" si="350"/>
        <v>12.8</v>
      </c>
      <c r="D1638" s="322" t="str">
        <f t="shared" ca="1" si="351"/>
        <v>na</v>
      </c>
      <c r="E1638" s="322" t="s">
        <v>37</v>
      </c>
      <c r="F1638" s="322" t="str">
        <f t="shared" ca="1" si="352"/>
        <v>https://museemaritime.larochelle.fr/un-avant-gout/les-collections/flotte-patrimoniale</v>
      </c>
      <c r="G1638" s="322" t="str">
        <f t="shared" ca="1" si="353"/>
        <v>A</v>
      </c>
      <c r="H1638" s="322" t="str">
        <f t="shared" ca="1" si="354"/>
        <v>x</v>
      </c>
      <c r="I1638" s="322" t="str">
        <f t="shared" ca="1" si="355"/>
        <v>x</v>
      </c>
      <c r="J1638" s="322" t="str">
        <f t="shared" ca="1" si="356"/>
        <v/>
      </c>
      <c r="K1638" s="322" t="str">
        <f t="shared" ca="1" si="357"/>
        <v/>
      </c>
      <c r="L1638" s="322" t="str">
        <f t="shared" ca="1" si="358"/>
        <v/>
      </c>
      <c r="N1638" s="322">
        <f t="shared" ca="1" si="359"/>
        <v>3</v>
      </c>
      <c r="O1638" t="str">
        <f t="shared" ca="1" si="360"/>
        <v/>
      </c>
      <c r="P1638" t="str">
        <f t="shared" ca="1" si="361"/>
        <v/>
      </c>
      <c r="Q1638" t="str">
        <f t="shared" ca="1" si="362"/>
        <v>ref P01</v>
      </c>
      <c r="R1638" t="str">
        <f t="shared" ca="1" si="363"/>
        <v/>
      </c>
    </row>
    <row r="1639" spans="1:18" hidden="1" x14ac:dyDescent="0.2">
      <c r="A1639" s="361"/>
      <c r="B1639" s="322">
        <v>102</v>
      </c>
      <c r="C1639" s="322" t="str">
        <f t="shared" ca="1" si="350"/>
        <v>12.8</v>
      </c>
      <c r="D1639" s="322" t="str">
        <f t="shared" ca="1" si="351"/>
        <v>na</v>
      </c>
      <c r="E1639" s="322" t="s">
        <v>38</v>
      </c>
      <c r="F1639" s="322" t="str">
        <f t="shared" ca="1" si="352"/>
        <v>https://museemaritime.larochelle.fr/un-avant-gout/les-collections/france-1</v>
      </c>
      <c r="G1639" s="322" t="str">
        <f t="shared" ca="1" si="353"/>
        <v>A</v>
      </c>
      <c r="H1639" s="322" t="str">
        <f t="shared" ca="1" si="354"/>
        <v>x</v>
      </c>
      <c r="I1639" s="322" t="str">
        <f t="shared" ca="1" si="355"/>
        <v>x</v>
      </c>
      <c r="J1639" s="322" t="str">
        <f t="shared" ca="1" si="356"/>
        <v/>
      </c>
      <c r="K1639" s="322" t="str">
        <f t="shared" ca="1" si="357"/>
        <v/>
      </c>
      <c r="L1639" s="322" t="str">
        <f t="shared" ca="1" si="358"/>
        <v/>
      </c>
      <c r="N1639" s="322">
        <f t="shared" ca="1" si="359"/>
        <v>3</v>
      </c>
      <c r="O1639" t="str">
        <f t="shared" ca="1" si="360"/>
        <v/>
      </c>
      <c r="P1639" t="str">
        <f t="shared" ca="1" si="361"/>
        <v/>
      </c>
      <c r="Q1639" t="str">
        <f t="shared" ca="1" si="362"/>
        <v>ref P01
ref P09 (carrousel)</v>
      </c>
      <c r="R1639" t="str">
        <f t="shared" ca="1" si="363"/>
        <v/>
      </c>
    </row>
    <row r="1640" spans="1:18" hidden="1" x14ac:dyDescent="0.2">
      <c r="A1640" s="361"/>
      <c r="B1640" s="322">
        <v>102</v>
      </c>
      <c r="C1640" s="322" t="str">
        <f t="shared" ca="1" si="350"/>
        <v>12.8</v>
      </c>
      <c r="D1640" s="322" t="str">
        <f t="shared" ca="1" si="351"/>
        <v>na</v>
      </c>
      <c r="E1640" s="322" t="s">
        <v>39</v>
      </c>
      <c r="F1640" s="322" t="str">
        <f t="shared" ca="1" si="352"/>
        <v>https://museemaritime.larochelle.fr/un-avant-gout/les-incontournables/joshua-1</v>
      </c>
      <c r="G1640" s="322" t="str">
        <f t="shared" ca="1" si="353"/>
        <v>A</v>
      </c>
      <c r="H1640" s="322" t="str">
        <f t="shared" ca="1" si="354"/>
        <v>x</v>
      </c>
      <c r="I1640" s="322" t="str">
        <f t="shared" ca="1" si="355"/>
        <v>x</v>
      </c>
      <c r="J1640" s="322" t="str">
        <f t="shared" ca="1" si="356"/>
        <v/>
      </c>
      <c r="K1640" s="322" t="str">
        <f t="shared" ca="1" si="357"/>
        <v/>
      </c>
      <c r="L1640" s="322" t="str">
        <f t="shared" ca="1" si="358"/>
        <v/>
      </c>
      <c r="N1640" s="322">
        <f t="shared" ca="1" si="359"/>
        <v>3</v>
      </c>
      <c r="O1640" t="str">
        <f t="shared" ca="1" si="360"/>
        <v/>
      </c>
      <c r="P1640" t="str">
        <f t="shared" ca="1" si="361"/>
        <v/>
      </c>
      <c r="Q1640" t="str">
        <f t="shared" ca="1" si="362"/>
        <v>ref P01</v>
      </c>
      <c r="R1640" t="str">
        <f t="shared" ca="1" si="363"/>
        <v/>
      </c>
    </row>
    <row r="1641" spans="1:18" hidden="1" x14ac:dyDescent="0.2">
      <c r="A1641" s="361"/>
      <c r="B1641" s="322">
        <v>102</v>
      </c>
      <c r="C1641" s="322" t="str">
        <f t="shared" ca="1" si="350"/>
        <v>12.8</v>
      </c>
      <c r="D1641" s="322" t="str">
        <f t="shared" ca="1" si="351"/>
        <v>na</v>
      </c>
      <c r="E1641" s="322" t="s">
        <v>40</v>
      </c>
      <c r="F1641" s="322" t="str">
        <f t="shared" ca="1" si="352"/>
        <v>https://museemaritime.larochelle.fr/preparer-la-visite/acces-tarifs-et-horaires</v>
      </c>
      <c r="G1641" s="322" t="str">
        <f t="shared" ca="1" si="353"/>
        <v>A</v>
      </c>
      <c r="H1641" s="322" t="str">
        <f t="shared" ca="1" si="354"/>
        <v>x</v>
      </c>
      <c r="I1641" s="322" t="str">
        <f t="shared" ca="1" si="355"/>
        <v>x</v>
      </c>
      <c r="J1641" s="322" t="str">
        <f t="shared" ca="1" si="356"/>
        <v/>
      </c>
      <c r="K1641" s="322" t="str">
        <f t="shared" ca="1" si="357"/>
        <v/>
      </c>
      <c r="L1641" s="322" t="str">
        <f t="shared" ca="1" si="358"/>
        <v/>
      </c>
      <c r="N1641" s="322">
        <f t="shared" ca="1" si="359"/>
        <v>3</v>
      </c>
      <c r="O1641" t="str">
        <f t="shared" ca="1" si="360"/>
        <v/>
      </c>
      <c r="P1641" t="str">
        <f t="shared" ca="1" si="361"/>
        <v/>
      </c>
      <c r="Q1641" t="str">
        <f t="shared" ca="1" si="362"/>
        <v>ref P01</v>
      </c>
      <c r="R1641" t="str">
        <f t="shared" ca="1" si="363"/>
        <v/>
      </c>
    </row>
    <row r="1642" spans="1:18" hidden="1" x14ac:dyDescent="0.2">
      <c r="A1642" s="361"/>
      <c r="B1642" s="322">
        <v>102</v>
      </c>
      <c r="C1642" s="322" t="str">
        <f t="shared" ca="1" si="350"/>
        <v>12.8</v>
      </c>
      <c r="D1642" s="322" t="str">
        <f t="shared" ca="1" si="351"/>
        <v>na</v>
      </c>
      <c r="E1642" s="322" t="s">
        <v>41</v>
      </c>
      <c r="F1642" s="322" t="str">
        <f t="shared" ca="1" si="352"/>
        <v>https://museemaritime.larochelle.fr/preparer-la-visite/je-suis/enseignant-ou-animateur</v>
      </c>
      <c r="G1642" s="322" t="str">
        <f t="shared" ca="1" si="353"/>
        <v>A</v>
      </c>
      <c r="H1642" s="322" t="str">
        <f t="shared" ca="1" si="354"/>
        <v>x</v>
      </c>
      <c r="I1642" s="322" t="str">
        <f t="shared" ca="1" si="355"/>
        <v>x</v>
      </c>
      <c r="J1642" s="322" t="str">
        <f t="shared" ca="1" si="356"/>
        <v/>
      </c>
      <c r="K1642" s="322" t="str">
        <f t="shared" ca="1" si="357"/>
        <v/>
      </c>
      <c r="L1642" s="322" t="str">
        <f t="shared" ca="1" si="358"/>
        <v/>
      </c>
      <c r="N1642" s="322">
        <f t="shared" ca="1" si="359"/>
        <v>3</v>
      </c>
      <c r="O1642" t="str">
        <f t="shared" ca="1" si="360"/>
        <v/>
      </c>
      <c r="P1642" t="str">
        <f t="shared" ca="1" si="361"/>
        <v/>
      </c>
      <c r="Q1642" t="str">
        <f t="shared" ca="1" si="362"/>
        <v>ref P01</v>
      </c>
      <c r="R1642" t="str">
        <f t="shared" ca="1" si="363"/>
        <v/>
      </c>
    </row>
    <row r="1643" spans="1:18" hidden="1" x14ac:dyDescent="0.2">
      <c r="A1643" s="361"/>
      <c r="B1643" s="322">
        <v>102</v>
      </c>
      <c r="C1643" s="322" t="str">
        <f t="shared" ca="1" si="350"/>
        <v>12.8</v>
      </c>
      <c r="D1643" s="322" t="str">
        <f t="shared" ca="1" si="351"/>
        <v>na</v>
      </c>
      <c r="E1643" s="322" t="s">
        <v>42</v>
      </c>
      <c r="F1643" s="322" t="str">
        <f t="shared" ca="1" si="352"/>
        <v>https://museemaritime.larochelle.fr/au-dela-de-la-visite/autour-des-expositions</v>
      </c>
      <c r="G1643" s="322" t="str">
        <f t="shared" ca="1" si="353"/>
        <v>A</v>
      </c>
      <c r="H1643" s="322" t="str">
        <f t="shared" ca="1" si="354"/>
        <v>x</v>
      </c>
      <c r="I1643" s="322" t="str">
        <f t="shared" ca="1" si="355"/>
        <v>x</v>
      </c>
      <c r="J1643" s="322" t="str">
        <f t="shared" ca="1" si="356"/>
        <v/>
      </c>
      <c r="K1643" s="322" t="str">
        <f t="shared" ca="1" si="357"/>
        <v/>
      </c>
      <c r="L1643" s="322" t="str">
        <f t="shared" ca="1" si="358"/>
        <v/>
      </c>
      <c r="N1643" s="322">
        <f t="shared" ca="1" si="359"/>
        <v>3</v>
      </c>
      <c r="O1643" t="str">
        <f t="shared" ca="1" si="360"/>
        <v/>
      </c>
      <c r="P1643" t="str">
        <f t="shared" ca="1" si="361"/>
        <v/>
      </c>
      <c r="Q1643" t="str">
        <f t="shared" ca="1" si="362"/>
        <v>ref P01
ref P05 (déplcaement du focus vers résultats)</v>
      </c>
      <c r="R1643" t="str">
        <f t="shared" ca="1" si="363"/>
        <v/>
      </c>
    </row>
    <row r="1644" spans="1:18" hidden="1" x14ac:dyDescent="0.2">
      <c r="A1644" s="361"/>
      <c r="B1644" s="322">
        <v>102</v>
      </c>
      <c r="C1644" s="322" t="str">
        <f t="shared" ca="1" si="350"/>
        <v>12.8</v>
      </c>
      <c r="D1644" s="322" t="str">
        <f t="shared" ca="1" si="351"/>
        <v>na</v>
      </c>
      <c r="E1644" s="322" t="s">
        <v>43</v>
      </c>
      <c r="F1644" s="322" t="str">
        <f t="shared" ca="1" si="352"/>
        <v>https://museemaritime.larochelle.fr/au-dela-de-la-visite/lieux-culturels-et-monuments</v>
      </c>
      <c r="G1644" s="322" t="str">
        <f t="shared" ca="1" si="353"/>
        <v>A</v>
      </c>
      <c r="H1644" s="322" t="str">
        <f t="shared" ca="1" si="354"/>
        <v>x</v>
      </c>
      <c r="I1644" s="322" t="str">
        <f t="shared" ca="1" si="355"/>
        <v>x</v>
      </c>
      <c r="J1644" s="322" t="str">
        <f t="shared" ca="1" si="356"/>
        <v/>
      </c>
      <c r="K1644" s="322" t="str">
        <f t="shared" ca="1" si="357"/>
        <v/>
      </c>
      <c r="L1644" s="322" t="str">
        <f t="shared" ca="1" si="358"/>
        <v/>
      </c>
      <c r="N1644" s="322">
        <f t="shared" ca="1" si="359"/>
        <v>3</v>
      </c>
      <c r="O1644" t="str">
        <f t="shared" ca="1" si="360"/>
        <v/>
      </c>
      <c r="P1644" t="str">
        <f t="shared" ca="1" si="361"/>
        <v/>
      </c>
      <c r="Q1644" t="str">
        <f t="shared" ca="1" si="362"/>
        <v>ref P01</v>
      </c>
      <c r="R1644" t="str">
        <f t="shared" ca="1" si="363"/>
        <v/>
      </c>
    </row>
    <row r="1645" spans="1:18" hidden="1" x14ac:dyDescent="0.2">
      <c r="A1645" s="361"/>
      <c r="B1645" s="322">
        <v>102</v>
      </c>
      <c r="C1645" s="322" t="str">
        <f t="shared" ca="1" si="350"/>
        <v>12.8</v>
      </c>
      <c r="D1645" s="322" t="str">
        <f t="shared" ca="1" si="351"/>
        <v>na</v>
      </c>
      <c r="E1645" s="322" t="s">
        <v>44</v>
      </c>
      <c r="F1645" s="322" t="str">
        <f t="shared" ca="1" si="352"/>
        <v>https://museemaritime.larochelle.fr/au-dela-de-la-visite/a-decouvrir-a-proximite/yatchs-classiques</v>
      </c>
      <c r="G1645" s="322" t="str">
        <f t="shared" ca="1" si="353"/>
        <v>A</v>
      </c>
      <c r="H1645" s="322" t="str">
        <f t="shared" ca="1" si="354"/>
        <v>x</v>
      </c>
      <c r="I1645" s="322" t="str">
        <f t="shared" ca="1" si="355"/>
        <v>x</v>
      </c>
      <c r="J1645" s="322" t="str">
        <f t="shared" ca="1" si="356"/>
        <v/>
      </c>
      <c r="K1645" s="322" t="str">
        <f t="shared" ca="1" si="357"/>
        <v/>
      </c>
      <c r="L1645" s="322" t="str">
        <f t="shared" ca="1" si="358"/>
        <v/>
      </c>
      <c r="N1645" s="322">
        <f t="shared" ca="1" si="359"/>
        <v>3</v>
      </c>
      <c r="O1645" t="str">
        <f t="shared" ca="1" si="360"/>
        <v/>
      </c>
      <c r="P1645" t="str">
        <f t="shared" ca="1" si="361"/>
        <v/>
      </c>
      <c r="Q1645" t="str">
        <f t="shared" ca="1" si="362"/>
        <v>ref P01</v>
      </c>
      <c r="R1645" t="str">
        <f t="shared" ca="1" si="363"/>
        <v/>
      </c>
    </row>
    <row r="1646" spans="1:18" hidden="1" x14ac:dyDescent="0.2">
      <c r="A1646" s="361"/>
      <c r="B1646" s="322">
        <v>103</v>
      </c>
      <c r="C1646" s="322" t="str">
        <f t="shared" ca="1" si="350"/>
        <v>12.9</v>
      </c>
      <c r="D1646" s="322" t="str">
        <f t="shared" ca="1" si="351"/>
        <v>c</v>
      </c>
      <c r="E1646" s="322" t="s">
        <v>27</v>
      </c>
      <c r="F1646" s="322" t="str">
        <f t="shared" ca="1" si="352"/>
        <v>https://museemaritime.larochelle.fr/</v>
      </c>
      <c r="G1646" s="322" t="str">
        <f t="shared" ca="1" si="353"/>
        <v>A</v>
      </c>
      <c r="H1646" s="322" t="str">
        <f t="shared" ca="1" si="354"/>
        <v>x</v>
      </c>
      <c r="I1646" s="322" t="str">
        <f t="shared" ca="1" si="355"/>
        <v>x</v>
      </c>
      <c r="J1646" s="322" t="str">
        <f t="shared" ca="1" si="356"/>
        <v/>
      </c>
      <c r="K1646" s="322" t="str">
        <f t="shared" ca="1" si="357"/>
        <v/>
      </c>
      <c r="L1646" s="322" t="str">
        <f t="shared" ca="1" si="358"/>
        <v/>
      </c>
      <c r="N1646" s="322">
        <f t="shared" ca="1" si="359"/>
        <v>0</v>
      </c>
      <c r="O1646" t="str">
        <f t="shared" ca="1" si="360"/>
        <v/>
      </c>
      <c r="P1646" t="str">
        <f t="shared" ca="1" si="361"/>
        <v/>
      </c>
      <c r="Q1646" t="str">
        <f t="shared" ca="1" si="362"/>
        <v/>
      </c>
      <c r="R1646" t="str">
        <f t="shared" ca="1" si="363"/>
        <v/>
      </c>
    </row>
    <row r="1647" spans="1:18" hidden="1" x14ac:dyDescent="0.2">
      <c r="A1647" s="361"/>
      <c r="B1647" s="322">
        <v>103</v>
      </c>
      <c r="C1647" s="322" t="str">
        <f t="shared" ca="1" si="350"/>
        <v>12.9</v>
      </c>
      <c r="D1647" s="322" t="str">
        <f t="shared" ca="1" si="351"/>
        <v>c</v>
      </c>
      <c r="E1647" s="322" t="s">
        <v>28</v>
      </c>
      <c r="F1647" s="322" t="str">
        <f t="shared" ca="1" si="352"/>
        <v>https://museemaritime.larochelle.fr/contact</v>
      </c>
      <c r="G1647" s="322" t="str">
        <f t="shared" ca="1" si="353"/>
        <v>A</v>
      </c>
      <c r="H1647" s="322" t="str">
        <f t="shared" ca="1" si="354"/>
        <v>x</v>
      </c>
      <c r="I1647" s="322" t="str">
        <f t="shared" ca="1" si="355"/>
        <v>x</v>
      </c>
      <c r="J1647" s="322" t="str">
        <f t="shared" ca="1" si="356"/>
        <v/>
      </c>
      <c r="K1647" s="322" t="str">
        <f t="shared" ca="1" si="357"/>
        <v/>
      </c>
      <c r="L1647" s="322" t="str">
        <f t="shared" ca="1" si="358"/>
        <v/>
      </c>
      <c r="N1647" s="322">
        <f t="shared" ca="1" si="359"/>
        <v>0</v>
      </c>
      <c r="O1647" t="str">
        <f t="shared" ca="1" si="360"/>
        <v/>
      </c>
      <c r="P1647" t="str">
        <f t="shared" ca="1" si="361"/>
        <v/>
      </c>
      <c r="Q1647" t="str">
        <f t="shared" ca="1" si="362"/>
        <v/>
      </c>
      <c r="R1647" t="str">
        <f t="shared" ca="1" si="363"/>
        <v/>
      </c>
    </row>
    <row r="1648" spans="1:18" hidden="1" x14ac:dyDescent="0.2">
      <c r="A1648" s="361"/>
      <c r="B1648" s="322">
        <v>103</v>
      </c>
      <c r="C1648" s="322" t="str">
        <f t="shared" ca="1" si="350"/>
        <v>12.9</v>
      </c>
      <c r="D1648" s="322" t="str">
        <f t="shared" ca="1" si="351"/>
        <v>c</v>
      </c>
      <c r="E1648" s="322" t="s">
        <v>29</v>
      </c>
      <c r="F1648" s="322" t="str">
        <f t="shared" ca="1" si="352"/>
        <v>https://museemaritime.larochelle.fr/mentions-legales</v>
      </c>
      <c r="G1648" s="322" t="str">
        <f t="shared" ca="1" si="353"/>
        <v>A</v>
      </c>
      <c r="H1648" s="322" t="str">
        <f t="shared" ca="1" si="354"/>
        <v>x</v>
      </c>
      <c r="I1648" s="322" t="str">
        <f t="shared" ca="1" si="355"/>
        <v>x</v>
      </c>
      <c r="J1648" s="322" t="str">
        <f t="shared" ca="1" si="356"/>
        <v/>
      </c>
      <c r="K1648" s="322" t="str">
        <f t="shared" ca="1" si="357"/>
        <v/>
      </c>
      <c r="L1648" s="322" t="str">
        <f t="shared" ca="1" si="358"/>
        <v/>
      </c>
      <c r="N1648" s="322">
        <f t="shared" ca="1" si="359"/>
        <v>0</v>
      </c>
      <c r="O1648" t="str">
        <f t="shared" ca="1" si="360"/>
        <v/>
      </c>
      <c r="P1648" t="str">
        <f t="shared" ca="1" si="361"/>
        <v/>
      </c>
      <c r="Q1648" t="str">
        <f t="shared" ca="1" si="362"/>
        <v/>
      </c>
      <c r="R1648" t="str">
        <f t="shared" ca="1" si="363"/>
        <v/>
      </c>
    </row>
    <row r="1649" spans="1:18" hidden="1" x14ac:dyDescent="0.2">
      <c r="A1649" s="361"/>
      <c r="B1649" s="322">
        <v>103</v>
      </c>
      <c r="C1649" s="322" t="str">
        <f t="shared" ca="1" si="350"/>
        <v>12.9</v>
      </c>
      <c r="D1649" s="322" t="str">
        <f t="shared" ca="1" si="351"/>
        <v>c</v>
      </c>
      <c r="E1649" s="322" t="s">
        <v>30</v>
      </c>
      <c r="F1649" s="322" t="str">
        <f t="shared" ca="1" si="352"/>
        <v>https://museemaritime.larochelle.fr/plan-du-site</v>
      </c>
      <c r="G1649" s="322" t="str">
        <f t="shared" ca="1" si="353"/>
        <v>A</v>
      </c>
      <c r="H1649" s="322" t="str">
        <f t="shared" ca="1" si="354"/>
        <v>x</v>
      </c>
      <c r="I1649" s="322" t="str">
        <f t="shared" ca="1" si="355"/>
        <v>x</v>
      </c>
      <c r="J1649" s="322" t="str">
        <f t="shared" ca="1" si="356"/>
        <v/>
      </c>
      <c r="K1649" s="322" t="str">
        <f t="shared" ca="1" si="357"/>
        <v/>
      </c>
      <c r="L1649" s="322" t="str">
        <f t="shared" ca="1" si="358"/>
        <v/>
      </c>
      <c r="N1649" s="322">
        <f t="shared" ca="1" si="359"/>
        <v>0</v>
      </c>
      <c r="O1649" t="str">
        <f t="shared" ca="1" si="360"/>
        <v/>
      </c>
      <c r="P1649" t="str">
        <f t="shared" ca="1" si="361"/>
        <v/>
      </c>
      <c r="Q1649" t="str">
        <f t="shared" ca="1" si="362"/>
        <v/>
      </c>
      <c r="R1649" t="str">
        <f t="shared" ca="1" si="363"/>
        <v/>
      </c>
    </row>
    <row r="1650" spans="1:18" hidden="1" x14ac:dyDescent="0.2">
      <c r="A1650" s="361"/>
      <c r="B1650" s="322">
        <v>103</v>
      </c>
      <c r="C1650" s="322" t="str">
        <f t="shared" ca="1" si="350"/>
        <v>12.9</v>
      </c>
      <c r="D1650" s="322" t="str">
        <f t="shared" ca="1" si="351"/>
        <v>c</v>
      </c>
      <c r="E1650" s="322" t="s">
        <v>31</v>
      </c>
      <c r="F1650" s="322" t="str">
        <f t="shared" ca="1" si="352"/>
        <v>https://museemaritime.larochelle.fr/un-avant-gout/en-ce-moment</v>
      </c>
      <c r="G1650" s="322" t="str">
        <f t="shared" ca="1" si="353"/>
        <v>A</v>
      </c>
      <c r="H1650" s="322" t="str">
        <f t="shared" ca="1" si="354"/>
        <v>x</v>
      </c>
      <c r="I1650" s="322" t="str">
        <f t="shared" ca="1" si="355"/>
        <v>x</v>
      </c>
      <c r="J1650" s="322" t="str">
        <f t="shared" ca="1" si="356"/>
        <v/>
      </c>
      <c r="K1650" s="322" t="str">
        <f t="shared" ca="1" si="357"/>
        <v/>
      </c>
      <c r="L1650" s="322" t="str">
        <f t="shared" ca="1" si="358"/>
        <v/>
      </c>
      <c r="N1650" s="322">
        <f t="shared" ca="1" si="359"/>
        <v>0</v>
      </c>
      <c r="O1650" t="str">
        <f t="shared" ca="1" si="360"/>
        <v/>
      </c>
      <c r="P1650" t="str">
        <f t="shared" ca="1" si="361"/>
        <v/>
      </c>
      <c r="Q1650" t="str">
        <f t="shared" ca="1" si="362"/>
        <v/>
      </c>
      <c r="R1650" t="str">
        <f t="shared" ca="1" si="363"/>
        <v/>
      </c>
    </row>
    <row r="1651" spans="1:18" hidden="1" x14ac:dyDescent="0.2">
      <c r="A1651" s="361"/>
      <c r="B1651" s="322">
        <v>103</v>
      </c>
      <c r="C1651" s="322" t="str">
        <f t="shared" ca="1" si="350"/>
        <v>12.9</v>
      </c>
      <c r="D1651" s="322" t="str">
        <f t="shared" ca="1" si="351"/>
        <v>c</v>
      </c>
      <c r="E1651" s="322" t="s">
        <v>32</v>
      </c>
      <c r="F1651" s="322" t="str">
        <f t="shared" ca="1" si="352"/>
        <v>https://museemaritime.larochelle.fr/un-avant-gout/en-ce-moment</v>
      </c>
      <c r="G1651" s="322" t="str">
        <f t="shared" ca="1" si="353"/>
        <v>A</v>
      </c>
      <c r="H1651" s="322" t="str">
        <f t="shared" ca="1" si="354"/>
        <v>x</v>
      </c>
      <c r="I1651" s="322" t="str">
        <f t="shared" ca="1" si="355"/>
        <v>x</v>
      </c>
      <c r="J1651" s="322" t="str">
        <f t="shared" ca="1" si="356"/>
        <v/>
      </c>
      <c r="K1651" s="322" t="str">
        <f t="shared" ca="1" si="357"/>
        <v/>
      </c>
      <c r="L1651" s="322" t="str">
        <f t="shared" ca="1" si="358"/>
        <v/>
      </c>
      <c r="N1651" s="322">
        <f t="shared" ca="1" si="359"/>
        <v>0</v>
      </c>
      <c r="O1651" t="str">
        <f t="shared" ca="1" si="360"/>
        <v/>
      </c>
      <c r="P1651" t="str">
        <f t="shared" ca="1" si="361"/>
        <v/>
      </c>
      <c r="Q1651" t="str">
        <f t="shared" ca="1" si="362"/>
        <v/>
      </c>
      <c r="R1651" t="str">
        <f t="shared" ca="1" si="363"/>
        <v/>
      </c>
    </row>
    <row r="1652" spans="1:18" hidden="1" x14ac:dyDescent="0.2">
      <c r="A1652" s="361"/>
      <c r="B1652" s="322">
        <v>103</v>
      </c>
      <c r="C1652" s="322" t="str">
        <f t="shared" ca="1" si="350"/>
        <v>12.9</v>
      </c>
      <c r="D1652" s="322" t="str">
        <f t="shared" ca="1" si="351"/>
        <v>c</v>
      </c>
      <c r="E1652" s="322" t="s">
        <v>33</v>
      </c>
      <c r="F1652" s="322" t="str">
        <f t="shared" ca="1" si="352"/>
        <v>https://museemaritime.larochelle.fr/un-avant-gout/en-ce-moment/evenement/generationsthalassa-5662</v>
      </c>
      <c r="G1652" s="322" t="str">
        <f t="shared" ca="1" si="353"/>
        <v>A</v>
      </c>
      <c r="H1652" s="322" t="str">
        <f t="shared" ca="1" si="354"/>
        <v>x</v>
      </c>
      <c r="I1652" s="322" t="str">
        <f t="shared" ca="1" si="355"/>
        <v>x</v>
      </c>
      <c r="J1652" s="322" t="str">
        <f t="shared" ca="1" si="356"/>
        <v/>
      </c>
      <c r="K1652" s="322" t="str">
        <f t="shared" ca="1" si="357"/>
        <v/>
      </c>
      <c r="L1652" s="322" t="str">
        <f t="shared" ca="1" si="358"/>
        <v/>
      </c>
      <c r="N1652" s="322">
        <f t="shared" ca="1" si="359"/>
        <v>0</v>
      </c>
      <c r="O1652" t="str">
        <f t="shared" ca="1" si="360"/>
        <v/>
      </c>
      <c r="P1652" t="str">
        <f t="shared" ca="1" si="361"/>
        <v/>
      </c>
      <c r="Q1652" t="str">
        <f t="shared" ca="1" si="362"/>
        <v/>
      </c>
      <c r="R1652" t="str">
        <f t="shared" ca="1" si="363"/>
        <v/>
      </c>
    </row>
    <row r="1653" spans="1:18" hidden="1" x14ac:dyDescent="0.2">
      <c r="A1653" s="361"/>
      <c r="B1653" s="322">
        <v>103</v>
      </c>
      <c r="C1653" s="322" t="str">
        <f t="shared" ca="1" si="350"/>
        <v>12.9</v>
      </c>
      <c r="D1653" s="322" t="str">
        <f t="shared" ca="1" si="351"/>
        <v>c</v>
      </c>
      <c r="E1653" s="322" t="s">
        <v>34</v>
      </c>
      <c r="F1653" s="322" t="str">
        <f t="shared" ca="1" si="352"/>
        <v>https://museemaritime.larochelle.fr/recherche?q=bateau&amp;tx_indexedsearch%5Bsubmit_button%5D=OK </v>
      </c>
      <c r="G1653" s="322" t="str">
        <f t="shared" ca="1" si="353"/>
        <v>A</v>
      </c>
      <c r="H1653" s="322" t="str">
        <f t="shared" ca="1" si="354"/>
        <v>x</v>
      </c>
      <c r="I1653" s="322" t="str">
        <f t="shared" ca="1" si="355"/>
        <v>x</v>
      </c>
      <c r="J1653" s="322" t="str">
        <f t="shared" ca="1" si="356"/>
        <v/>
      </c>
      <c r="K1653" s="322" t="str">
        <f t="shared" ca="1" si="357"/>
        <v/>
      </c>
      <c r="L1653" s="322" t="str">
        <f t="shared" ca="1" si="358"/>
        <v/>
      </c>
      <c r="N1653" s="322">
        <f t="shared" ca="1" si="359"/>
        <v>0</v>
      </c>
      <c r="O1653" t="str">
        <f t="shared" ca="1" si="360"/>
        <v/>
      </c>
      <c r="P1653" t="str">
        <f t="shared" ca="1" si="361"/>
        <v/>
      </c>
      <c r="Q1653" t="str">
        <f t="shared" ca="1" si="362"/>
        <v/>
      </c>
      <c r="R1653" t="str">
        <f t="shared" ca="1" si="363"/>
        <v/>
      </c>
    </row>
    <row r="1654" spans="1:18" hidden="1" x14ac:dyDescent="0.2">
      <c r="A1654" s="361"/>
      <c r="B1654" s="322">
        <v>103</v>
      </c>
      <c r="C1654" s="322" t="str">
        <f t="shared" ca="1" si="350"/>
        <v>12.9</v>
      </c>
      <c r="D1654" s="322" t="str">
        <f t="shared" ca="1" si="351"/>
        <v>c</v>
      </c>
      <c r="E1654" s="322" t="s">
        <v>35</v>
      </c>
      <c r="F1654" s="322" t="str">
        <f t="shared" ca="1" si="352"/>
        <v>https://museemaritime.larochelle.fr/un-avant-gout/presentation-du-musee</v>
      </c>
      <c r="G1654" s="322" t="str">
        <f t="shared" ca="1" si="353"/>
        <v>A</v>
      </c>
      <c r="H1654" s="322" t="str">
        <f t="shared" ca="1" si="354"/>
        <v>x</v>
      </c>
      <c r="I1654" s="322" t="str">
        <f t="shared" ca="1" si="355"/>
        <v>x</v>
      </c>
      <c r="J1654" s="322" t="str">
        <f t="shared" ca="1" si="356"/>
        <v/>
      </c>
      <c r="K1654" s="322" t="str">
        <f t="shared" ca="1" si="357"/>
        <v/>
      </c>
      <c r="L1654" s="322" t="str">
        <f t="shared" ca="1" si="358"/>
        <v/>
      </c>
      <c r="N1654" s="322">
        <f t="shared" ca="1" si="359"/>
        <v>0</v>
      </c>
      <c r="O1654" t="str">
        <f t="shared" ca="1" si="360"/>
        <v/>
      </c>
      <c r="P1654" t="str">
        <f t="shared" ca="1" si="361"/>
        <v/>
      </c>
      <c r="Q1654" t="str">
        <f t="shared" ca="1" si="362"/>
        <v/>
      </c>
      <c r="R1654" t="str">
        <f t="shared" ca="1" si="363"/>
        <v/>
      </c>
    </row>
    <row r="1655" spans="1:18" hidden="1" x14ac:dyDescent="0.2">
      <c r="A1655" s="361"/>
      <c r="B1655" s="322">
        <v>103</v>
      </c>
      <c r="C1655" s="322" t="str">
        <f t="shared" ca="1" si="350"/>
        <v>12.9</v>
      </c>
      <c r="D1655" s="322" t="str">
        <f t="shared" ca="1" si="351"/>
        <v>c</v>
      </c>
      <c r="E1655" s="322" t="s">
        <v>36</v>
      </c>
      <c r="F1655" s="322" t="str">
        <f t="shared" ca="1" si="352"/>
        <v>https://museemaritime.larochelle.fr/un-avant-gout/histoire-du-musee</v>
      </c>
      <c r="G1655" s="322" t="str">
        <f t="shared" ca="1" si="353"/>
        <v>A</v>
      </c>
      <c r="H1655" s="322" t="str">
        <f t="shared" ca="1" si="354"/>
        <v>x</v>
      </c>
      <c r="I1655" s="322" t="str">
        <f t="shared" ca="1" si="355"/>
        <v>x</v>
      </c>
      <c r="J1655" s="322" t="str">
        <f t="shared" ca="1" si="356"/>
        <v/>
      </c>
      <c r="K1655" s="322" t="str">
        <f t="shared" ca="1" si="357"/>
        <v/>
      </c>
      <c r="L1655" s="322" t="str">
        <f t="shared" ca="1" si="358"/>
        <v/>
      </c>
      <c r="N1655" s="322">
        <f t="shared" ca="1" si="359"/>
        <v>0</v>
      </c>
      <c r="O1655" t="str">
        <f t="shared" ca="1" si="360"/>
        <v/>
      </c>
      <c r="P1655" t="str">
        <f t="shared" ca="1" si="361"/>
        <v/>
      </c>
      <c r="Q1655" t="str">
        <f t="shared" ca="1" si="362"/>
        <v/>
      </c>
      <c r="R1655" t="str">
        <f t="shared" ca="1" si="363"/>
        <v/>
      </c>
    </row>
    <row r="1656" spans="1:18" hidden="1" x14ac:dyDescent="0.2">
      <c r="A1656" s="361"/>
      <c r="B1656" s="322">
        <v>103</v>
      </c>
      <c r="C1656" s="322" t="str">
        <f t="shared" ca="1" si="350"/>
        <v>12.9</v>
      </c>
      <c r="D1656" s="322" t="str">
        <f t="shared" ca="1" si="351"/>
        <v>c</v>
      </c>
      <c r="E1656" s="322" t="s">
        <v>37</v>
      </c>
      <c r="F1656" s="322" t="str">
        <f t="shared" ca="1" si="352"/>
        <v>https://museemaritime.larochelle.fr/un-avant-gout/les-collections/flotte-patrimoniale</v>
      </c>
      <c r="G1656" s="322" t="str">
        <f t="shared" ca="1" si="353"/>
        <v>A</v>
      </c>
      <c r="H1656" s="322" t="str">
        <f t="shared" ca="1" si="354"/>
        <v>x</v>
      </c>
      <c r="I1656" s="322" t="str">
        <f t="shared" ca="1" si="355"/>
        <v>x</v>
      </c>
      <c r="J1656" s="322" t="str">
        <f t="shared" ca="1" si="356"/>
        <v/>
      </c>
      <c r="K1656" s="322" t="str">
        <f t="shared" ca="1" si="357"/>
        <v/>
      </c>
      <c r="L1656" s="322" t="str">
        <f t="shared" ca="1" si="358"/>
        <v/>
      </c>
      <c r="N1656" s="322">
        <f t="shared" ca="1" si="359"/>
        <v>0</v>
      </c>
      <c r="O1656" t="str">
        <f t="shared" ca="1" si="360"/>
        <v/>
      </c>
      <c r="P1656" t="str">
        <f t="shared" ca="1" si="361"/>
        <v/>
      </c>
      <c r="Q1656" t="str">
        <f t="shared" ca="1" si="362"/>
        <v/>
      </c>
      <c r="R1656" t="str">
        <f t="shared" ca="1" si="363"/>
        <v/>
      </c>
    </row>
    <row r="1657" spans="1:18" hidden="1" x14ac:dyDescent="0.2">
      <c r="A1657" s="361"/>
      <c r="B1657" s="322">
        <v>103</v>
      </c>
      <c r="C1657" s="322" t="str">
        <f t="shared" ca="1" si="350"/>
        <v>12.9</v>
      </c>
      <c r="D1657" s="322" t="str">
        <f t="shared" ca="1" si="351"/>
        <v>c</v>
      </c>
      <c r="E1657" s="322" t="s">
        <v>38</v>
      </c>
      <c r="F1657" s="322" t="str">
        <f t="shared" ca="1" si="352"/>
        <v>https://museemaritime.larochelle.fr/un-avant-gout/les-collections/france-1</v>
      </c>
      <c r="G1657" s="322" t="str">
        <f t="shared" ca="1" si="353"/>
        <v>A</v>
      </c>
      <c r="H1657" s="322" t="str">
        <f t="shared" ca="1" si="354"/>
        <v>x</v>
      </c>
      <c r="I1657" s="322" t="str">
        <f t="shared" ca="1" si="355"/>
        <v>x</v>
      </c>
      <c r="J1657" s="322" t="str">
        <f t="shared" ca="1" si="356"/>
        <v/>
      </c>
      <c r="K1657" s="322" t="str">
        <f t="shared" ca="1" si="357"/>
        <v/>
      </c>
      <c r="L1657" s="322" t="str">
        <f t="shared" ca="1" si="358"/>
        <v/>
      </c>
      <c r="N1657" s="322">
        <f t="shared" ca="1" si="359"/>
        <v>0</v>
      </c>
      <c r="O1657" t="str">
        <f t="shared" ca="1" si="360"/>
        <v/>
      </c>
      <c r="P1657" t="str">
        <f t="shared" ca="1" si="361"/>
        <v/>
      </c>
      <c r="Q1657" t="str">
        <f t="shared" ca="1" si="362"/>
        <v/>
      </c>
      <c r="R1657" t="str">
        <f t="shared" ca="1" si="363"/>
        <v/>
      </c>
    </row>
    <row r="1658" spans="1:18" hidden="1" x14ac:dyDescent="0.2">
      <c r="A1658" s="361"/>
      <c r="B1658" s="322">
        <v>103</v>
      </c>
      <c r="C1658" s="322" t="str">
        <f t="shared" ca="1" si="350"/>
        <v>12.9</v>
      </c>
      <c r="D1658" s="322" t="str">
        <f t="shared" ca="1" si="351"/>
        <v>c</v>
      </c>
      <c r="E1658" s="322" t="s">
        <v>39</v>
      </c>
      <c r="F1658" s="322" t="str">
        <f t="shared" ca="1" si="352"/>
        <v>https://museemaritime.larochelle.fr/un-avant-gout/les-incontournables/joshua-1</v>
      </c>
      <c r="G1658" s="322" t="str">
        <f t="shared" ca="1" si="353"/>
        <v>A</v>
      </c>
      <c r="H1658" s="322" t="str">
        <f t="shared" ca="1" si="354"/>
        <v>x</v>
      </c>
      <c r="I1658" s="322" t="str">
        <f t="shared" ca="1" si="355"/>
        <v>x</v>
      </c>
      <c r="J1658" s="322" t="str">
        <f t="shared" ca="1" si="356"/>
        <v/>
      </c>
      <c r="K1658" s="322" t="str">
        <f t="shared" ca="1" si="357"/>
        <v/>
      </c>
      <c r="L1658" s="322" t="str">
        <f t="shared" ca="1" si="358"/>
        <v/>
      </c>
      <c r="N1658" s="322">
        <f t="shared" ca="1" si="359"/>
        <v>0</v>
      </c>
      <c r="O1658" t="str">
        <f t="shared" ca="1" si="360"/>
        <v/>
      </c>
      <c r="P1658" t="str">
        <f t="shared" ca="1" si="361"/>
        <v/>
      </c>
      <c r="Q1658" t="str">
        <f t="shared" ca="1" si="362"/>
        <v/>
      </c>
      <c r="R1658" t="str">
        <f t="shared" ca="1" si="363"/>
        <v/>
      </c>
    </row>
    <row r="1659" spans="1:18" hidden="1" x14ac:dyDescent="0.2">
      <c r="A1659" s="361"/>
      <c r="B1659" s="322">
        <v>103</v>
      </c>
      <c r="C1659" s="322" t="str">
        <f t="shared" ca="1" si="350"/>
        <v>12.9</v>
      </c>
      <c r="D1659" s="322" t="str">
        <f t="shared" ca="1" si="351"/>
        <v>c</v>
      </c>
      <c r="E1659" s="322" t="s">
        <v>40</v>
      </c>
      <c r="F1659" s="322" t="str">
        <f t="shared" ca="1" si="352"/>
        <v>https://museemaritime.larochelle.fr/preparer-la-visite/acces-tarifs-et-horaires</v>
      </c>
      <c r="G1659" s="322" t="str">
        <f t="shared" ca="1" si="353"/>
        <v>A</v>
      </c>
      <c r="H1659" s="322" t="str">
        <f t="shared" ca="1" si="354"/>
        <v>x</v>
      </c>
      <c r="I1659" s="322" t="str">
        <f t="shared" ca="1" si="355"/>
        <v>x</v>
      </c>
      <c r="J1659" s="322" t="str">
        <f t="shared" ca="1" si="356"/>
        <v/>
      </c>
      <c r="K1659" s="322" t="str">
        <f t="shared" ca="1" si="357"/>
        <v/>
      </c>
      <c r="L1659" s="322" t="str">
        <f t="shared" ca="1" si="358"/>
        <v/>
      </c>
      <c r="N1659" s="322">
        <f t="shared" ca="1" si="359"/>
        <v>0</v>
      </c>
      <c r="O1659" t="str">
        <f t="shared" ca="1" si="360"/>
        <v/>
      </c>
      <c r="P1659" t="str">
        <f t="shared" ca="1" si="361"/>
        <v/>
      </c>
      <c r="Q1659" t="str">
        <f t="shared" ca="1" si="362"/>
        <v/>
      </c>
      <c r="R1659" t="str">
        <f t="shared" ca="1" si="363"/>
        <v/>
      </c>
    </row>
    <row r="1660" spans="1:18" hidden="1" x14ac:dyDescent="0.2">
      <c r="A1660" s="361"/>
      <c r="B1660" s="322">
        <v>103</v>
      </c>
      <c r="C1660" s="322" t="str">
        <f t="shared" ca="1" si="350"/>
        <v>12.9</v>
      </c>
      <c r="D1660" s="322" t="str">
        <f t="shared" ca="1" si="351"/>
        <v>c</v>
      </c>
      <c r="E1660" s="322" t="s">
        <v>41</v>
      </c>
      <c r="F1660" s="322" t="str">
        <f t="shared" ca="1" si="352"/>
        <v>https://museemaritime.larochelle.fr/preparer-la-visite/je-suis/enseignant-ou-animateur</v>
      </c>
      <c r="G1660" s="322" t="str">
        <f t="shared" ca="1" si="353"/>
        <v>A</v>
      </c>
      <c r="H1660" s="322" t="str">
        <f t="shared" ca="1" si="354"/>
        <v>x</v>
      </c>
      <c r="I1660" s="322" t="str">
        <f t="shared" ca="1" si="355"/>
        <v>x</v>
      </c>
      <c r="J1660" s="322" t="str">
        <f t="shared" ca="1" si="356"/>
        <v/>
      </c>
      <c r="K1660" s="322" t="str">
        <f t="shared" ca="1" si="357"/>
        <v/>
      </c>
      <c r="L1660" s="322" t="str">
        <f t="shared" ca="1" si="358"/>
        <v/>
      </c>
      <c r="N1660" s="322">
        <f t="shared" ca="1" si="359"/>
        <v>0</v>
      </c>
      <c r="O1660" t="str">
        <f t="shared" ca="1" si="360"/>
        <v/>
      </c>
      <c r="P1660" t="str">
        <f t="shared" ca="1" si="361"/>
        <v/>
      </c>
      <c r="Q1660" t="str">
        <f t="shared" ca="1" si="362"/>
        <v/>
      </c>
      <c r="R1660" t="str">
        <f t="shared" ca="1" si="363"/>
        <v/>
      </c>
    </row>
    <row r="1661" spans="1:18" hidden="1" x14ac:dyDescent="0.2">
      <c r="A1661" s="361"/>
      <c r="B1661" s="322">
        <v>103</v>
      </c>
      <c r="C1661" s="322" t="str">
        <f t="shared" ca="1" si="350"/>
        <v>12.9</v>
      </c>
      <c r="D1661" s="322" t="str">
        <f t="shared" ca="1" si="351"/>
        <v>c</v>
      </c>
      <c r="E1661" s="322" t="s">
        <v>42</v>
      </c>
      <c r="F1661" s="322" t="str">
        <f t="shared" ca="1" si="352"/>
        <v>https://museemaritime.larochelle.fr/au-dela-de-la-visite/autour-des-expositions</v>
      </c>
      <c r="G1661" s="322" t="str">
        <f t="shared" ca="1" si="353"/>
        <v>A</v>
      </c>
      <c r="H1661" s="322" t="str">
        <f t="shared" ca="1" si="354"/>
        <v>x</v>
      </c>
      <c r="I1661" s="322" t="str">
        <f t="shared" ca="1" si="355"/>
        <v>x</v>
      </c>
      <c r="J1661" s="322" t="str">
        <f t="shared" ca="1" si="356"/>
        <v/>
      </c>
      <c r="K1661" s="322" t="str">
        <f t="shared" ca="1" si="357"/>
        <v/>
      </c>
      <c r="L1661" s="322" t="str">
        <f t="shared" ca="1" si="358"/>
        <v/>
      </c>
      <c r="N1661" s="322">
        <f t="shared" ca="1" si="359"/>
        <v>0</v>
      </c>
      <c r="O1661" t="str">
        <f t="shared" ca="1" si="360"/>
        <v/>
      </c>
      <c r="P1661" t="str">
        <f t="shared" ca="1" si="361"/>
        <v/>
      </c>
      <c r="Q1661" t="str">
        <f t="shared" ca="1" si="362"/>
        <v/>
      </c>
      <c r="R1661" t="str">
        <f t="shared" ca="1" si="363"/>
        <v/>
      </c>
    </row>
    <row r="1662" spans="1:18" hidden="1" x14ac:dyDescent="0.2">
      <c r="A1662" s="361"/>
      <c r="B1662" s="322">
        <v>103</v>
      </c>
      <c r="C1662" s="322" t="str">
        <f t="shared" ca="1" si="350"/>
        <v>12.9</v>
      </c>
      <c r="D1662" s="322" t="str">
        <f t="shared" ca="1" si="351"/>
        <v>c</v>
      </c>
      <c r="E1662" s="322" t="s">
        <v>43</v>
      </c>
      <c r="F1662" s="322" t="str">
        <f t="shared" ca="1" si="352"/>
        <v>https://museemaritime.larochelle.fr/au-dela-de-la-visite/lieux-culturels-et-monuments</v>
      </c>
      <c r="G1662" s="322" t="str">
        <f t="shared" ca="1" si="353"/>
        <v>A</v>
      </c>
      <c r="H1662" s="322" t="str">
        <f t="shared" ca="1" si="354"/>
        <v>x</v>
      </c>
      <c r="I1662" s="322" t="str">
        <f t="shared" ca="1" si="355"/>
        <v>x</v>
      </c>
      <c r="J1662" s="322" t="str">
        <f t="shared" ca="1" si="356"/>
        <v/>
      </c>
      <c r="K1662" s="322" t="str">
        <f t="shared" ca="1" si="357"/>
        <v/>
      </c>
      <c r="L1662" s="322" t="str">
        <f t="shared" ca="1" si="358"/>
        <v/>
      </c>
      <c r="N1662" s="322">
        <f t="shared" ca="1" si="359"/>
        <v>0</v>
      </c>
      <c r="O1662" t="str">
        <f t="shared" ca="1" si="360"/>
        <v/>
      </c>
      <c r="P1662" t="str">
        <f t="shared" ca="1" si="361"/>
        <v/>
      </c>
      <c r="Q1662" t="str">
        <f t="shared" ca="1" si="362"/>
        <v/>
      </c>
      <c r="R1662" t="str">
        <f t="shared" ca="1" si="363"/>
        <v/>
      </c>
    </row>
    <row r="1663" spans="1:18" hidden="1" x14ac:dyDescent="0.2">
      <c r="A1663" s="361"/>
      <c r="B1663" s="322">
        <v>103</v>
      </c>
      <c r="C1663" s="322" t="str">
        <f t="shared" ca="1" si="350"/>
        <v>12.9</v>
      </c>
      <c r="D1663" s="322" t="str">
        <f t="shared" ca="1" si="351"/>
        <v>c</v>
      </c>
      <c r="E1663" s="322" t="s">
        <v>44</v>
      </c>
      <c r="F1663" s="322" t="str">
        <f t="shared" ca="1" si="352"/>
        <v>https://museemaritime.larochelle.fr/au-dela-de-la-visite/a-decouvrir-a-proximite/yatchs-classiques</v>
      </c>
      <c r="G1663" s="322" t="str">
        <f t="shared" ca="1" si="353"/>
        <v>A</v>
      </c>
      <c r="H1663" s="322" t="str">
        <f t="shared" ca="1" si="354"/>
        <v>x</v>
      </c>
      <c r="I1663" s="322" t="str">
        <f t="shared" ca="1" si="355"/>
        <v>x</v>
      </c>
      <c r="J1663" s="322" t="str">
        <f t="shared" ca="1" si="356"/>
        <v/>
      </c>
      <c r="K1663" s="322" t="str">
        <f t="shared" ca="1" si="357"/>
        <v/>
      </c>
      <c r="L1663" s="322" t="str">
        <f t="shared" ca="1" si="358"/>
        <v/>
      </c>
      <c r="N1663" s="322">
        <f t="shared" ca="1" si="359"/>
        <v>0</v>
      </c>
      <c r="O1663" t="str">
        <f t="shared" ca="1" si="360"/>
        <v/>
      </c>
      <c r="P1663" t="str">
        <f t="shared" ca="1" si="361"/>
        <v/>
      </c>
      <c r="Q1663" t="str">
        <f t="shared" ca="1" si="362"/>
        <v/>
      </c>
      <c r="R1663" t="str">
        <f t="shared" ca="1" si="363"/>
        <v/>
      </c>
    </row>
    <row r="1664" spans="1:18" hidden="1" x14ac:dyDescent="0.2">
      <c r="A1664" s="361"/>
      <c r="B1664" s="322">
        <v>104</v>
      </c>
      <c r="C1664" s="322" t="str">
        <f t="shared" ca="1" si="350"/>
        <v>12.10</v>
      </c>
      <c r="D1664" s="322" t="str">
        <f t="shared" ca="1" si="351"/>
        <v>na</v>
      </c>
      <c r="E1664" s="322" t="s">
        <v>27</v>
      </c>
      <c r="F1664" s="322" t="str">
        <f t="shared" ca="1" si="352"/>
        <v>https://museemaritime.larochelle.fr/</v>
      </c>
      <c r="G1664" s="322" t="str">
        <f t="shared" ca="1" si="353"/>
        <v>A</v>
      </c>
      <c r="H1664" s="322">
        <f t="shared" ca="1" si="354"/>
        <v>0</v>
      </c>
      <c r="I1664" s="322" t="str">
        <f t="shared" ca="1" si="355"/>
        <v>x</v>
      </c>
      <c r="J1664" s="322" t="str">
        <f t="shared" ca="1" si="356"/>
        <v/>
      </c>
      <c r="K1664" s="322" t="str">
        <f t="shared" ca="1" si="357"/>
        <v/>
      </c>
      <c r="L1664" s="322" t="str">
        <f t="shared" ca="1" si="358"/>
        <v/>
      </c>
      <c r="N1664" s="322">
        <f t="shared" ca="1" si="359"/>
        <v>0</v>
      </c>
      <c r="O1664" t="str">
        <f t="shared" ca="1" si="360"/>
        <v/>
      </c>
      <c r="P1664" t="str">
        <f t="shared" ca="1" si="361"/>
        <v/>
      </c>
      <c r="Q1664" t="str">
        <f t="shared" ca="1" si="362"/>
        <v/>
      </c>
      <c r="R1664" t="str">
        <f t="shared" ca="1" si="363"/>
        <v/>
      </c>
    </row>
    <row r="1665" spans="1:18" hidden="1" x14ac:dyDescent="0.2">
      <c r="A1665" s="361"/>
      <c r="B1665" s="322">
        <v>104</v>
      </c>
      <c r="C1665" s="322" t="str">
        <f t="shared" ca="1" si="350"/>
        <v>12.10</v>
      </c>
      <c r="D1665" s="322" t="str">
        <f t="shared" ca="1" si="351"/>
        <v>na</v>
      </c>
      <c r="E1665" s="322" t="s">
        <v>28</v>
      </c>
      <c r="F1665" s="322" t="str">
        <f t="shared" ca="1" si="352"/>
        <v>https://museemaritime.larochelle.fr/contact</v>
      </c>
      <c r="G1665" s="322" t="str">
        <f t="shared" ca="1" si="353"/>
        <v>A</v>
      </c>
      <c r="H1665" s="322">
        <f t="shared" ca="1" si="354"/>
        <v>0</v>
      </c>
      <c r="I1665" s="322" t="str">
        <f t="shared" ca="1" si="355"/>
        <v>x</v>
      </c>
      <c r="J1665" s="322" t="str">
        <f t="shared" ca="1" si="356"/>
        <v/>
      </c>
      <c r="K1665" s="322" t="str">
        <f t="shared" ca="1" si="357"/>
        <v/>
      </c>
      <c r="L1665" s="322" t="str">
        <f t="shared" ca="1" si="358"/>
        <v/>
      </c>
      <c r="N1665" s="322">
        <f t="shared" ca="1" si="359"/>
        <v>0</v>
      </c>
      <c r="O1665" t="str">
        <f t="shared" ca="1" si="360"/>
        <v/>
      </c>
      <c r="P1665" t="str">
        <f t="shared" ca="1" si="361"/>
        <v/>
      </c>
      <c r="Q1665" t="str">
        <f t="shared" ca="1" si="362"/>
        <v/>
      </c>
      <c r="R1665" t="str">
        <f t="shared" ca="1" si="363"/>
        <v/>
      </c>
    </row>
    <row r="1666" spans="1:18" hidden="1" x14ac:dyDescent="0.2">
      <c r="A1666" s="361"/>
      <c r="B1666" s="322">
        <v>104</v>
      </c>
      <c r="C1666" s="322" t="str">
        <f t="shared" ca="1" si="350"/>
        <v>12.10</v>
      </c>
      <c r="D1666" s="322" t="str">
        <f t="shared" ca="1" si="351"/>
        <v>na</v>
      </c>
      <c r="E1666" s="322" t="s">
        <v>29</v>
      </c>
      <c r="F1666" s="322" t="str">
        <f t="shared" ca="1" si="352"/>
        <v>https://museemaritime.larochelle.fr/mentions-legales</v>
      </c>
      <c r="G1666" s="322" t="str">
        <f t="shared" ca="1" si="353"/>
        <v>A</v>
      </c>
      <c r="H1666" s="322">
        <f t="shared" ca="1" si="354"/>
        <v>0</v>
      </c>
      <c r="I1666" s="322" t="str">
        <f t="shared" ca="1" si="355"/>
        <v>x</v>
      </c>
      <c r="J1666" s="322" t="str">
        <f t="shared" ca="1" si="356"/>
        <v/>
      </c>
      <c r="K1666" s="322" t="str">
        <f t="shared" ca="1" si="357"/>
        <v/>
      </c>
      <c r="L1666" s="322" t="str">
        <f t="shared" ca="1" si="358"/>
        <v/>
      </c>
      <c r="N1666" s="322">
        <f t="shared" ca="1" si="359"/>
        <v>0</v>
      </c>
      <c r="O1666" t="str">
        <f t="shared" ca="1" si="360"/>
        <v/>
      </c>
      <c r="P1666" t="str">
        <f t="shared" ca="1" si="361"/>
        <v/>
      </c>
      <c r="Q1666" t="str">
        <f t="shared" ca="1" si="362"/>
        <v/>
      </c>
      <c r="R1666" t="str">
        <f t="shared" ca="1" si="363"/>
        <v/>
      </c>
    </row>
    <row r="1667" spans="1:18" hidden="1" x14ac:dyDescent="0.2">
      <c r="A1667" s="361"/>
      <c r="B1667" s="322">
        <v>104</v>
      </c>
      <c r="C1667" s="322" t="str">
        <f t="shared" ca="1" si="350"/>
        <v>12.10</v>
      </c>
      <c r="D1667" s="322" t="str">
        <f t="shared" ca="1" si="351"/>
        <v>na</v>
      </c>
      <c r="E1667" s="322" t="s">
        <v>30</v>
      </c>
      <c r="F1667" s="322" t="str">
        <f t="shared" ca="1" si="352"/>
        <v>https://museemaritime.larochelle.fr/plan-du-site</v>
      </c>
      <c r="G1667" s="322" t="str">
        <f t="shared" ca="1" si="353"/>
        <v>A</v>
      </c>
      <c r="H1667" s="322">
        <f t="shared" ca="1" si="354"/>
        <v>0</v>
      </c>
      <c r="I1667" s="322" t="str">
        <f t="shared" ca="1" si="355"/>
        <v>x</v>
      </c>
      <c r="J1667" s="322" t="str">
        <f t="shared" ca="1" si="356"/>
        <v/>
      </c>
      <c r="K1667" s="322" t="str">
        <f t="shared" ca="1" si="357"/>
        <v/>
      </c>
      <c r="L1667" s="322" t="str">
        <f t="shared" ca="1" si="358"/>
        <v/>
      </c>
      <c r="N1667" s="322">
        <f t="shared" ca="1" si="359"/>
        <v>0</v>
      </c>
      <c r="O1667" t="str">
        <f t="shared" ca="1" si="360"/>
        <v/>
      </c>
      <c r="P1667" t="str">
        <f t="shared" ca="1" si="361"/>
        <v/>
      </c>
      <c r="Q1667" t="str">
        <f t="shared" ca="1" si="362"/>
        <v/>
      </c>
      <c r="R1667" t="str">
        <f t="shared" ca="1" si="363"/>
        <v/>
      </c>
    </row>
    <row r="1668" spans="1:18" hidden="1" x14ac:dyDescent="0.2">
      <c r="A1668" s="361"/>
      <c r="B1668" s="322">
        <v>104</v>
      </c>
      <c r="C1668" s="322" t="str">
        <f t="shared" ca="1" si="350"/>
        <v>12.10</v>
      </c>
      <c r="D1668" s="322" t="str">
        <f t="shared" ca="1" si="351"/>
        <v>na</v>
      </c>
      <c r="E1668" s="322" t="s">
        <v>31</v>
      </c>
      <c r="F1668" s="322" t="str">
        <f t="shared" ca="1" si="352"/>
        <v>https://museemaritime.larochelle.fr/un-avant-gout/en-ce-moment</v>
      </c>
      <c r="G1668" s="322" t="str">
        <f t="shared" ca="1" si="353"/>
        <v>A</v>
      </c>
      <c r="H1668" s="322">
        <f t="shared" ca="1" si="354"/>
        <v>0</v>
      </c>
      <c r="I1668" s="322" t="str">
        <f t="shared" ca="1" si="355"/>
        <v>x</v>
      </c>
      <c r="J1668" s="322" t="str">
        <f t="shared" ca="1" si="356"/>
        <v/>
      </c>
      <c r="K1668" s="322" t="str">
        <f t="shared" ca="1" si="357"/>
        <v/>
      </c>
      <c r="L1668" s="322" t="str">
        <f t="shared" ca="1" si="358"/>
        <v/>
      </c>
      <c r="N1668" s="322">
        <f t="shared" ca="1" si="359"/>
        <v>0</v>
      </c>
      <c r="O1668" t="str">
        <f t="shared" ca="1" si="360"/>
        <v/>
      </c>
      <c r="P1668" t="str">
        <f t="shared" ca="1" si="361"/>
        <v/>
      </c>
      <c r="Q1668" t="str">
        <f t="shared" ca="1" si="362"/>
        <v/>
      </c>
      <c r="R1668" t="str">
        <f t="shared" ca="1" si="363"/>
        <v/>
      </c>
    </row>
    <row r="1669" spans="1:18" hidden="1" x14ac:dyDescent="0.2">
      <c r="A1669" s="361"/>
      <c r="B1669" s="322">
        <v>104</v>
      </c>
      <c r="C1669" s="322" t="str">
        <f t="shared" ca="1" si="350"/>
        <v>12.10</v>
      </c>
      <c r="D1669" s="322" t="str">
        <f t="shared" ca="1" si="351"/>
        <v>na</v>
      </c>
      <c r="E1669" s="322" t="s">
        <v>32</v>
      </c>
      <c r="F1669" s="322" t="str">
        <f t="shared" ca="1" si="352"/>
        <v>https://museemaritime.larochelle.fr/un-avant-gout/en-ce-moment</v>
      </c>
      <c r="G1669" s="322" t="str">
        <f t="shared" ca="1" si="353"/>
        <v>A</v>
      </c>
      <c r="H1669" s="322">
        <f t="shared" ca="1" si="354"/>
        <v>0</v>
      </c>
      <c r="I1669" s="322" t="str">
        <f t="shared" ca="1" si="355"/>
        <v>x</v>
      </c>
      <c r="J1669" s="322" t="str">
        <f t="shared" ca="1" si="356"/>
        <v/>
      </c>
      <c r="K1669" s="322" t="str">
        <f t="shared" ca="1" si="357"/>
        <v/>
      </c>
      <c r="L1669" s="322" t="str">
        <f t="shared" ca="1" si="358"/>
        <v/>
      </c>
      <c r="N1669" s="322">
        <f t="shared" ca="1" si="359"/>
        <v>0</v>
      </c>
      <c r="O1669" t="str">
        <f t="shared" ca="1" si="360"/>
        <v/>
      </c>
      <c r="P1669" t="str">
        <f t="shared" ca="1" si="361"/>
        <v/>
      </c>
      <c r="Q1669" t="str">
        <f t="shared" ca="1" si="362"/>
        <v/>
      </c>
      <c r="R1669" t="str">
        <f t="shared" ca="1" si="363"/>
        <v/>
      </c>
    </row>
    <row r="1670" spans="1:18" hidden="1" x14ac:dyDescent="0.2">
      <c r="A1670" s="361"/>
      <c r="B1670" s="322">
        <v>104</v>
      </c>
      <c r="C1670" s="322" t="str">
        <f t="shared" ca="1" si="350"/>
        <v>12.10</v>
      </c>
      <c r="D1670" s="322" t="str">
        <f t="shared" ca="1" si="351"/>
        <v>na</v>
      </c>
      <c r="E1670" s="322" t="s">
        <v>33</v>
      </c>
      <c r="F1670" s="322" t="str">
        <f t="shared" ca="1" si="352"/>
        <v>https://museemaritime.larochelle.fr/un-avant-gout/en-ce-moment/evenement/generationsthalassa-5662</v>
      </c>
      <c r="G1670" s="322" t="str">
        <f t="shared" ca="1" si="353"/>
        <v>A</v>
      </c>
      <c r="H1670" s="322">
        <f t="shared" ca="1" si="354"/>
        <v>0</v>
      </c>
      <c r="I1670" s="322" t="str">
        <f t="shared" ca="1" si="355"/>
        <v>x</v>
      </c>
      <c r="J1670" s="322" t="str">
        <f t="shared" ca="1" si="356"/>
        <v/>
      </c>
      <c r="K1670" s="322" t="str">
        <f t="shared" ca="1" si="357"/>
        <v/>
      </c>
      <c r="L1670" s="322" t="str">
        <f t="shared" ca="1" si="358"/>
        <v/>
      </c>
      <c r="N1670" s="322">
        <f t="shared" ca="1" si="359"/>
        <v>0</v>
      </c>
      <c r="O1670" t="str">
        <f t="shared" ca="1" si="360"/>
        <v/>
      </c>
      <c r="P1670" t="str">
        <f t="shared" ca="1" si="361"/>
        <v/>
      </c>
      <c r="Q1670" t="str">
        <f t="shared" ca="1" si="362"/>
        <v/>
      </c>
      <c r="R1670" t="str">
        <f t="shared" ca="1" si="363"/>
        <v/>
      </c>
    </row>
    <row r="1671" spans="1:18" hidden="1" x14ac:dyDescent="0.2">
      <c r="A1671" s="361"/>
      <c r="B1671" s="322">
        <v>104</v>
      </c>
      <c r="C1671" s="322" t="str">
        <f t="shared" ca="1" si="350"/>
        <v>12.10</v>
      </c>
      <c r="D1671" s="322" t="str">
        <f t="shared" ca="1" si="351"/>
        <v>na</v>
      </c>
      <c r="E1671" s="322" t="s">
        <v>34</v>
      </c>
      <c r="F1671" s="322" t="str">
        <f t="shared" ca="1" si="352"/>
        <v>https://museemaritime.larochelle.fr/recherche?q=bateau&amp;tx_indexedsearch%5Bsubmit_button%5D=OK </v>
      </c>
      <c r="G1671" s="322" t="str">
        <f t="shared" ca="1" si="353"/>
        <v>A</v>
      </c>
      <c r="H1671" s="322">
        <f t="shared" ca="1" si="354"/>
        <v>0</v>
      </c>
      <c r="I1671" s="322" t="str">
        <f t="shared" ca="1" si="355"/>
        <v>x</v>
      </c>
      <c r="J1671" s="322" t="str">
        <f t="shared" ca="1" si="356"/>
        <v/>
      </c>
      <c r="K1671" s="322" t="str">
        <f t="shared" ca="1" si="357"/>
        <v/>
      </c>
      <c r="L1671" s="322" t="str">
        <f t="shared" ca="1" si="358"/>
        <v/>
      </c>
      <c r="N1671" s="322">
        <f t="shared" ca="1" si="359"/>
        <v>0</v>
      </c>
      <c r="O1671" t="str">
        <f t="shared" ca="1" si="360"/>
        <v/>
      </c>
      <c r="P1671" t="str">
        <f t="shared" ca="1" si="361"/>
        <v/>
      </c>
      <c r="Q1671" t="str">
        <f t="shared" ca="1" si="362"/>
        <v/>
      </c>
      <c r="R1671" t="str">
        <f t="shared" ca="1" si="363"/>
        <v/>
      </c>
    </row>
    <row r="1672" spans="1:18" hidden="1" x14ac:dyDescent="0.2">
      <c r="A1672" s="361"/>
      <c r="B1672" s="322">
        <v>104</v>
      </c>
      <c r="C1672" s="322" t="str">
        <f t="shared" ref="C1672:C1735" ca="1" si="364">IFERROR(IF(INDIRECT($E1672 &amp; "!B" &amp; $B1672)="","",INDIRECT($E1672 &amp; "!B" &amp; $B1672)),"")</f>
        <v>12.10</v>
      </c>
      <c r="D1672" s="322" t="str">
        <f t="shared" ref="D1672:D1735" ca="1" si="365">IFERROR(IF(INDIRECT($E1672 &amp; "!G" &amp; $B1672)="","",INDIRECT($E1672 &amp; "!G" &amp; $B1672)),"")</f>
        <v>na</v>
      </c>
      <c r="E1672" s="322" t="s">
        <v>35</v>
      </c>
      <c r="F1672" s="322" t="str">
        <f t="shared" ref="F1672:F1735" ca="1" si="366">IFERROR(HYPERLINK(INDIRECT($E1672 &amp; "!C3")), "")</f>
        <v>https://museemaritime.larochelle.fr/un-avant-gout/presentation-du-musee</v>
      </c>
      <c r="G1672" s="322" t="str">
        <f t="shared" ref="G1672:G1735" ca="1" si="367">IFERROR(IF(INDIRECT($E1672 &amp; "!C" &amp; $B1672)="","",INDIRECT($E1672 &amp; "!C" &amp; $B1672)),"")</f>
        <v>A</v>
      </c>
      <c r="H1672" s="322">
        <f t="shared" ref="H1672:H1735" ca="1" si="368">IFERROR(IF(INDIRECT($E1672 &amp; "!D" &amp; $B1672)="","",INDIRECT($E1672 &amp; "!D" &amp; $B1672)),"")</f>
        <v>0</v>
      </c>
      <c r="I1672" s="322" t="str">
        <f t="shared" ref="I1672:I1735" ca="1" si="369">IFERROR(IF(INDIRECT($E1672 &amp; "!E" &amp; $B1672)="","",INDIRECT($E1672 &amp; "!E" &amp; $B1672)),"")</f>
        <v>x</v>
      </c>
      <c r="J1672" s="322" t="str">
        <f t="shared" ref="J1672:J1735" ca="1" si="370">IFERROR(IF(INDIRECT($E1672 &amp; "!I" &amp; $B1672)="","",INDIRECT($E1672 &amp; "!I" &amp; $B1672)),"")</f>
        <v/>
      </c>
      <c r="K1672" s="322" t="str">
        <f t="shared" ref="K1672:K1735" ca="1" si="371">IFERROR(IF(INDIRECT($E1672 &amp; "!J" &amp; $B1672)="","",INDIRECT($E1672 &amp; "!J" &amp; $B1672)),"")</f>
        <v/>
      </c>
      <c r="L1672" s="322" t="str">
        <f t="shared" ref="L1672:L1735" ca="1" si="372">IFERROR(VLOOKUP($K1672,$Z$1:$AD$4,MATCH($J1672,$AA$5:$AD$5,0)+1,FALSE),"")</f>
        <v/>
      </c>
      <c r="N1672" s="322">
        <f t="shared" ref="N1672:N1735" ca="1" si="373">COUNTIFS($C$7:$C$1915,$C1672,$D$7:$D$1915,"nc")</f>
        <v>0</v>
      </c>
      <c r="O1672" t="str">
        <f t="shared" ref="O1672:O1735" ca="1" si="374">IFERROR(IF(INDIRECT($E1672 &amp; "!K" &amp; $B1672)="","",INDIRECT($E1672 &amp; "!K" &amp; $B1672)),"")</f>
        <v/>
      </c>
      <c r="P1672" t="str">
        <f t="shared" ref="P1672:P1735" ca="1" si="375">IFERROR(IF(INDIRECT($E1672 &amp; "!L" &amp; $B1672)="","",INDIRECT($E1672 &amp; "!L" &amp; $B1672)),"")</f>
        <v/>
      </c>
      <c r="Q1672" t="str">
        <f t="shared" ref="Q1672:Q1735" ca="1" si="376">IFERROR(IF(INDIRECT($E1672 &amp; "!M" &amp; $B1672)="","",INDIRECT($E1672 &amp; "!M" &amp; $B1672)),"")</f>
        <v/>
      </c>
      <c r="R1672" t="str">
        <f t="shared" ref="R1672:R1735" ca="1" si="377">IFERROR(IF(INDIRECT($E1672 &amp; "!N" &amp; $B1672)="","",INDIRECT($E1672 &amp; "!N" &amp; $B1672)),"")</f>
        <v/>
      </c>
    </row>
    <row r="1673" spans="1:18" hidden="1" x14ac:dyDescent="0.2">
      <c r="A1673" s="361"/>
      <c r="B1673" s="322">
        <v>104</v>
      </c>
      <c r="C1673" s="322" t="str">
        <f t="shared" ca="1" si="364"/>
        <v>12.10</v>
      </c>
      <c r="D1673" s="322" t="str">
        <f t="shared" ca="1" si="365"/>
        <v>na</v>
      </c>
      <c r="E1673" s="322" t="s">
        <v>36</v>
      </c>
      <c r="F1673" s="322" t="str">
        <f t="shared" ca="1" si="366"/>
        <v>https://museemaritime.larochelle.fr/un-avant-gout/histoire-du-musee</v>
      </c>
      <c r="G1673" s="322" t="str">
        <f t="shared" ca="1" si="367"/>
        <v>A</v>
      </c>
      <c r="H1673" s="322">
        <f t="shared" ca="1" si="368"/>
        <v>0</v>
      </c>
      <c r="I1673" s="322" t="str">
        <f t="shared" ca="1" si="369"/>
        <v>x</v>
      </c>
      <c r="J1673" s="322" t="str">
        <f t="shared" ca="1" si="370"/>
        <v/>
      </c>
      <c r="K1673" s="322" t="str">
        <f t="shared" ca="1" si="371"/>
        <v/>
      </c>
      <c r="L1673" s="322" t="str">
        <f t="shared" ca="1" si="372"/>
        <v/>
      </c>
      <c r="N1673" s="322">
        <f t="shared" ca="1" si="373"/>
        <v>0</v>
      </c>
      <c r="O1673" t="str">
        <f t="shared" ca="1" si="374"/>
        <v/>
      </c>
      <c r="P1673" t="str">
        <f t="shared" ca="1" si="375"/>
        <v/>
      </c>
      <c r="Q1673" t="str">
        <f t="shared" ca="1" si="376"/>
        <v/>
      </c>
      <c r="R1673" t="str">
        <f t="shared" ca="1" si="377"/>
        <v/>
      </c>
    </row>
    <row r="1674" spans="1:18" hidden="1" x14ac:dyDescent="0.2">
      <c r="A1674" s="361"/>
      <c r="B1674" s="322">
        <v>104</v>
      </c>
      <c r="C1674" s="322" t="str">
        <f t="shared" ca="1" si="364"/>
        <v>12.10</v>
      </c>
      <c r="D1674" s="322" t="str">
        <f t="shared" ca="1" si="365"/>
        <v>na</v>
      </c>
      <c r="E1674" s="322" t="s">
        <v>37</v>
      </c>
      <c r="F1674" s="322" t="str">
        <f t="shared" ca="1" si="366"/>
        <v>https://museemaritime.larochelle.fr/un-avant-gout/les-collections/flotte-patrimoniale</v>
      </c>
      <c r="G1674" s="322" t="str">
        <f t="shared" ca="1" si="367"/>
        <v>A</v>
      </c>
      <c r="H1674" s="322">
        <f t="shared" ca="1" si="368"/>
        <v>0</v>
      </c>
      <c r="I1674" s="322" t="str">
        <f t="shared" ca="1" si="369"/>
        <v>x</v>
      </c>
      <c r="J1674" s="322" t="str">
        <f t="shared" ca="1" si="370"/>
        <v/>
      </c>
      <c r="K1674" s="322" t="str">
        <f t="shared" ca="1" si="371"/>
        <v/>
      </c>
      <c r="L1674" s="322" t="str">
        <f t="shared" ca="1" si="372"/>
        <v/>
      </c>
      <c r="N1674" s="322">
        <f t="shared" ca="1" si="373"/>
        <v>0</v>
      </c>
      <c r="O1674" t="str">
        <f t="shared" ca="1" si="374"/>
        <v/>
      </c>
      <c r="P1674" t="str">
        <f t="shared" ca="1" si="375"/>
        <v/>
      </c>
      <c r="Q1674" t="str">
        <f t="shared" ca="1" si="376"/>
        <v/>
      </c>
      <c r="R1674" t="str">
        <f t="shared" ca="1" si="377"/>
        <v/>
      </c>
    </row>
    <row r="1675" spans="1:18" hidden="1" x14ac:dyDescent="0.2">
      <c r="A1675" s="361"/>
      <c r="B1675" s="322">
        <v>104</v>
      </c>
      <c r="C1675" s="322" t="str">
        <f t="shared" ca="1" si="364"/>
        <v>12.10</v>
      </c>
      <c r="D1675" s="322" t="str">
        <f t="shared" ca="1" si="365"/>
        <v>na</v>
      </c>
      <c r="E1675" s="322" t="s">
        <v>38</v>
      </c>
      <c r="F1675" s="322" t="str">
        <f t="shared" ca="1" si="366"/>
        <v>https://museemaritime.larochelle.fr/un-avant-gout/les-collections/france-1</v>
      </c>
      <c r="G1675" s="322" t="str">
        <f t="shared" ca="1" si="367"/>
        <v>A</v>
      </c>
      <c r="H1675" s="322">
        <f t="shared" ca="1" si="368"/>
        <v>0</v>
      </c>
      <c r="I1675" s="322" t="str">
        <f t="shared" ca="1" si="369"/>
        <v>x</v>
      </c>
      <c r="J1675" s="322" t="str">
        <f t="shared" ca="1" si="370"/>
        <v/>
      </c>
      <c r="K1675" s="322" t="str">
        <f t="shared" ca="1" si="371"/>
        <v/>
      </c>
      <c r="L1675" s="322" t="str">
        <f t="shared" ca="1" si="372"/>
        <v/>
      </c>
      <c r="N1675" s="322">
        <f t="shared" ca="1" si="373"/>
        <v>0</v>
      </c>
      <c r="O1675" t="str">
        <f t="shared" ca="1" si="374"/>
        <v/>
      </c>
      <c r="P1675" t="str">
        <f t="shared" ca="1" si="375"/>
        <v/>
      </c>
      <c r="Q1675" t="str">
        <f t="shared" ca="1" si="376"/>
        <v/>
      </c>
      <c r="R1675" t="str">
        <f t="shared" ca="1" si="377"/>
        <v/>
      </c>
    </row>
    <row r="1676" spans="1:18" hidden="1" x14ac:dyDescent="0.2">
      <c r="A1676" s="361"/>
      <c r="B1676" s="322">
        <v>104</v>
      </c>
      <c r="C1676" s="322" t="str">
        <f t="shared" ca="1" si="364"/>
        <v>12.10</v>
      </c>
      <c r="D1676" s="322" t="str">
        <f t="shared" ca="1" si="365"/>
        <v>na</v>
      </c>
      <c r="E1676" s="322" t="s">
        <v>39</v>
      </c>
      <c r="F1676" s="322" t="str">
        <f t="shared" ca="1" si="366"/>
        <v>https://museemaritime.larochelle.fr/un-avant-gout/les-incontournables/joshua-1</v>
      </c>
      <c r="G1676" s="322" t="str">
        <f t="shared" ca="1" si="367"/>
        <v>A</v>
      </c>
      <c r="H1676" s="322">
        <f t="shared" ca="1" si="368"/>
        <v>0</v>
      </c>
      <c r="I1676" s="322" t="str">
        <f t="shared" ca="1" si="369"/>
        <v>x</v>
      </c>
      <c r="J1676" s="322" t="str">
        <f t="shared" ca="1" si="370"/>
        <v/>
      </c>
      <c r="K1676" s="322" t="str">
        <f t="shared" ca="1" si="371"/>
        <v/>
      </c>
      <c r="L1676" s="322" t="str">
        <f t="shared" ca="1" si="372"/>
        <v/>
      </c>
      <c r="N1676" s="322">
        <f t="shared" ca="1" si="373"/>
        <v>0</v>
      </c>
      <c r="O1676" t="str">
        <f t="shared" ca="1" si="374"/>
        <v/>
      </c>
      <c r="P1676" t="str">
        <f t="shared" ca="1" si="375"/>
        <v/>
      </c>
      <c r="Q1676" t="str">
        <f t="shared" ca="1" si="376"/>
        <v/>
      </c>
      <c r="R1676" t="str">
        <f t="shared" ca="1" si="377"/>
        <v/>
      </c>
    </row>
    <row r="1677" spans="1:18" hidden="1" x14ac:dyDescent="0.2">
      <c r="A1677" s="361"/>
      <c r="B1677" s="322">
        <v>104</v>
      </c>
      <c r="C1677" s="322" t="str">
        <f t="shared" ca="1" si="364"/>
        <v>12.10</v>
      </c>
      <c r="D1677" s="322" t="str">
        <f t="shared" ca="1" si="365"/>
        <v>na</v>
      </c>
      <c r="E1677" s="322" t="s">
        <v>40</v>
      </c>
      <c r="F1677" s="322" t="str">
        <f t="shared" ca="1" si="366"/>
        <v>https://museemaritime.larochelle.fr/preparer-la-visite/acces-tarifs-et-horaires</v>
      </c>
      <c r="G1677" s="322" t="str">
        <f t="shared" ca="1" si="367"/>
        <v>A</v>
      </c>
      <c r="H1677" s="322">
        <f t="shared" ca="1" si="368"/>
        <v>0</v>
      </c>
      <c r="I1677" s="322" t="str">
        <f t="shared" ca="1" si="369"/>
        <v>x</v>
      </c>
      <c r="J1677" s="322" t="str">
        <f t="shared" ca="1" si="370"/>
        <v/>
      </c>
      <c r="K1677" s="322" t="str">
        <f t="shared" ca="1" si="371"/>
        <v/>
      </c>
      <c r="L1677" s="322" t="str">
        <f t="shared" ca="1" si="372"/>
        <v/>
      </c>
      <c r="N1677" s="322">
        <f t="shared" ca="1" si="373"/>
        <v>0</v>
      </c>
      <c r="O1677" t="str">
        <f t="shared" ca="1" si="374"/>
        <v/>
      </c>
      <c r="P1677" t="str">
        <f t="shared" ca="1" si="375"/>
        <v/>
      </c>
      <c r="Q1677" t="str">
        <f t="shared" ca="1" si="376"/>
        <v/>
      </c>
      <c r="R1677" t="str">
        <f t="shared" ca="1" si="377"/>
        <v/>
      </c>
    </row>
    <row r="1678" spans="1:18" hidden="1" x14ac:dyDescent="0.2">
      <c r="A1678" s="361"/>
      <c r="B1678" s="322">
        <v>104</v>
      </c>
      <c r="C1678" s="322" t="str">
        <f t="shared" ca="1" si="364"/>
        <v>12.10</v>
      </c>
      <c r="D1678" s="322" t="str">
        <f t="shared" ca="1" si="365"/>
        <v>na</v>
      </c>
      <c r="E1678" s="322" t="s">
        <v>41</v>
      </c>
      <c r="F1678" s="322" t="str">
        <f t="shared" ca="1" si="366"/>
        <v>https://museemaritime.larochelle.fr/preparer-la-visite/je-suis/enseignant-ou-animateur</v>
      </c>
      <c r="G1678" s="322" t="str">
        <f t="shared" ca="1" si="367"/>
        <v>A</v>
      </c>
      <c r="H1678" s="322">
        <f t="shared" ca="1" si="368"/>
        <v>0</v>
      </c>
      <c r="I1678" s="322" t="str">
        <f t="shared" ca="1" si="369"/>
        <v>x</v>
      </c>
      <c r="J1678" s="322" t="str">
        <f t="shared" ca="1" si="370"/>
        <v/>
      </c>
      <c r="K1678" s="322" t="str">
        <f t="shared" ca="1" si="371"/>
        <v/>
      </c>
      <c r="L1678" s="322" t="str">
        <f t="shared" ca="1" si="372"/>
        <v/>
      </c>
      <c r="N1678" s="322">
        <f t="shared" ca="1" si="373"/>
        <v>0</v>
      </c>
      <c r="O1678" t="str">
        <f t="shared" ca="1" si="374"/>
        <v/>
      </c>
      <c r="P1678" t="str">
        <f t="shared" ca="1" si="375"/>
        <v/>
      </c>
      <c r="Q1678" t="str">
        <f t="shared" ca="1" si="376"/>
        <v/>
      </c>
      <c r="R1678" t="str">
        <f t="shared" ca="1" si="377"/>
        <v/>
      </c>
    </row>
    <row r="1679" spans="1:18" hidden="1" x14ac:dyDescent="0.2">
      <c r="A1679" s="361"/>
      <c r="B1679" s="322">
        <v>104</v>
      </c>
      <c r="C1679" s="322" t="str">
        <f t="shared" ca="1" si="364"/>
        <v>12.10</v>
      </c>
      <c r="D1679" s="322" t="str">
        <f t="shared" ca="1" si="365"/>
        <v>na</v>
      </c>
      <c r="E1679" s="322" t="s">
        <v>42</v>
      </c>
      <c r="F1679" s="322" t="str">
        <f t="shared" ca="1" si="366"/>
        <v>https://museemaritime.larochelle.fr/au-dela-de-la-visite/autour-des-expositions</v>
      </c>
      <c r="G1679" s="322" t="str">
        <f t="shared" ca="1" si="367"/>
        <v>A</v>
      </c>
      <c r="H1679" s="322">
        <f t="shared" ca="1" si="368"/>
        <v>0</v>
      </c>
      <c r="I1679" s="322" t="str">
        <f t="shared" ca="1" si="369"/>
        <v>x</v>
      </c>
      <c r="J1679" s="322" t="str">
        <f t="shared" ca="1" si="370"/>
        <v/>
      </c>
      <c r="K1679" s="322" t="str">
        <f t="shared" ca="1" si="371"/>
        <v/>
      </c>
      <c r="L1679" s="322" t="str">
        <f t="shared" ca="1" si="372"/>
        <v/>
      </c>
      <c r="N1679" s="322">
        <f t="shared" ca="1" si="373"/>
        <v>0</v>
      </c>
      <c r="O1679" t="str">
        <f t="shared" ca="1" si="374"/>
        <v/>
      </c>
      <c r="P1679" t="str">
        <f t="shared" ca="1" si="375"/>
        <v/>
      </c>
      <c r="Q1679" t="str">
        <f t="shared" ca="1" si="376"/>
        <v/>
      </c>
      <c r="R1679" t="str">
        <f t="shared" ca="1" si="377"/>
        <v/>
      </c>
    </row>
    <row r="1680" spans="1:18" hidden="1" x14ac:dyDescent="0.2">
      <c r="A1680" s="361"/>
      <c r="B1680" s="322">
        <v>104</v>
      </c>
      <c r="C1680" s="322" t="str">
        <f t="shared" ca="1" si="364"/>
        <v>12.10</v>
      </c>
      <c r="D1680" s="322" t="str">
        <f t="shared" ca="1" si="365"/>
        <v>na</v>
      </c>
      <c r="E1680" s="322" t="s">
        <v>43</v>
      </c>
      <c r="F1680" s="322" t="str">
        <f t="shared" ca="1" si="366"/>
        <v>https://museemaritime.larochelle.fr/au-dela-de-la-visite/lieux-culturels-et-monuments</v>
      </c>
      <c r="G1680" s="322" t="str">
        <f t="shared" ca="1" si="367"/>
        <v>A</v>
      </c>
      <c r="H1680" s="322">
        <f t="shared" ca="1" si="368"/>
        <v>0</v>
      </c>
      <c r="I1680" s="322" t="str">
        <f t="shared" ca="1" si="369"/>
        <v>x</v>
      </c>
      <c r="J1680" s="322" t="str">
        <f t="shared" ca="1" si="370"/>
        <v/>
      </c>
      <c r="K1680" s="322" t="str">
        <f t="shared" ca="1" si="371"/>
        <v/>
      </c>
      <c r="L1680" s="322" t="str">
        <f t="shared" ca="1" si="372"/>
        <v/>
      </c>
      <c r="N1680" s="322">
        <f t="shared" ca="1" si="373"/>
        <v>0</v>
      </c>
      <c r="O1680" t="str">
        <f t="shared" ca="1" si="374"/>
        <v/>
      </c>
      <c r="P1680" t="str">
        <f t="shared" ca="1" si="375"/>
        <v/>
      </c>
      <c r="Q1680" t="str">
        <f t="shared" ca="1" si="376"/>
        <v/>
      </c>
      <c r="R1680" t="str">
        <f t="shared" ca="1" si="377"/>
        <v/>
      </c>
    </row>
    <row r="1681" spans="1:18" hidden="1" x14ac:dyDescent="0.2">
      <c r="A1681" s="361"/>
      <c r="B1681" s="322">
        <v>104</v>
      </c>
      <c r="C1681" s="322" t="str">
        <f t="shared" ca="1" si="364"/>
        <v>12.10</v>
      </c>
      <c r="D1681" s="322" t="str">
        <f t="shared" ca="1" si="365"/>
        <v>na</v>
      </c>
      <c r="E1681" s="322" t="s">
        <v>44</v>
      </c>
      <c r="F1681" s="322" t="str">
        <f t="shared" ca="1" si="366"/>
        <v>https://museemaritime.larochelle.fr/au-dela-de-la-visite/a-decouvrir-a-proximite/yatchs-classiques</v>
      </c>
      <c r="G1681" s="322" t="str">
        <f t="shared" ca="1" si="367"/>
        <v>A</v>
      </c>
      <c r="H1681" s="322">
        <f t="shared" ca="1" si="368"/>
        <v>0</v>
      </c>
      <c r="I1681" s="322" t="str">
        <f t="shared" ca="1" si="369"/>
        <v>x</v>
      </c>
      <c r="J1681" s="322" t="str">
        <f t="shared" ca="1" si="370"/>
        <v/>
      </c>
      <c r="K1681" s="322" t="str">
        <f t="shared" ca="1" si="371"/>
        <v/>
      </c>
      <c r="L1681" s="322" t="str">
        <f t="shared" ca="1" si="372"/>
        <v/>
      </c>
      <c r="N1681" s="322">
        <f t="shared" ca="1" si="373"/>
        <v>0</v>
      </c>
      <c r="O1681" t="str">
        <f t="shared" ca="1" si="374"/>
        <v/>
      </c>
      <c r="P1681" t="str">
        <f t="shared" ca="1" si="375"/>
        <v/>
      </c>
      <c r="Q1681" t="str">
        <f t="shared" ca="1" si="376"/>
        <v/>
      </c>
      <c r="R1681" t="str">
        <f t="shared" ca="1" si="377"/>
        <v/>
      </c>
    </row>
    <row r="1682" spans="1:18" hidden="1" x14ac:dyDescent="0.2">
      <c r="A1682" s="361"/>
      <c r="B1682" s="322">
        <v>105</v>
      </c>
      <c r="C1682" s="322" t="str">
        <f t="shared" ca="1" si="364"/>
        <v>12.11</v>
      </c>
      <c r="D1682" s="322" t="str">
        <f t="shared" ca="1" si="365"/>
        <v>c</v>
      </c>
      <c r="E1682" s="322" t="s">
        <v>27</v>
      </c>
      <c r="F1682" s="322" t="str">
        <f t="shared" ca="1" si="366"/>
        <v>https://museemaritime.larochelle.fr/</v>
      </c>
      <c r="G1682" s="322" t="str">
        <f t="shared" ca="1" si="367"/>
        <v>A</v>
      </c>
      <c r="H1682" s="322">
        <f t="shared" ca="1" si="368"/>
        <v>0</v>
      </c>
      <c r="I1682" s="322" t="str">
        <f t="shared" ca="1" si="369"/>
        <v>x</v>
      </c>
      <c r="J1682" s="322" t="str">
        <f t="shared" ca="1" si="370"/>
        <v/>
      </c>
      <c r="K1682" s="322" t="str">
        <f t="shared" ca="1" si="371"/>
        <v/>
      </c>
      <c r="L1682" s="322" t="str">
        <f t="shared" ca="1" si="372"/>
        <v/>
      </c>
      <c r="N1682" s="322">
        <f t="shared" ca="1" si="373"/>
        <v>0</v>
      </c>
      <c r="O1682" t="str">
        <f t="shared" ca="1" si="374"/>
        <v/>
      </c>
      <c r="P1682" t="str">
        <f t="shared" ca="1" si="375"/>
        <v/>
      </c>
      <c r="Q1682" t="str">
        <f t="shared" ca="1" si="376"/>
        <v/>
      </c>
      <c r="R1682" t="str">
        <f t="shared" ca="1" si="377"/>
        <v/>
      </c>
    </row>
    <row r="1683" spans="1:18" hidden="1" x14ac:dyDescent="0.2">
      <c r="A1683" s="361"/>
      <c r="B1683" s="322">
        <v>105</v>
      </c>
      <c r="C1683" s="322" t="str">
        <f t="shared" ca="1" si="364"/>
        <v>12.11</v>
      </c>
      <c r="D1683" s="322" t="str">
        <f t="shared" ca="1" si="365"/>
        <v>na</v>
      </c>
      <c r="E1683" s="322" t="s">
        <v>28</v>
      </c>
      <c r="F1683" s="322" t="str">
        <f t="shared" ca="1" si="366"/>
        <v>https://museemaritime.larochelle.fr/contact</v>
      </c>
      <c r="G1683" s="322" t="str">
        <f t="shared" ca="1" si="367"/>
        <v>A</v>
      </c>
      <c r="H1683" s="322">
        <f t="shared" ca="1" si="368"/>
        <v>0</v>
      </c>
      <c r="I1683" s="322" t="str">
        <f t="shared" ca="1" si="369"/>
        <v>x</v>
      </c>
      <c r="J1683" s="322" t="str">
        <f t="shared" ca="1" si="370"/>
        <v/>
      </c>
      <c r="K1683" s="322" t="str">
        <f t="shared" ca="1" si="371"/>
        <v/>
      </c>
      <c r="L1683" s="322" t="str">
        <f t="shared" ca="1" si="372"/>
        <v/>
      </c>
      <c r="N1683" s="322">
        <f t="shared" ca="1" si="373"/>
        <v>0</v>
      </c>
      <c r="O1683" t="str">
        <f t="shared" ca="1" si="374"/>
        <v/>
      </c>
      <c r="P1683" t="str">
        <f t="shared" ca="1" si="375"/>
        <v/>
      </c>
      <c r="Q1683" t="str">
        <f t="shared" ca="1" si="376"/>
        <v/>
      </c>
      <c r="R1683" t="str">
        <f t="shared" ca="1" si="377"/>
        <v/>
      </c>
    </row>
    <row r="1684" spans="1:18" hidden="1" x14ac:dyDescent="0.2">
      <c r="A1684" s="361"/>
      <c r="B1684" s="322">
        <v>105</v>
      </c>
      <c r="C1684" s="322" t="str">
        <f t="shared" ca="1" si="364"/>
        <v>12.11</v>
      </c>
      <c r="D1684" s="322" t="str">
        <f t="shared" ca="1" si="365"/>
        <v>na</v>
      </c>
      <c r="E1684" s="322" t="s">
        <v>29</v>
      </c>
      <c r="F1684" s="322" t="str">
        <f t="shared" ca="1" si="366"/>
        <v>https://museemaritime.larochelle.fr/mentions-legales</v>
      </c>
      <c r="G1684" s="322" t="str">
        <f t="shared" ca="1" si="367"/>
        <v>A</v>
      </c>
      <c r="H1684" s="322">
        <f t="shared" ca="1" si="368"/>
        <v>0</v>
      </c>
      <c r="I1684" s="322" t="str">
        <f t="shared" ca="1" si="369"/>
        <v>x</v>
      </c>
      <c r="J1684" s="322" t="str">
        <f t="shared" ca="1" si="370"/>
        <v/>
      </c>
      <c r="K1684" s="322" t="str">
        <f t="shared" ca="1" si="371"/>
        <v/>
      </c>
      <c r="L1684" s="322" t="str">
        <f t="shared" ca="1" si="372"/>
        <v/>
      </c>
      <c r="N1684" s="322">
        <f t="shared" ca="1" si="373"/>
        <v>0</v>
      </c>
      <c r="O1684" t="str">
        <f t="shared" ca="1" si="374"/>
        <v/>
      </c>
      <c r="P1684" t="str">
        <f t="shared" ca="1" si="375"/>
        <v/>
      </c>
      <c r="Q1684" t="str">
        <f t="shared" ca="1" si="376"/>
        <v/>
      </c>
      <c r="R1684" t="str">
        <f t="shared" ca="1" si="377"/>
        <v/>
      </c>
    </row>
    <row r="1685" spans="1:18" hidden="1" x14ac:dyDescent="0.2">
      <c r="A1685" s="361"/>
      <c r="B1685" s="322">
        <v>105</v>
      </c>
      <c r="C1685" s="322" t="str">
        <f t="shared" ca="1" si="364"/>
        <v>12.11</v>
      </c>
      <c r="D1685" s="322" t="str">
        <f t="shared" ca="1" si="365"/>
        <v>na</v>
      </c>
      <c r="E1685" s="322" t="s">
        <v>30</v>
      </c>
      <c r="F1685" s="322" t="str">
        <f t="shared" ca="1" si="366"/>
        <v>https://museemaritime.larochelle.fr/plan-du-site</v>
      </c>
      <c r="G1685" s="322" t="str">
        <f t="shared" ca="1" si="367"/>
        <v>A</v>
      </c>
      <c r="H1685" s="322">
        <f t="shared" ca="1" si="368"/>
        <v>0</v>
      </c>
      <c r="I1685" s="322" t="str">
        <f t="shared" ca="1" si="369"/>
        <v>x</v>
      </c>
      <c r="J1685" s="322" t="str">
        <f t="shared" ca="1" si="370"/>
        <v/>
      </c>
      <c r="K1685" s="322" t="str">
        <f t="shared" ca="1" si="371"/>
        <v/>
      </c>
      <c r="L1685" s="322" t="str">
        <f t="shared" ca="1" si="372"/>
        <v/>
      </c>
      <c r="N1685" s="322">
        <f t="shared" ca="1" si="373"/>
        <v>0</v>
      </c>
      <c r="O1685" t="str">
        <f t="shared" ca="1" si="374"/>
        <v/>
      </c>
      <c r="P1685" t="str">
        <f t="shared" ca="1" si="375"/>
        <v/>
      </c>
      <c r="Q1685" t="str">
        <f t="shared" ca="1" si="376"/>
        <v/>
      </c>
      <c r="R1685" t="str">
        <f t="shared" ca="1" si="377"/>
        <v/>
      </c>
    </row>
    <row r="1686" spans="1:18" hidden="1" x14ac:dyDescent="0.2">
      <c r="A1686" s="361"/>
      <c r="B1686" s="322">
        <v>105</v>
      </c>
      <c r="C1686" s="322" t="str">
        <f t="shared" ca="1" si="364"/>
        <v>12.11</v>
      </c>
      <c r="D1686" s="322" t="str">
        <f t="shared" ca="1" si="365"/>
        <v>na</v>
      </c>
      <c r="E1686" s="322" t="s">
        <v>31</v>
      </c>
      <c r="F1686" s="322" t="str">
        <f t="shared" ca="1" si="366"/>
        <v>https://museemaritime.larochelle.fr/un-avant-gout/en-ce-moment</v>
      </c>
      <c r="G1686" s="322" t="str">
        <f t="shared" ca="1" si="367"/>
        <v>A</v>
      </c>
      <c r="H1686" s="322">
        <f t="shared" ca="1" si="368"/>
        <v>0</v>
      </c>
      <c r="I1686" s="322" t="str">
        <f t="shared" ca="1" si="369"/>
        <v>x</v>
      </c>
      <c r="J1686" s="322" t="str">
        <f t="shared" ca="1" si="370"/>
        <v/>
      </c>
      <c r="K1686" s="322" t="str">
        <f t="shared" ca="1" si="371"/>
        <v/>
      </c>
      <c r="L1686" s="322" t="str">
        <f t="shared" ca="1" si="372"/>
        <v/>
      </c>
      <c r="N1686" s="322">
        <f t="shared" ca="1" si="373"/>
        <v>0</v>
      </c>
      <c r="O1686" t="str">
        <f t="shared" ca="1" si="374"/>
        <v/>
      </c>
      <c r="P1686" t="str">
        <f t="shared" ca="1" si="375"/>
        <v/>
      </c>
      <c r="Q1686" t="str">
        <f t="shared" ca="1" si="376"/>
        <v/>
      </c>
      <c r="R1686" t="str">
        <f t="shared" ca="1" si="377"/>
        <v/>
      </c>
    </row>
    <row r="1687" spans="1:18" hidden="1" x14ac:dyDescent="0.2">
      <c r="A1687" s="361"/>
      <c r="B1687" s="322">
        <v>105</v>
      </c>
      <c r="C1687" s="322" t="str">
        <f t="shared" ca="1" si="364"/>
        <v>12.11</v>
      </c>
      <c r="D1687" s="322" t="str">
        <f t="shared" ca="1" si="365"/>
        <v>na</v>
      </c>
      <c r="E1687" s="322" t="s">
        <v>32</v>
      </c>
      <c r="F1687" s="322" t="str">
        <f t="shared" ca="1" si="366"/>
        <v>https://museemaritime.larochelle.fr/un-avant-gout/en-ce-moment</v>
      </c>
      <c r="G1687" s="322" t="str">
        <f t="shared" ca="1" si="367"/>
        <v>A</v>
      </c>
      <c r="H1687" s="322">
        <f t="shared" ca="1" si="368"/>
        <v>0</v>
      </c>
      <c r="I1687" s="322" t="str">
        <f t="shared" ca="1" si="369"/>
        <v>x</v>
      </c>
      <c r="J1687" s="322" t="str">
        <f t="shared" ca="1" si="370"/>
        <v/>
      </c>
      <c r="K1687" s="322" t="str">
        <f t="shared" ca="1" si="371"/>
        <v/>
      </c>
      <c r="L1687" s="322" t="str">
        <f t="shared" ca="1" si="372"/>
        <v/>
      </c>
      <c r="N1687" s="322">
        <f t="shared" ca="1" si="373"/>
        <v>0</v>
      </c>
      <c r="O1687" t="str">
        <f t="shared" ca="1" si="374"/>
        <v/>
      </c>
      <c r="P1687" t="str">
        <f t="shared" ca="1" si="375"/>
        <v/>
      </c>
      <c r="Q1687" t="str">
        <f t="shared" ca="1" si="376"/>
        <v/>
      </c>
      <c r="R1687" t="str">
        <f t="shared" ca="1" si="377"/>
        <v/>
      </c>
    </row>
    <row r="1688" spans="1:18" hidden="1" x14ac:dyDescent="0.2">
      <c r="A1688" s="361"/>
      <c r="B1688" s="322">
        <v>105</v>
      </c>
      <c r="C1688" s="322" t="str">
        <f t="shared" ca="1" si="364"/>
        <v>12.11</v>
      </c>
      <c r="D1688" s="322" t="str">
        <f t="shared" ca="1" si="365"/>
        <v>na</v>
      </c>
      <c r="E1688" s="322" t="s">
        <v>33</v>
      </c>
      <c r="F1688" s="322" t="str">
        <f t="shared" ca="1" si="366"/>
        <v>https://museemaritime.larochelle.fr/un-avant-gout/en-ce-moment/evenement/generationsthalassa-5662</v>
      </c>
      <c r="G1688" s="322" t="str">
        <f t="shared" ca="1" si="367"/>
        <v>A</v>
      </c>
      <c r="H1688" s="322">
        <f t="shared" ca="1" si="368"/>
        <v>0</v>
      </c>
      <c r="I1688" s="322" t="str">
        <f t="shared" ca="1" si="369"/>
        <v>x</v>
      </c>
      <c r="J1688" s="322" t="str">
        <f t="shared" ca="1" si="370"/>
        <v/>
      </c>
      <c r="K1688" s="322" t="str">
        <f t="shared" ca="1" si="371"/>
        <v/>
      </c>
      <c r="L1688" s="322" t="str">
        <f t="shared" ca="1" si="372"/>
        <v/>
      </c>
      <c r="N1688" s="322">
        <f t="shared" ca="1" si="373"/>
        <v>0</v>
      </c>
      <c r="O1688" t="str">
        <f t="shared" ca="1" si="374"/>
        <v/>
      </c>
      <c r="P1688" t="str">
        <f t="shared" ca="1" si="375"/>
        <v/>
      </c>
      <c r="Q1688" t="str">
        <f t="shared" ca="1" si="376"/>
        <v/>
      </c>
      <c r="R1688" t="str">
        <f t="shared" ca="1" si="377"/>
        <v/>
      </c>
    </row>
    <row r="1689" spans="1:18" hidden="1" x14ac:dyDescent="0.2">
      <c r="A1689" s="361"/>
      <c r="B1689" s="322">
        <v>105</v>
      </c>
      <c r="C1689" s="322" t="str">
        <f t="shared" ca="1" si="364"/>
        <v>12.11</v>
      </c>
      <c r="D1689" s="322" t="str">
        <f t="shared" ca="1" si="365"/>
        <v>na</v>
      </c>
      <c r="E1689" s="322" t="s">
        <v>34</v>
      </c>
      <c r="F1689" s="322" t="str">
        <f t="shared" ca="1" si="366"/>
        <v>https://museemaritime.larochelle.fr/recherche?q=bateau&amp;tx_indexedsearch%5Bsubmit_button%5D=OK </v>
      </c>
      <c r="G1689" s="322" t="str">
        <f t="shared" ca="1" si="367"/>
        <v>A</v>
      </c>
      <c r="H1689" s="322">
        <f t="shared" ca="1" si="368"/>
        <v>0</v>
      </c>
      <c r="I1689" s="322" t="str">
        <f t="shared" ca="1" si="369"/>
        <v>x</v>
      </c>
      <c r="J1689" s="322" t="str">
        <f t="shared" ca="1" si="370"/>
        <v/>
      </c>
      <c r="K1689" s="322" t="str">
        <f t="shared" ca="1" si="371"/>
        <v/>
      </c>
      <c r="L1689" s="322" t="str">
        <f t="shared" ca="1" si="372"/>
        <v/>
      </c>
      <c r="N1689" s="322">
        <f t="shared" ca="1" si="373"/>
        <v>0</v>
      </c>
      <c r="O1689" t="str">
        <f t="shared" ca="1" si="374"/>
        <v/>
      </c>
      <c r="P1689" t="str">
        <f t="shared" ca="1" si="375"/>
        <v/>
      </c>
      <c r="Q1689" t="str">
        <f t="shared" ca="1" si="376"/>
        <v/>
      </c>
      <c r="R1689" t="str">
        <f t="shared" ca="1" si="377"/>
        <v/>
      </c>
    </row>
    <row r="1690" spans="1:18" hidden="1" x14ac:dyDescent="0.2">
      <c r="A1690" s="361"/>
      <c r="B1690" s="322">
        <v>105</v>
      </c>
      <c r="C1690" s="322" t="str">
        <f t="shared" ca="1" si="364"/>
        <v>12.11</v>
      </c>
      <c r="D1690" s="322" t="str">
        <f t="shared" ca="1" si="365"/>
        <v>na</v>
      </c>
      <c r="E1690" s="322" t="s">
        <v>35</v>
      </c>
      <c r="F1690" s="322" t="str">
        <f t="shared" ca="1" si="366"/>
        <v>https://museemaritime.larochelle.fr/un-avant-gout/presentation-du-musee</v>
      </c>
      <c r="G1690" s="322" t="str">
        <f t="shared" ca="1" si="367"/>
        <v>A</v>
      </c>
      <c r="H1690" s="322">
        <f t="shared" ca="1" si="368"/>
        <v>0</v>
      </c>
      <c r="I1690" s="322" t="str">
        <f t="shared" ca="1" si="369"/>
        <v>x</v>
      </c>
      <c r="J1690" s="322" t="str">
        <f t="shared" ca="1" si="370"/>
        <v/>
      </c>
      <c r="K1690" s="322" t="str">
        <f t="shared" ca="1" si="371"/>
        <v/>
      </c>
      <c r="L1690" s="322" t="str">
        <f t="shared" ca="1" si="372"/>
        <v/>
      </c>
      <c r="N1690" s="322">
        <f t="shared" ca="1" si="373"/>
        <v>0</v>
      </c>
      <c r="O1690" t="str">
        <f t="shared" ca="1" si="374"/>
        <v/>
      </c>
      <c r="P1690" t="str">
        <f t="shared" ca="1" si="375"/>
        <v/>
      </c>
      <c r="Q1690" t="str">
        <f t="shared" ca="1" si="376"/>
        <v/>
      </c>
      <c r="R1690" t="str">
        <f t="shared" ca="1" si="377"/>
        <v/>
      </c>
    </row>
    <row r="1691" spans="1:18" hidden="1" x14ac:dyDescent="0.2">
      <c r="A1691" s="361"/>
      <c r="B1691" s="322">
        <v>105</v>
      </c>
      <c r="C1691" s="322" t="str">
        <f t="shared" ca="1" si="364"/>
        <v>12.11</v>
      </c>
      <c r="D1691" s="322" t="str">
        <f t="shared" ca="1" si="365"/>
        <v>na</v>
      </c>
      <c r="E1691" s="322" t="s">
        <v>36</v>
      </c>
      <c r="F1691" s="322" t="str">
        <f t="shared" ca="1" si="366"/>
        <v>https://museemaritime.larochelle.fr/un-avant-gout/histoire-du-musee</v>
      </c>
      <c r="G1691" s="322" t="str">
        <f t="shared" ca="1" si="367"/>
        <v>A</v>
      </c>
      <c r="H1691" s="322">
        <f t="shared" ca="1" si="368"/>
        <v>0</v>
      </c>
      <c r="I1691" s="322" t="str">
        <f t="shared" ca="1" si="369"/>
        <v>x</v>
      </c>
      <c r="J1691" s="322" t="str">
        <f t="shared" ca="1" si="370"/>
        <v/>
      </c>
      <c r="K1691" s="322" t="str">
        <f t="shared" ca="1" si="371"/>
        <v/>
      </c>
      <c r="L1691" s="322" t="str">
        <f t="shared" ca="1" si="372"/>
        <v/>
      </c>
      <c r="N1691" s="322">
        <f t="shared" ca="1" si="373"/>
        <v>0</v>
      </c>
      <c r="O1691" t="str">
        <f t="shared" ca="1" si="374"/>
        <v/>
      </c>
      <c r="P1691" t="str">
        <f t="shared" ca="1" si="375"/>
        <v/>
      </c>
      <c r="Q1691" t="str">
        <f t="shared" ca="1" si="376"/>
        <v/>
      </c>
      <c r="R1691" t="str">
        <f t="shared" ca="1" si="377"/>
        <v/>
      </c>
    </row>
    <row r="1692" spans="1:18" hidden="1" x14ac:dyDescent="0.2">
      <c r="A1692" s="361"/>
      <c r="B1692" s="322">
        <v>105</v>
      </c>
      <c r="C1692" s="322" t="str">
        <f t="shared" ca="1" si="364"/>
        <v>12.11</v>
      </c>
      <c r="D1692" s="322" t="str">
        <f t="shared" ca="1" si="365"/>
        <v>na</v>
      </c>
      <c r="E1692" s="322" t="s">
        <v>37</v>
      </c>
      <c r="F1692" s="322" t="str">
        <f t="shared" ca="1" si="366"/>
        <v>https://museemaritime.larochelle.fr/un-avant-gout/les-collections/flotte-patrimoniale</v>
      </c>
      <c r="G1692" s="322" t="str">
        <f t="shared" ca="1" si="367"/>
        <v>A</v>
      </c>
      <c r="H1692" s="322">
        <f t="shared" ca="1" si="368"/>
        <v>0</v>
      </c>
      <c r="I1692" s="322" t="str">
        <f t="shared" ca="1" si="369"/>
        <v>x</v>
      </c>
      <c r="J1692" s="322" t="str">
        <f t="shared" ca="1" si="370"/>
        <v/>
      </c>
      <c r="K1692" s="322" t="str">
        <f t="shared" ca="1" si="371"/>
        <v/>
      </c>
      <c r="L1692" s="322" t="str">
        <f t="shared" ca="1" si="372"/>
        <v/>
      </c>
      <c r="N1692" s="322">
        <f t="shared" ca="1" si="373"/>
        <v>0</v>
      </c>
      <c r="O1692" t="str">
        <f t="shared" ca="1" si="374"/>
        <v/>
      </c>
      <c r="P1692" t="str">
        <f t="shared" ca="1" si="375"/>
        <v/>
      </c>
      <c r="Q1692" t="str">
        <f t="shared" ca="1" si="376"/>
        <v/>
      </c>
      <c r="R1692" t="str">
        <f t="shared" ca="1" si="377"/>
        <v/>
      </c>
    </row>
    <row r="1693" spans="1:18" hidden="1" x14ac:dyDescent="0.2">
      <c r="A1693" s="361"/>
      <c r="B1693" s="322">
        <v>105</v>
      </c>
      <c r="C1693" s="322" t="str">
        <f t="shared" ca="1" si="364"/>
        <v>12.11</v>
      </c>
      <c r="D1693" s="322" t="str">
        <f t="shared" ca="1" si="365"/>
        <v>na</v>
      </c>
      <c r="E1693" s="322" t="s">
        <v>38</v>
      </c>
      <c r="F1693" s="322" t="str">
        <f t="shared" ca="1" si="366"/>
        <v>https://museemaritime.larochelle.fr/un-avant-gout/les-collections/france-1</v>
      </c>
      <c r="G1693" s="322" t="str">
        <f t="shared" ca="1" si="367"/>
        <v>A</v>
      </c>
      <c r="H1693" s="322">
        <f t="shared" ca="1" si="368"/>
        <v>0</v>
      </c>
      <c r="I1693" s="322" t="str">
        <f t="shared" ca="1" si="369"/>
        <v>x</v>
      </c>
      <c r="J1693" s="322" t="str">
        <f t="shared" ca="1" si="370"/>
        <v/>
      </c>
      <c r="K1693" s="322" t="str">
        <f t="shared" ca="1" si="371"/>
        <v/>
      </c>
      <c r="L1693" s="322" t="str">
        <f t="shared" ca="1" si="372"/>
        <v/>
      </c>
      <c r="N1693" s="322">
        <f t="shared" ca="1" si="373"/>
        <v>0</v>
      </c>
      <c r="O1693" t="str">
        <f t="shared" ca="1" si="374"/>
        <v/>
      </c>
      <c r="P1693" t="str">
        <f t="shared" ca="1" si="375"/>
        <v/>
      </c>
      <c r="Q1693" t="str">
        <f t="shared" ca="1" si="376"/>
        <v/>
      </c>
      <c r="R1693" t="str">
        <f t="shared" ca="1" si="377"/>
        <v/>
      </c>
    </row>
    <row r="1694" spans="1:18" hidden="1" x14ac:dyDescent="0.2">
      <c r="A1694" s="361"/>
      <c r="B1694" s="322">
        <v>105</v>
      </c>
      <c r="C1694" s="322" t="str">
        <f t="shared" ca="1" si="364"/>
        <v>12.11</v>
      </c>
      <c r="D1694" s="322" t="str">
        <f t="shared" ca="1" si="365"/>
        <v>na</v>
      </c>
      <c r="E1694" s="322" t="s">
        <v>39</v>
      </c>
      <c r="F1694" s="322" t="str">
        <f t="shared" ca="1" si="366"/>
        <v>https://museemaritime.larochelle.fr/un-avant-gout/les-incontournables/joshua-1</v>
      </c>
      <c r="G1694" s="322" t="str">
        <f t="shared" ca="1" si="367"/>
        <v>A</v>
      </c>
      <c r="H1694" s="322">
        <f t="shared" ca="1" si="368"/>
        <v>0</v>
      </c>
      <c r="I1694" s="322" t="str">
        <f t="shared" ca="1" si="369"/>
        <v>x</v>
      </c>
      <c r="J1694" s="322" t="str">
        <f t="shared" ca="1" si="370"/>
        <v/>
      </c>
      <c r="K1694" s="322" t="str">
        <f t="shared" ca="1" si="371"/>
        <v/>
      </c>
      <c r="L1694" s="322" t="str">
        <f t="shared" ca="1" si="372"/>
        <v/>
      </c>
      <c r="N1694" s="322">
        <f t="shared" ca="1" si="373"/>
        <v>0</v>
      </c>
      <c r="O1694" t="str">
        <f t="shared" ca="1" si="374"/>
        <v/>
      </c>
      <c r="P1694" t="str">
        <f t="shared" ca="1" si="375"/>
        <v/>
      </c>
      <c r="Q1694" t="str">
        <f t="shared" ca="1" si="376"/>
        <v/>
      </c>
      <c r="R1694" t="str">
        <f t="shared" ca="1" si="377"/>
        <v/>
      </c>
    </row>
    <row r="1695" spans="1:18" hidden="1" x14ac:dyDescent="0.2">
      <c r="A1695" s="361"/>
      <c r="B1695" s="322">
        <v>105</v>
      </c>
      <c r="C1695" s="322" t="str">
        <f t="shared" ca="1" si="364"/>
        <v>12.11</v>
      </c>
      <c r="D1695" s="322" t="str">
        <f t="shared" ca="1" si="365"/>
        <v>na</v>
      </c>
      <c r="E1695" s="322" t="s">
        <v>40</v>
      </c>
      <c r="F1695" s="322" t="str">
        <f t="shared" ca="1" si="366"/>
        <v>https://museemaritime.larochelle.fr/preparer-la-visite/acces-tarifs-et-horaires</v>
      </c>
      <c r="G1695" s="322" t="str">
        <f t="shared" ca="1" si="367"/>
        <v>A</v>
      </c>
      <c r="H1695" s="322">
        <f t="shared" ca="1" si="368"/>
        <v>0</v>
      </c>
      <c r="I1695" s="322" t="str">
        <f t="shared" ca="1" si="369"/>
        <v>x</v>
      </c>
      <c r="J1695" s="322" t="str">
        <f t="shared" ca="1" si="370"/>
        <v/>
      </c>
      <c r="K1695" s="322" t="str">
        <f t="shared" ca="1" si="371"/>
        <v/>
      </c>
      <c r="L1695" s="322" t="str">
        <f t="shared" ca="1" si="372"/>
        <v/>
      </c>
      <c r="N1695" s="322">
        <f t="shared" ca="1" si="373"/>
        <v>0</v>
      </c>
      <c r="O1695" t="str">
        <f t="shared" ca="1" si="374"/>
        <v/>
      </c>
      <c r="P1695" t="str">
        <f t="shared" ca="1" si="375"/>
        <v/>
      </c>
      <c r="Q1695" t="str">
        <f t="shared" ca="1" si="376"/>
        <v/>
      </c>
      <c r="R1695" t="str">
        <f t="shared" ca="1" si="377"/>
        <v/>
      </c>
    </row>
    <row r="1696" spans="1:18" hidden="1" x14ac:dyDescent="0.2">
      <c r="A1696" s="361"/>
      <c r="B1696" s="322">
        <v>105</v>
      </c>
      <c r="C1696" s="322" t="str">
        <f t="shared" ca="1" si="364"/>
        <v>12.11</v>
      </c>
      <c r="D1696" s="322" t="str">
        <f t="shared" ca="1" si="365"/>
        <v>na</v>
      </c>
      <c r="E1696" s="322" t="s">
        <v>41</v>
      </c>
      <c r="F1696" s="322" t="str">
        <f t="shared" ca="1" si="366"/>
        <v>https://museemaritime.larochelle.fr/preparer-la-visite/je-suis/enseignant-ou-animateur</v>
      </c>
      <c r="G1696" s="322" t="str">
        <f t="shared" ca="1" si="367"/>
        <v>A</v>
      </c>
      <c r="H1696" s="322">
        <f t="shared" ca="1" si="368"/>
        <v>0</v>
      </c>
      <c r="I1696" s="322" t="str">
        <f t="shared" ca="1" si="369"/>
        <v>x</v>
      </c>
      <c r="J1696" s="322" t="str">
        <f t="shared" ca="1" si="370"/>
        <v/>
      </c>
      <c r="K1696" s="322" t="str">
        <f t="shared" ca="1" si="371"/>
        <v/>
      </c>
      <c r="L1696" s="322" t="str">
        <f t="shared" ca="1" si="372"/>
        <v/>
      </c>
      <c r="N1696" s="322">
        <f t="shared" ca="1" si="373"/>
        <v>0</v>
      </c>
      <c r="O1696" t="str">
        <f t="shared" ca="1" si="374"/>
        <v/>
      </c>
      <c r="P1696" t="str">
        <f t="shared" ca="1" si="375"/>
        <v/>
      </c>
      <c r="Q1696" t="str">
        <f t="shared" ca="1" si="376"/>
        <v/>
      </c>
      <c r="R1696" t="str">
        <f t="shared" ca="1" si="377"/>
        <v/>
      </c>
    </row>
    <row r="1697" spans="1:18" hidden="1" x14ac:dyDescent="0.2">
      <c r="A1697" s="361"/>
      <c r="B1697" s="322">
        <v>105</v>
      </c>
      <c r="C1697" s="322" t="str">
        <f t="shared" ca="1" si="364"/>
        <v>12.11</v>
      </c>
      <c r="D1697" s="322" t="str">
        <f t="shared" ca="1" si="365"/>
        <v>na</v>
      </c>
      <c r="E1697" s="322" t="s">
        <v>42</v>
      </c>
      <c r="F1697" s="322" t="str">
        <f t="shared" ca="1" si="366"/>
        <v>https://museemaritime.larochelle.fr/au-dela-de-la-visite/autour-des-expositions</v>
      </c>
      <c r="G1697" s="322" t="str">
        <f t="shared" ca="1" si="367"/>
        <v>A</v>
      </c>
      <c r="H1697" s="322">
        <f t="shared" ca="1" si="368"/>
        <v>0</v>
      </c>
      <c r="I1697" s="322" t="str">
        <f t="shared" ca="1" si="369"/>
        <v>x</v>
      </c>
      <c r="J1697" s="322" t="str">
        <f t="shared" ca="1" si="370"/>
        <v/>
      </c>
      <c r="K1697" s="322" t="str">
        <f t="shared" ca="1" si="371"/>
        <v/>
      </c>
      <c r="L1697" s="322" t="str">
        <f t="shared" ca="1" si="372"/>
        <v/>
      </c>
      <c r="N1697" s="322">
        <f t="shared" ca="1" si="373"/>
        <v>0</v>
      </c>
      <c r="O1697" t="str">
        <f t="shared" ca="1" si="374"/>
        <v/>
      </c>
      <c r="P1697" t="str">
        <f t="shared" ca="1" si="375"/>
        <v/>
      </c>
      <c r="Q1697" t="str">
        <f t="shared" ca="1" si="376"/>
        <v/>
      </c>
      <c r="R1697" t="str">
        <f t="shared" ca="1" si="377"/>
        <v/>
      </c>
    </row>
    <row r="1698" spans="1:18" hidden="1" x14ac:dyDescent="0.2">
      <c r="A1698" s="361"/>
      <c r="B1698" s="322">
        <v>105</v>
      </c>
      <c r="C1698" s="322" t="str">
        <f t="shared" ca="1" si="364"/>
        <v>12.11</v>
      </c>
      <c r="D1698" s="322" t="str">
        <f t="shared" ca="1" si="365"/>
        <v>na</v>
      </c>
      <c r="E1698" s="322" t="s">
        <v>43</v>
      </c>
      <c r="F1698" s="322" t="str">
        <f t="shared" ca="1" si="366"/>
        <v>https://museemaritime.larochelle.fr/au-dela-de-la-visite/lieux-culturels-et-monuments</v>
      </c>
      <c r="G1698" s="322" t="str">
        <f t="shared" ca="1" si="367"/>
        <v>A</v>
      </c>
      <c r="H1698" s="322">
        <f t="shared" ca="1" si="368"/>
        <v>0</v>
      </c>
      <c r="I1698" s="322" t="str">
        <f t="shared" ca="1" si="369"/>
        <v>x</v>
      </c>
      <c r="J1698" s="322" t="str">
        <f t="shared" ca="1" si="370"/>
        <v/>
      </c>
      <c r="K1698" s="322" t="str">
        <f t="shared" ca="1" si="371"/>
        <v/>
      </c>
      <c r="L1698" s="322" t="str">
        <f t="shared" ca="1" si="372"/>
        <v/>
      </c>
      <c r="N1698" s="322">
        <f t="shared" ca="1" si="373"/>
        <v>0</v>
      </c>
      <c r="O1698" t="str">
        <f t="shared" ca="1" si="374"/>
        <v/>
      </c>
      <c r="P1698" t="str">
        <f t="shared" ca="1" si="375"/>
        <v/>
      </c>
      <c r="Q1698" t="str">
        <f t="shared" ca="1" si="376"/>
        <v/>
      </c>
      <c r="R1698" t="str">
        <f t="shared" ca="1" si="377"/>
        <v/>
      </c>
    </row>
    <row r="1699" spans="1:18" hidden="1" x14ac:dyDescent="0.2">
      <c r="A1699" s="361"/>
      <c r="B1699" s="322">
        <v>105</v>
      </c>
      <c r="C1699" s="322" t="str">
        <f t="shared" ca="1" si="364"/>
        <v>12.11</v>
      </c>
      <c r="D1699" s="322" t="str">
        <f t="shared" ca="1" si="365"/>
        <v>na</v>
      </c>
      <c r="E1699" s="322" t="s">
        <v>44</v>
      </c>
      <c r="F1699" s="322" t="str">
        <f t="shared" ca="1" si="366"/>
        <v>https://museemaritime.larochelle.fr/au-dela-de-la-visite/a-decouvrir-a-proximite/yatchs-classiques</v>
      </c>
      <c r="G1699" s="322" t="str">
        <f t="shared" ca="1" si="367"/>
        <v>A</v>
      </c>
      <c r="H1699" s="322">
        <f t="shared" ca="1" si="368"/>
        <v>0</v>
      </c>
      <c r="I1699" s="322" t="str">
        <f t="shared" ca="1" si="369"/>
        <v>x</v>
      </c>
      <c r="J1699" s="322" t="str">
        <f t="shared" ca="1" si="370"/>
        <v/>
      </c>
      <c r="K1699" s="322" t="str">
        <f t="shared" ca="1" si="371"/>
        <v/>
      </c>
      <c r="L1699" s="322" t="str">
        <f t="shared" ca="1" si="372"/>
        <v/>
      </c>
      <c r="N1699" s="322">
        <f t="shared" ca="1" si="373"/>
        <v>0</v>
      </c>
      <c r="O1699" t="str">
        <f t="shared" ca="1" si="374"/>
        <v/>
      </c>
      <c r="P1699" t="str">
        <f t="shared" ca="1" si="375"/>
        <v/>
      </c>
      <c r="Q1699" t="str">
        <f t="shared" ca="1" si="376"/>
        <v/>
      </c>
      <c r="R1699" t="str">
        <f t="shared" ca="1" si="377"/>
        <v/>
      </c>
    </row>
    <row r="1700" spans="1:18" hidden="1" x14ac:dyDescent="0.2">
      <c r="A1700" s="361" t="s">
        <v>421</v>
      </c>
      <c r="B1700" s="322">
        <v>106</v>
      </c>
      <c r="C1700" s="322" t="str">
        <f t="shared" ca="1" si="364"/>
        <v>13.1</v>
      </c>
      <c r="D1700" s="322" t="str">
        <f t="shared" ca="1" si="365"/>
        <v>na</v>
      </c>
      <c r="E1700" s="322" t="s">
        <v>27</v>
      </c>
      <c r="F1700" s="322" t="str">
        <f t="shared" ca="1" si="366"/>
        <v>https://museemaritime.larochelle.fr/</v>
      </c>
      <c r="G1700" s="322" t="str">
        <f t="shared" ca="1" si="367"/>
        <v>A</v>
      </c>
      <c r="H1700" s="322">
        <f t="shared" ca="1" si="368"/>
        <v>0</v>
      </c>
      <c r="I1700" s="322" t="str">
        <f t="shared" ca="1" si="369"/>
        <v>x</v>
      </c>
      <c r="J1700" s="322" t="str">
        <f t="shared" ca="1" si="370"/>
        <v/>
      </c>
      <c r="K1700" s="322" t="str">
        <f t="shared" ca="1" si="371"/>
        <v/>
      </c>
      <c r="L1700" s="322" t="str">
        <f t="shared" ca="1" si="372"/>
        <v/>
      </c>
      <c r="N1700" s="322">
        <f t="shared" ca="1" si="373"/>
        <v>0</v>
      </c>
      <c r="O1700" t="str">
        <f t="shared" ca="1" si="374"/>
        <v/>
      </c>
      <c r="P1700" t="str">
        <f t="shared" ca="1" si="375"/>
        <v/>
      </c>
      <c r="Q1700" t="str">
        <f t="shared" ca="1" si="376"/>
        <v/>
      </c>
      <c r="R1700" t="str">
        <f t="shared" ca="1" si="377"/>
        <v/>
      </c>
    </row>
    <row r="1701" spans="1:18" hidden="1" x14ac:dyDescent="0.2">
      <c r="A1701" s="361"/>
      <c r="B1701" s="322">
        <v>106</v>
      </c>
      <c r="C1701" s="322" t="str">
        <f t="shared" ca="1" si="364"/>
        <v>13.1</v>
      </c>
      <c r="D1701" s="322" t="str">
        <f t="shared" ca="1" si="365"/>
        <v>na</v>
      </c>
      <c r="E1701" s="322" t="s">
        <v>28</v>
      </c>
      <c r="F1701" s="322" t="str">
        <f t="shared" ca="1" si="366"/>
        <v>https://museemaritime.larochelle.fr/contact</v>
      </c>
      <c r="G1701" s="322" t="str">
        <f t="shared" ca="1" si="367"/>
        <v>A</v>
      </c>
      <c r="H1701" s="322">
        <f t="shared" ca="1" si="368"/>
        <v>0</v>
      </c>
      <c r="I1701" s="322" t="str">
        <f t="shared" ca="1" si="369"/>
        <v>x</v>
      </c>
      <c r="J1701" s="322" t="str">
        <f t="shared" ca="1" si="370"/>
        <v/>
      </c>
      <c r="K1701" s="322" t="str">
        <f t="shared" ca="1" si="371"/>
        <v/>
      </c>
      <c r="L1701" s="322" t="str">
        <f t="shared" ca="1" si="372"/>
        <v/>
      </c>
      <c r="N1701" s="322">
        <f t="shared" ca="1" si="373"/>
        <v>0</v>
      </c>
      <c r="O1701" t="str">
        <f t="shared" ca="1" si="374"/>
        <v/>
      </c>
      <c r="P1701" t="str">
        <f t="shared" ca="1" si="375"/>
        <v/>
      </c>
      <c r="Q1701" t="str">
        <f t="shared" ca="1" si="376"/>
        <v/>
      </c>
      <c r="R1701" t="str">
        <f t="shared" ca="1" si="377"/>
        <v/>
      </c>
    </row>
    <row r="1702" spans="1:18" hidden="1" x14ac:dyDescent="0.2">
      <c r="A1702" s="361"/>
      <c r="B1702" s="322">
        <v>106</v>
      </c>
      <c r="C1702" s="322" t="str">
        <f t="shared" ca="1" si="364"/>
        <v>13.1</v>
      </c>
      <c r="D1702" s="322" t="str">
        <f t="shared" ca="1" si="365"/>
        <v>na</v>
      </c>
      <c r="E1702" s="322" t="s">
        <v>29</v>
      </c>
      <c r="F1702" s="322" t="str">
        <f t="shared" ca="1" si="366"/>
        <v>https://museemaritime.larochelle.fr/mentions-legales</v>
      </c>
      <c r="G1702" s="322" t="str">
        <f t="shared" ca="1" si="367"/>
        <v>A</v>
      </c>
      <c r="H1702" s="322">
        <f t="shared" ca="1" si="368"/>
        <v>0</v>
      </c>
      <c r="I1702" s="322" t="str">
        <f t="shared" ca="1" si="369"/>
        <v>x</v>
      </c>
      <c r="J1702" s="322" t="str">
        <f t="shared" ca="1" si="370"/>
        <v/>
      </c>
      <c r="K1702" s="322" t="str">
        <f t="shared" ca="1" si="371"/>
        <v/>
      </c>
      <c r="L1702" s="322" t="str">
        <f t="shared" ca="1" si="372"/>
        <v/>
      </c>
      <c r="N1702" s="322">
        <f t="shared" ca="1" si="373"/>
        <v>0</v>
      </c>
      <c r="O1702" t="str">
        <f t="shared" ca="1" si="374"/>
        <v/>
      </c>
      <c r="P1702" t="str">
        <f t="shared" ca="1" si="375"/>
        <v/>
      </c>
      <c r="Q1702" t="str">
        <f t="shared" ca="1" si="376"/>
        <v/>
      </c>
      <c r="R1702" t="str">
        <f t="shared" ca="1" si="377"/>
        <v/>
      </c>
    </row>
    <row r="1703" spans="1:18" hidden="1" x14ac:dyDescent="0.2">
      <c r="A1703" s="361"/>
      <c r="B1703" s="322">
        <v>106</v>
      </c>
      <c r="C1703" s="322" t="str">
        <f t="shared" ca="1" si="364"/>
        <v>13.1</v>
      </c>
      <c r="D1703" s="322" t="str">
        <f t="shared" ca="1" si="365"/>
        <v>na</v>
      </c>
      <c r="E1703" s="322" t="s">
        <v>30</v>
      </c>
      <c r="F1703" s="322" t="str">
        <f t="shared" ca="1" si="366"/>
        <v>https://museemaritime.larochelle.fr/plan-du-site</v>
      </c>
      <c r="G1703" s="322" t="str">
        <f t="shared" ca="1" si="367"/>
        <v>A</v>
      </c>
      <c r="H1703" s="322">
        <f t="shared" ca="1" si="368"/>
        <v>0</v>
      </c>
      <c r="I1703" s="322" t="str">
        <f t="shared" ca="1" si="369"/>
        <v>x</v>
      </c>
      <c r="J1703" s="322" t="str">
        <f t="shared" ca="1" si="370"/>
        <v/>
      </c>
      <c r="K1703" s="322" t="str">
        <f t="shared" ca="1" si="371"/>
        <v/>
      </c>
      <c r="L1703" s="322" t="str">
        <f t="shared" ca="1" si="372"/>
        <v/>
      </c>
      <c r="N1703" s="322">
        <f t="shared" ca="1" si="373"/>
        <v>0</v>
      </c>
      <c r="O1703" t="str">
        <f t="shared" ca="1" si="374"/>
        <v/>
      </c>
      <c r="P1703" t="str">
        <f t="shared" ca="1" si="375"/>
        <v/>
      </c>
      <c r="Q1703" t="str">
        <f t="shared" ca="1" si="376"/>
        <v/>
      </c>
      <c r="R1703" t="str">
        <f t="shared" ca="1" si="377"/>
        <v/>
      </c>
    </row>
    <row r="1704" spans="1:18" hidden="1" x14ac:dyDescent="0.2">
      <c r="A1704" s="361"/>
      <c r="B1704" s="322">
        <v>106</v>
      </c>
      <c r="C1704" s="322" t="str">
        <f t="shared" ca="1" si="364"/>
        <v>13.1</v>
      </c>
      <c r="D1704" s="322" t="str">
        <f t="shared" ca="1" si="365"/>
        <v>na</v>
      </c>
      <c r="E1704" s="322" t="s">
        <v>31</v>
      </c>
      <c r="F1704" s="322" t="str">
        <f t="shared" ca="1" si="366"/>
        <v>https://museemaritime.larochelle.fr/un-avant-gout/en-ce-moment</v>
      </c>
      <c r="G1704" s="322" t="str">
        <f t="shared" ca="1" si="367"/>
        <v>A</v>
      </c>
      <c r="H1704" s="322">
        <f t="shared" ca="1" si="368"/>
        <v>0</v>
      </c>
      <c r="I1704" s="322" t="str">
        <f t="shared" ca="1" si="369"/>
        <v>x</v>
      </c>
      <c r="J1704" s="322" t="str">
        <f t="shared" ca="1" si="370"/>
        <v/>
      </c>
      <c r="K1704" s="322" t="str">
        <f t="shared" ca="1" si="371"/>
        <v/>
      </c>
      <c r="L1704" s="322" t="str">
        <f t="shared" ca="1" si="372"/>
        <v/>
      </c>
      <c r="N1704" s="322">
        <f t="shared" ca="1" si="373"/>
        <v>0</v>
      </c>
      <c r="O1704" t="str">
        <f t="shared" ca="1" si="374"/>
        <v/>
      </c>
      <c r="P1704" t="str">
        <f t="shared" ca="1" si="375"/>
        <v/>
      </c>
      <c r="Q1704" t="str">
        <f t="shared" ca="1" si="376"/>
        <v/>
      </c>
      <c r="R1704" t="str">
        <f t="shared" ca="1" si="377"/>
        <v/>
      </c>
    </row>
    <row r="1705" spans="1:18" hidden="1" x14ac:dyDescent="0.2">
      <c r="A1705" s="361"/>
      <c r="B1705" s="322">
        <v>106</v>
      </c>
      <c r="C1705" s="322" t="str">
        <f t="shared" ca="1" si="364"/>
        <v>13.1</v>
      </c>
      <c r="D1705" s="322" t="str">
        <f t="shared" ca="1" si="365"/>
        <v>na</v>
      </c>
      <c r="E1705" s="322" t="s">
        <v>32</v>
      </c>
      <c r="F1705" s="322" t="str">
        <f t="shared" ca="1" si="366"/>
        <v>https://museemaritime.larochelle.fr/un-avant-gout/en-ce-moment</v>
      </c>
      <c r="G1705" s="322" t="str">
        <f t="shared" ca="1" si="367"/>
        <v>A</v>
      </c>
      <c r="H1705" s="322">
        <f t="shared" ca="1" si="368"/>
        <v>0</v>
      </c>
      <c r="I1705" s="322" t="str">
        <f t="shared" ca="1" si="369"/>
        <v>x</v>
      </c>
      <c r="J1705" s="322" t="str">
        <f t="shared" ca="1" si="370"/>
        <v/>
      </c>
      <c r="K1705" s="322" t="str">
        <f t="shared" ca="1" si="371"/>
        <v/>
      </c>
      <c r="L1705" s="322" t="str">
        <f t="shared" ca="1" si="372"/>
        <v/>
      </c>
      <c r="N1705" s="322">
        <f t="shared" ca="1" si="373"/>
        <v>0</v>
      </c>
      <c r="O1705" t="str">
        <f t="shared" ca="1" si="374"/>
        <v/>
      </c>
      <c r="P1705" t="str">
        <f t="shared" ca="1" si="375"/>
        <v/>
      </c>
      <c r="Q1705" t="str">
        <f t="shared" ca="1" si="376"/>
        <v/>
      </c>
      <c r="R1705" t="str">
        <f t="shared" ca="1" si="377"/>
        <v/>
      </c>
    </row>
    <row r="1706" spans="1:18" hidden="1" x14ac:dyDescent="0.2">
      <c r="A1706" s="361"/>
      <c r="B1706" s="322">
        <v>106</v>
      </c>
      <c r="C1706" s="322" t="str">
        <f t="shared" ca="1" si="364"/>
        <v>13.1</v>
      </c>
      <c r="D1706" s="322" t="str">
        <f t="shared" ca="1" si="365"/>
        <v>na</v>
      </c>
      <c r="E1706" s="322" t="s">
        <v>33</v>
      </c>
      <c r="F1706" s="322" t="str">
        <f t="shared" ca="1" si="366"/>
        <v>https://museemaritime.larochelle.fr/un-avant-gout/en-ce-moment/evenement/generationsthalassa-5662</v>
      </c>
      <c r="G1706" s="322" t="str">
        <f t="shared" ca="1" si="367"/>
        <v>A</v>
      </c>
      <c r="H1706" s="322">
        <f t="shared" ca="1" si="368"/>
        <v>0</v>
      </c>
      <c r="I1706" s="322" t="str">
        <f t="shared" ca="1" si="369"/>
        <v>x</v>
      </c>
      <c r="J1706" s="322" t="str">
        <f t="shared" ca="1" si="370"/>
        <v/>
      </c>
      <c r="K1706" s="322" t="str">
        <f t="shared" ca="1" si="371"/>
        <v/>
      </c>
      <c r="L1706" s="322" t="str">
        <f t="shared" ca="1" si="372"/>
        <v/>
      </c>
      <c r="N1706" s="322">
        <f t="shared" ca="1" si="373"/>
        <v>0</v>
      </c>
      <c r="O1706" t="str">
        <f t="shared" ca="1" si="374"/>
        <v/>
      </c>
      <c r="P1706" t="str">
        <f t="shared" ca="1" si="375"/>
        <v/>
      </c>
      <c r="Q1706" t="str">
        <f t="shared" ca="1" si="376"/>
        <v/>
      </c>
      <c r="R1706" t="str">
        <f t="shared" ca="1" si="377"/>
        <v/>
      </c>
    </row>
    <row r="1707" spans="1:18" hidden="1" x14ac:dyDescent="0.2">
      <c r="A1707" s="361"/>
      <c r="B1707" s="322">
        <v>106</v>
      </c>
      <c r="C1707" s="322" t="str">
        <f t="shared" ca="1" si="364"/>
        <v>13.1</v>
      </c>
      <c r="D1707" s="322" t="str">
        <f t="shared" ca="1" si="365"/>
        <v>na</v>
      </c>
      <c r="E1707" s="322" t="s">
        <v>34</v>
      </c>
      <c r="F1707" s="322" t="str">
        <f t="shared" ca="1" si="366"/>
        <v>https://museemaritime.larochelle.fr/recherche?q=bateau&amp;tx_indexedsearch%5Bsubmit_button%5D=OK </v>
      </c>
      <c r="G1707" s="322" t="str">
        <f t="shared" ca="1" si="367"/>
        <v>A</v>
      </c>
      <c r="H1707" s="322">
        <f t="shared" ca="1" si="368"/>
        <v>0</v>
      </c>
      <c r="I1707" s="322" t="str">
        <f t="shared" ca="1" si="369"/>
        <v>x</v>
      </c>
      <c r="J1707" s="322" t="str">
        <f t="shared" ca="1" si="370"/>
        <v/>
      </c>
      <c r="K1707" s="322" t="str">
        <f t="shared" ca="1" si="371"/>
        <v/>
      </c>
      <c r="L1707" s="322" t="str">
        <f t="shared" ca="1" si="372"/>
        <v/>
      </c>
      <c r="N1707" s="322">
        <f t="shared" ca="1" si="373"/>
        <v>0</v>
      </c>
      <c r="O1707" t="str">
        <f t="shared" ca="1" si="374"/>
        <v/>
      </c>
      <c r="P1707" t="str">
        <f t="shared" ca="1" si="375"/>
        <v/>
      </c>
      <c r="Q1707" t="str">
        <f t="shared" ca="1" si="376"/>
        <v/>
      </c>
      <c r="R1707" t="str">
        <f t="shared" ca="1" si="377"/>
        <v/>
      </c>
    </row>
    <row r="1708" spans="1:18" hidden="1" x14ac:dyDescent="0.2">
      <c r="A1708" s="361"/>
      <c r="B1708" s="322">
        <v>106</v>
      </c>
      <c r="C1708" s="322" t="str">
        <f t="shared" ca="1" si="364"/>
        <v>13.1</v>
      </c>
      <c r="D1708" s="322" t="str">
        <f t="shared" ca="1" si="365"/>
        <v>na</v>
      </c>
      <c r="E1708" s="322" t="s">
        <v>35</v>
      </c>
      <c r="F1708" s="322" t="str">
        <f t="shared" ca="1" si="366"/>
        <v>https://museemaritime.larochelle.fr/un-avant-gout/presentation-du-musee</v>
      </c>
      <c r="G1708" s="322" t="str">
        <f t="shared" ca="1" si="367"/>
        <v>A</v>
      </c>
      <c r="H1708" s="322">
        <f t="shared" ca="1" si="368"/>
        <v>0</v>
      </c>
      <c r="I1708" s="322" t="str">
        <f t="shared" ca="1" si="369"/>
        <v>x</v>
      </c>
      <c r="J1708" s="322" t="str">
        <f t="shared" ca="1" si="370"/>
        <v/>
      </c>
      <c r="K1708" s="322" t="str">
        <f t="shared" ca="1" si="371"/>
        <v/>
      </c>
      <c r="L1708" s="322" t="str">
        <f t="shared" ca="1" si="372"/>
        <v/>
      </c>
      <c r="N1708" s="322">
        <f t="shared" ca="1" si="373"/>
        <v>0</v>
      </c>
      <c r="O1708" t="str">
        <f t="shared" ca="1" si="374"/>
        <v/>
      </c>
      <c r="P1708" t="str">
        <f t="shared" ca="1" si="375"/>
        <v/>
      </c>
      <c r="Q1708" t="str">
        <f t="shared" ca="1" si="376"/>
        <v/>
      </c>
      <c r="R1708" t="str">
        <f t="shared" ca="1" si="377"/>
        <v/>
      </c>
    </row>
    <row r="1709" spans="1:18" hidden="1" x14ac:dyDescent="0.2">
      <c r="A1709" s="361"/>
      <c r="B1709" s="322">
        <v>106</v>
      </c>
      <c r="C1709" s="322" t="str">
        <f t="shared" ca="1" si="364"/>
        <v>13.1</v>
      </c>
      <c r="D1709" s="322" t="str">
        <f t="shared" ca="1" si="365"/>
        <v>na</v>
      </c>
      <c r="E1709" s="322" t="s">
        <v>36</v>
      </c>
      <c r="F1709" s="322" t="str">
        <f t="shared" ca="1" si="366"/>
        <v>https://museemaritime.larochelle.fr/un-avant-gout/histoire-du-musee</v>
      </c>
      <c r="G1709" s="322" t="str">
        <f t="shared" ca="1" si="367"/>
        <v>A</v>
      </c>
      <c r="H1709" s="322">
        <f t="shared" ca="1" si="368"/>
        <v>0</v>
      </c>
      <c r="I1709" s="322" t="str">
        <f t="shared" ca="1" si="369"/>
        <v>x</v>
      </c>
      <c r="J1709" s="322" t="str">
        <f t="shared" ca="1" si="370"/>
        <v/>
      </c>
      <c r="K1709" s="322" t="str">
        <f t="shared" ca="1" si="371"/>
        <v/>
      </c>
      <c r="L1709" s="322" t="str">
        <f t="shared" ca="1" si="372"/>
        <v/>
      </c>
      <c r="N1709" s="322">
        <f t="shared" ca="1" si="373"/>
        <v>0</v>
      </c>
      <c r="O1709" t="str">
        <f t="shared" ca="1" si="374"/>
        <v/>
      </c>
      <c r="P1709" t="str">
        <f t="shared" ca="1" si="375"/>
        <v/>
      </c>
      <c r="Q1709" t="str">
        <f t="shared" ca="1" si="376"/>
        <v/>
      </c>
      <c r="R1709" t="str">
        <f t="shared" ca="1" si="377"/>
        <v/>
      </c>
    </row>
    <row r="1710" spans="1:18" hidden="1" x14ac:dyDescent="0.2">
      <c r="A1710" s="361"/>
      <c r="B1710" s="322">
        <v>106</v>
      </c>
      <c r="C1710" s="322" t="str">
        <f t="shared" ca="1" si="364"/>
        <v>13.1</v>
      </c>
      <c r="D1710" s="322" t="str">
        <f t="shared" ca="1" si="365"/>
        <v>na</v>
      </c>
      <c r="E1710" s="322" t="s">
        <v>37</v>
      </c>
      <c r="F1710" s="322" t="str">
        <f t="shared" ca="1" si="366"/>
        <v>https://museemaritime.larochelle.fr/un-avant-gout/les-collections/flotte-patrimoniale</v>
      </c>
      <c r="G1710" s="322" t="str">
        <f t="shared" ca="1" si="367"/>
        <v>A</v>
      </c>
      <c r="H1710" s="322">
        <f t="shared" ca="1" si="368"/>
        <v>0</v>
      </c>
      <c r="I1710" s="322" t="str">
        <f t="shared" ca="1" si="369"/>
        <v>x</v>
      </c>
      <c r="J1710" s="322" t="str">
        <f t="shared" ca="1" si="370"/>
        <v/>
      </c>
      <c r="K1710" s="322" t="str">
        <f t="shared" ca="1" si="371"/>
        <v/>
      </c>
      <c r="L1710" s="322" t="str">
        <f t="shared" ca="1" si="372"/>
        <v/>
      </c>
      <c r="N1710" s="322">
        <f t="shared" ca="1" si="373"/>
        <v>0</v>
      </c>
      <c r="O1710" t="str">
        <f t="shared" ca="1" si="374"/>
        <v/>
      </c>
      <c r="P1710" t="str">
        <f t="shared" ca="1" si="375"/>
        <v/>
      </c>
      <c r="Q1710" t="str">
        <f t="shared" ca="1" si="376"/>
        <v/>
      </c>
      <c r="R1710" t="str">
        <f t="shared" ca="1" si="377"/>
        <v/>
      </c>
    </row>
    <row r="1711" spans="1:18" hidden="1" x14ac:dyDescent="0.2">
      <c r="A1711" s="361"/>
      <c r="B1711" s="322">
        <v>106</v>
      </c>
      <c r="C1711" s="322" t="str">
        <f t="shared" ca="1" si="364"/>
        <v>13.1</v>
      </c>
      <c r="D1711" s="322" t="str">
        <f t="shared" ca="1" si="365"/>
        <v>na</v>
      </c>
      <c r="E1711" s="322" t="s">
        <v>38</v>
      </c>
      <c r="F1711" s="322" t="str">
        <f t="shared" ca="1" si="366"/>
        <v>https://museemaritime.larochelle.fr/un-avant-gout/les-collections/france-1</v>
      </c>
      <c r="G1711" s="322" t="str">
        <f t="shared" ca="1" si="367"/>
        <v>A</v>
      </c>
      <c r="H1711" s="322">
        <f t="shared" ca="1" si="368"/>
        <v>0</v>
      </c>
      <c r="I1711" s="322" t="str">
        <f t="shared" ca="1" si="369"/>
        <v>x</v>
      </c>
      <c r="J1711" s="322" t="str">
        <f t="shared" ca="1" si="370"/>
        <v/>
      </c>
      <c r="K1711" s="322" t="str">
        <f t="shared" ca="1" si="371"/>
        <v/>
      </c>
      <c r="L1711" s="322" t="str">
        <f t="shared" ca="1" si="372"/>
        <v/>
      </c>
      <c r="N1711" s="322">
        <f t="shared" ca="1" si="373"/>
        <v>0</v>
      </c>
      <c r="O1711" t="str">
        <f t="shared" ca="1" si="374"/>
        <v/>
      </c>
      <c r="P1711" t="str">
        <f t="shared" ca="1" si="375"/>
        <v/>
      </c>
      <c r="Q1711" t="str">
        <f t="shared" ca="1" si="376"/>
        <v/>
      </c>
      <c r="R1711" t="str">
        <f t="shared" ca="1" si="377"/>
        <v/>
      </c>
    </row>
    <row r="1712" spans="1:18" hidden="1" x14ac:dyDescent="0.2">
      <c r="A1712" s="361"/>
      <c r="B1712" s="322">
        <v>106</v>
      </c>
      <c r="C1712" s="322" t="str">
        <f t="shared" ca="1" si="364"/>
        <v>13.1</v>
      </c>
      <c r="D1712" s="322" t="str">
        <f t="shared" ca="1" si="365"/>
        <v>na</v>
      </c>
      <c r="E1712" s="322" t="s">
        <v>39</v>
      </c>
      <c r="F1712" s="322" t="str">
        <f t="shared" ca="1" si="366"/>
        <v>https://museemaritime.larochelle.fr/un-avant-gout/les-incontournables/joshua-1</v>
      </c>
      <c r="G1712" s="322" t="str">
        <f t="shared" ca="1" si="367"/>
        <v>A</v>
      </c>
      <c r="H1712" s="322">
        <f t="shared" ca="1" si="368"/>
        <v>0</v>
      </c>
      <c r="I1712" s="322" t="str">
        <f t="shared" ca="1" si="369"/>
        <v>x</v>
      </c>
      <c r="J1712" s="322" t="str">
        <f t="shared" ca="1" si="370"/>
        <v/>
      </c>
      <c r="K1712" s="322" t="str">
        <f t="shared" ca="1" si="371"/>
        <v/>
      </c>
      <c r="L1712" s="322" t="str">
        <f t="shared" ca="1" si="372"/>
        <v/>
      </c>
      <c r="N1712" s="322">
        <f t="shared" ca="1" si="373"/>
        <v>0</v>
      </c>
      <c r="O1712" t="str">
        <f t="shared" ca="1" si="374"/>
        <v/>
      </c>
      <c r="P1712" t="str">
        <f t="shared" ca="1" si="375"/>
        <v/>
      </c>
      <c r="Q1712" t="str">
        <f t="shared" ca="1" si="376"/>
        <v/>
      </c>
      <c r="R1712" t="str">
        <f t="shared" ca="1" si="377"/>
        <v/>
      </c>
    </row>
    <row r="1713" spans="1:18" hidden="1" x14ac:dyDescent="0.2">
      <c r="A1713" s="361"/>
      <c r="B1713" s="322">
        <v>106</v>
      </c>
      <c r="C1713" s="322" t="str">
        <f t="shared" ca="1" si="364"/>
        <v>13.1</v>
      </c>
      <c r="D1713" s="322" t="str">
        <f t="shared" ca="1" si="365"/>
        <v>na</v>
      </c>
      <c r="E1713" s="322" t="s">
        <v>40</v>
      </c>
      <c r="F1713" s="322" t="str">
        <f t="shared" ca="1" si="366"/>
        <v>https://museemaritime.larochelle.fr/preparer-la-visite/acces-tarifs-et-horaires</v>
      </c>
      <c r="G1713" s="322" t="str">
        <f t="shared" ca="1" si="367"/>
        <v>A</v>
      </c>
      <c r="H1713" s="322">
        <f t="shared" ca="1" si="368"/>
        <v>0</v>
      </c>
      <c r="I1713" s="322" t="str">
        <f t="shared" ca="1" si="369"/>
        <v>x</v>
      </c>
      <c r="J1713" s="322" t="str">
        <f t="shared" ca="1" si="370"/>
        <v/>
      </c>
      <c r="K1713" s="322" t="str">
        <f t="shared" ca="1" si="371"/>
        <v/>
      </c>
      <c r="L1713" s="322" t="str">
        <f t="shared" ca="1" si="372"/>
        <v/>
      </c>
      <c r="N1713" s="322">
        <f t="shared" ca="1" si="373"/>
        <v>0</v>
      </c>
      <c r="O1713" t="str">
        <f t="shared" ca="1" si="374"/>
        <v/>
      </c>
      <c r="P1713" t="str">
        <f t="shared" ca="1" si="375"/>
        <v/>
      </c>
      <c r="Q1713" t="str">
        <f t="shared" ca="1" si="376"/>
        <v/>
      </c>
      <c r="R1713" t="str">
        <f t="shared" ca="1" si="377"/>
        <v/>
      </c>
    </row>
    <row r="1714" spans="1:18" hidden="1" x14ac:dyDescent="0.2">
      <c r="A1714" s="361"/>
      <c r="B1714" s="322">
        <v>106</v>
      </c>
      <c r="C1714" s="322" t="str">
        <f t="shared" ca="1" si="364"/>
        <v>13.1</v>
      </c>
      <c r="D1714" s="322" t="str">
        <f t="shared" ca="1" si="365"/>
        <v>na</v>
      </c>
      <c r="E1714" s="322" t="s">
        <v>41</v>
      </c>
      <c r="F1714" s="322" t="str">
        <f t="shared" ca="1" si="366"/>
        <v>https://museemaritime.larochelle.fr/preparer-la-visite/je-suis/enseignant-ou-animateur</v>
      </c>
      <c r="G1714" s="322" t="str">
        <f t="shared" ca="1" si="367"/>
        <v>A</v>
      </c>
      <c r="H1714" s="322">
        <f t="shared" ca="1" si="368"/>
        <v>0</v>
      </c>
      <c r="I1714" s="322" t="str">
        <f t="shared" ca="1" si="369"/>
        <v>x</v>
      </c>
      <c r="J1714" s="322" t="str">
        <f t="shared" ca="1" si="370"/>
        <v/>
      </c>
      <c r="K1714" s="322" t="str">
        <f t="shared" ca="1" si="371"/>
        <v/>
      </c>
      <c r="L1714" s="322" t="str">
        <f t="shared" ca="1" si="372"/>
        <v/>
      </c>
      <c r="N1714" s="322">
        <f t="shared" ca="1" si="373"/>
        <v>0</v>
      </c>
      <c r="O1714" t="str">
        <f t="shared" ca="1" si="374"/>
        <v/>
      </c>
      <c r="P1714" t="str">
        <f t="shared" ca="1" si="375"/>
        <v/>
      </c>
      <c r="Q1714" t="str">
        <f t="shared" ca="1" si="376"/>
        <v/>
      </c>
      <c r="R1714" t="str">
        <f t="shared" ca="1" si="377"/>
        <v/>
      </c>
    </row>
    <row r="1715" spans="1:18" hidden="1" x14ac:dyDescent="0.2">
      <c r="A1715" s="361"/>
      <c r="B1715" s="322">
        <v>106</v>
      </c>
      <c r="C1715" s="322" t="str">
        <f t="shared" ca="1" si="364"/>
        <v>13.1</v>
      </c>
      <c r="D1715" s="322" t="str">
        <f t="shared" ca="1" si="365"/>
        <v>na</v>
      </c>
      <c r="E1715" s="322" t="s">
        <v>42</v>
      </c>
      <c r="F1715" s="322" t="str">
        <f t="shared" ca="1" si="366"/>
        <v>https://museemaritime.larochelle.fr/au-dela-de-la-visite/autour-des-expositions</v>
      </c>
      <c r="G1715" s="322" t="str">
        <f t="shared" ca="1" si="367"/>
        <v>A</v>
      </c>
      <c r="H1715" s="322">
        <f t="shared" ca="1" si="368"/>
        <v>0</v>
      </c>
      <c r="I1715" s="322" t="str">
        <f t="shared" ca="1" si="369"/>
        <v>x</v>
      </c>
      <c r="J1715" s="322" t="str">
        <f t="shared" ca="1" si="370"/>
        <v/>
      </c>
      <c r="K1715" s="322" t="str">
        <f t="shared" ca="1" si="371"/>
        <v/>
      </c>
      <c r="L1715" s="322" t="str">
        <f t="shared" ca="1" si="372"/>
        <v/>
      </c>
      <c r="N1715" s="322">
        <f t="shared" ca="1" si="373"/>
        <v>0</v>
      </c>
      <c r="O1715" t="str">
        <f t="shared" ca="1" si="374"/>
        <v/>
      </c>
      <c r="P1715" t="str">
        <f t="shared" ca="1" si="375"/>
        <v/>
      </c>
      <c r="Q1715" t="str">
        <f t="shared" ca="1" si="376"/>
        <v/>
      </c>
      <c r="R1715" t="str">
        <f t="shared" ca="1" si="377"/>
        <v/>
      </c>
    </row>
    <row r="1716" spans="1:18" hidden="1" x14ac:dyDescent="0.2">
      <c r="A1716" s="361"/>
      <c r="B1716" s="322">
        <v>106</v>
      </c>
      <c r="C1716" s="322" t="str">
        <f t="shared" ca="1" si="364"/>
        <v>13.1</v>
      </c>
      <c r="D1716" s="322" t="str">
        <f t="shared" ca="1" si="365"/>
        <v>na</v>
      </c>
      <c r="E1716" s="322" t="s">
        <v>43</v>
      </c>
      <c r="F1716" s="322" t="str">
        <f t="shared" ca="1" si="366"/>
        <v>https://museemaritime.larochelle.fr/au-dela-de-la-visite/lieux-culturels-et-monuments</v>
      </c>
      <c r="G1716" s="322" t="str">
        <f t="shared" ca="1" si="367"/>
        <v>A</v>
      </c>
      <c r="H1716" s="322">
        <f t="shared" ca="1" si="368"/>
        <v>0</v>
      </c>
      <c r="I1716" s="322" t="str">
        <f t="shared" ca="1" si="369"/>
        <v>x</v>
      </c>
      <c r="J1716" s="322" t="str">
        <f t="shared" ca="1" si="370"/>
        <v/>
      </c>
      <c r="K1716" s="322" t="str">
        <f t="shared" ca="1" si="371"/>
        <v/>
      </c>
      <c r="L1716" s="322" t="str">
        <f t="shared" ca="1" si="372"/>
        <v/>
      </c>
      <c r="N1716" s="322">
        <f t="shared" ca="1" si="373"/>
        <v>0</v>
      </c>
      <c r="O1716" t="str">
        <f t="shared" ca="1" si="374"/>
        <v/>
      </c>
      <c r="P1716" t="str">
        <f t="shared" ca="1" si="375"/>
        <v/>
      </c>
      <c r="Q1716" t="str">
        <f t="shared" ca="1" si="376"/>
        <v/>
      </c>
      <c r="R1716" t="str">
        <f t="shared" ca="1" si="377"/>
        <v/>
      </c>
    </row>
    <row r="1717" spans="1:18" hidden="1" x14ac:dyDescent="0.2">
      <c r="A1717" s="361"/>
      <c r="B1717" s="322">
        <v>106</v>
      </c>
      <c r="C1717" s="322" t="str">
        <f t="shared" ca="1" si="364"/>
        <v>13.1</v>
      </c>
      <c r="D1717" s="322" t="str">
        <f t="shared" ca="1" si="365"/>
        <v>na</v>
      </c>
      <c r="E1717" s="322" t="s">
        <v>44</v>
      </c>
      <c r="F1717" s="322" t="str">
        <f t="shared" ca="1" si="366"/>
        <v>https://museemaritime.larochelle.fr/au-dela-de-la-visite/a-decouvrir-a-proximite/yatchs-classiques</v>
      </c>
      <c r="G1717" s="322" t="str">
        <f t="shared" ca="1" si="367"/>
        <v>A</v>
      </c>
      <c r="H1717" s="322">
        <f t="shared" ca="1" si="368"/>
        <v>0</v>
      </c>
      <c r="I1717" s="322" t="str">
        <f t="shared" ca="1" si="369"/>
        <v>x</v>
      </c>
      <c r="J1717" s="322" t="str">
        <f t="shared" ca="1" si="370"/>
        <v/>
      </c>
      <c r="K1717" s="322" t="str">
        <f t="shared" ca="1" si="371"/>
        <v/>
      </c>
      <c r="L1717" s="322" t="str">
        <f t="shared" ca="1" si="372"/>
        <v/>
      </c>
      <c r="N1717" s="322">
        <f t="shared" ca="1" si="373"/>
        <v>0</v>
      </c>
      <c r="O1717" t="str">
        <f t="shared" ca="1" si="374"/>
        <v/>
      </c>
      <c r="P1717" t="str">
        <f t="shared" ca="1" si="375"/>
        <v/>
      </c>
      <c r="Q1717" t="str">
        <f t="shared" ca="1" si="376"/>
        <v/>
      </c>
      <c r="R1717" t="str">
        <f t="shared" ca="1" si="377"/>
        <v/>
      </c>
    </row>
    <row r="1718" spans="1:18" hidden="1" x14ac:dyDescent="0.2">
      <c r="A1718" s="361"/>
      <c r="B1718" s="322">
        <v>107</v>
      </c>
      <c r="C1718" s="322" t="str">
        <f t="shared" ca="1" si="364"/>
        <v>13.2</v>
      </c>
      <c r="D1718" s="322" t="str">
        <f t="shared" ca="1" si="365"/>
        <v>c</v>
      </c>
      <c r="E1718" s="322" t="s">
        <v>27</v>
      </c>
      <c r="F1718" s="322" t="str">
        <f t="shared" ca="1" si="366"/>
        <v>https://museemaritime.larochelle.fr/</v>
      </c>
      <c r="G1718" s="322" t="str">
        <f t="shared" ca="1" si="367"/>
        <v>A</v>
      </c>
      <c r="H1718" s="322">
        <f t="shared" ca="1" si="368"/>
        <v>0</v>
      </c>
      <c r="I1718" s="322" t="str">
        <f t="shared" ca="1" si="369"/>
        <v>x</v>
      </c>
      <c r="J1718" s="322" t="str">
        <f t="shared" ca="1" si="370"/>
        <v/>
      </c>
      <c r="K1718" s="322" t="str">
        <f t="shared" ca="1" si="371"/>
        <v/>
      </c>
      <c r="L1718" s="322" t="str">
        <f t="shared" ca="1" si="372"/>
        <v/>
      </c>
      <c r="N1718" s="322">
        <f t="shared" ca="1" si="373"/>
        <v>0</v>
      </c>
      <c r="O1718" t="str">
        <f t="shared" ca="1" si="374"/>
        <v/>
      </c>
      <c r="P1718" t="str">
        <f t="shared" ca="1" si="375"/>
        <v/>
      </c>
      <c r="Q1718" t="str">
        <f t="shared" ca="1" si="376"/>
        <v/>
      </c>
      <c r="R1718" t="str">
        <f t="shared" ca="1" si="377"/>
        <v/>
      </c>
    </row>
    <row r="1719" spans="1:18" hidden="1" x14ac:dyDescent="0.2">
      <c r="A1719" s="361"/>
      <c r="B1719" s="322">
        <v>107</v>
      </c>
      <c r="C1719" s="322" t="str">
        <f t="shared" ca="1" si="364"/>
        <v>13.2</v>
      </c>
      <c r="D1719" s="322" t="str">
        <f t="shared" ca="1" si="365"/>
        <v>c</v>
      </c>
      <c r="E1719" s="322" t="s">
        <v>28</v>
      </c>
      <c r="F1719" s="322" t="str">
        <f t="shared" ca="1" si="366"/>
        <v>https://museemaritime.larochelle.fr/contact</v>
      </c>
      <c r="G1719" s="322" t="str">
        <f t="shared" ca="1" si="367"/>
        <v>A</v>
      </c>
      <c r="H1719" s="322">
        <f t="shared" ca="1" si="368"/>
        <v>0</v>
      </c>
      <c r="I1719" s="322" t="str">
        <f t="shared" ca="1" si="369"/>
        <v>x</v>
      </c>
      <c r="J1719" s="322" t="str">
        <f t="shared" ca="1" si="370"/>
        <v/>
      </c>
      <c r="K1719" s="322" t="str">
        <f t="shared" ca="1" si="371"/>
        <v/>
      </c>
      <c r="L1719" s="322" t="str">
        <f t="shared" ca="1" si="372"/>
        <v/>
      </c>
      <c r="N1719" s="322">
        <f t="shared" ca="1" si="373"/>
        <v>0</v>
      </c>
      <c r="O1719" t="str">
        <f t="shared" ca="1" si="374"/>
        <v/>
      </c>
      <c r="P1719" t="str">
        <f t="shared" ca="1" si="375"/>
        <v/>
      </c>
      <c r="Q1719" t="str">
        <f t="shared" ca="1" si="376"/>
        <v/>
      </c>
      <c r="R1719" t="str">
        <f t="shared" ca="1" si="377"/>
        <v/>
      </c>
    </row>
    <row r="1720" spans="1:18" hidden="1" x14ac:dyDescent="0.2">
      <c r="A1720" s="361"/>
      <c r="B1720" s="322">
        <v>107</v>
      </c>
      <c r="C1720" s="322" t="str">
        <f t="shared" ca="1" si="364"/>
        <v>13.2</v>
      </c>
      <c r="D1720" s="322" t="str">
        <f t="shared" ca="1" si="365"/>
        <v>c</v>
      </c>
      <c r="E1720" s="322" t="s">
        <v>29</v>
      </c>
      <c r="F1720" s="322" t="str">
        <f t="shared" ca="1" si="366"/>
        <v>https://museemaritime.larochelle.fr/mentions-legales</v>
      </c>
      <c r="G1720" s="322" t="str">
        <f t="shared" ca="1" si="367"/>
        <v>A</v>
      </c>
      <c r="H1720" s="322">
        <f t="shared" ca="1" si="368"/>
        <v>0</v>
      </c>
      <c r="I1720" s="322" t="str">
        <f t="shared" ca="1" si="369"/>
        <v>x</v>
      </c>
      <c r="J1720" s="322" t="str">
        <f t="shared" ca="1" si="370"/>
        <v/>
      </c>
      <c r="K1720" s="322" t="str">
        <f t="shared" ca="1" si="371"/>
        <v/>
      </c>
      <c r="L1720" s="322" t="str">
        <f t="shared" ca="1" si="372"/>
        <v/>
      </c>
      <c r="N1720" s="322">
        <f t="shared" ca="1" si="373"/>
        <v>0</v>
      </c>
      <c r="O1720" t="str">
        <f t="shared" ca="1" si="374"/>
        <v/>
      </c>
      <c r="P1720" t="str">
        <f t="shared" ca="1" si="375"/>
        <v/>
      </c>
      <c r="Q1720" t="str">
        <f t="shared" ca="1" si="376"/>
        <v/>
      </c>
      <c r="R1720" t="str">
        <f t="shared" ca="1" si="377"/>
        <v/>
      </c>
    </row>
    <row r="1721" spans="1:18" hidden="1" x14ac:dyDescent="0.2">
      <c r="A1721" s="361"/>
      <c r="B1721" s="322">
        <v>107</v>
      </c>
      <c r="C1721" s="322" t="str">
        <f t="shared" ca="1" si="364"/>
        <v>13.2</v>
      </c>
      <c r="D1721" s="322" t="str">
        <f t="shared" ca="1" si="365"/>
        <v>c</v>
      </c>
      <c r="E1721" s="322" t="s">
        <v>30</v>
      </c>
      <c r="F1721" s="322" t="str">
        <f t="shared" ca="1" si="366"/>
        <v>https://museemaritime.larochelle.fr/plan-du-site</v>
      </c>
      <c r="G1721" s="322" t="str">
        <f t="shared" ca="1" si="367"/>
        <v>A</v>
      </c>
      <c r="H1721" s="322">
        <f t="shared" ca="1" si="368"/>
        <v>0</v>
      </c>
      <c r="I1721" s="322" t="str">
        <f t="shared" ca="1" si="369"/>
        <v>x</v>
      </c>
      <c r="J1721" s="322" t="str">
        <f t="shared" ca="1" si="370"/>
        <v/>
      </c>
      <c r="K1721" s="322" t="str">
        <f t="shared" ca="1" si="371"/>
        <v/>
      </c>
      <c r="L1721" s="322" t="str">
        <f t="shared" ca="1" si="372"/>
        <v/>
      </c>
      <c r="N1721" s="322">
        <f t="shared" ca="1" si="373"/>
        <v>0</v>
      </c>
      <c r="O1721" t="str">
        <f t="shared" ca="1" si="374"/>
        <v/>
      </c>
      <c r="P1721" t="str">
        <f t="shared" ca="1" si="375"/>
        <v/>
      </c>
      <c r="Q1721" t="str">
        <f t="shared" ca="1" si="376"/>
        <v/>
      </c>
      <c r="R1721" t="str">
        <f t="shared" ca="1" si="377"/>
        <v/>
      </c>
    </row>
    <row r="1722" spans="1:18" hidden="1" x14ac:dyDescent="0.2">
      <c r="A1722" s="361"/>
      <c r="B1722" s="322">
        <v>107</v>
      </c>
      <c r="C1722" s="322" t="str">
        <f t="shared" ca="1" si="364"/>
        <v>13.2</v>
      </c>
      <c r="D1722" s="322" t="str">
        <f t="shared" ca="1" si="365"/>
        <v>c</v>
      </c>
      <c r="E1722" s="322" t="s">
        <v>31</v>
      </c>
      <c r="F1722" s="322" t="str">
        <f t="shared" ca="1" si="366"/>
        <v>https://museemaritime.larochelle.fr/un-avant-gout/en-ce-moment</v>
      </c>
      <c r="G1722" s="322" t="str">
        <f t="shared" ca="1" si="367"/>
        <v>A</v>
      </c>
      <c r="H1722" s="322">
        <f t="shared" ca="1" si="368"/>
        <v>0</v>
      </c>
      <c r="I1722" s="322" t="str">
        <f t="shared" ca="1" si="369"/>
        <v>x</v>
      </c>
      <c r="J1722" s="322" t="str">
        <f t="shared" ca="1" si="370"/>
        <v/>
      </c>
      <c r="K1722" s="322" t="str">
        <f t="shared" ca="1" si="371"/>
        <v/>
      </c>
      <c r="L1722" s="322" t="str">
        <f t="shared" ca="1" si="372"/>
        <v/>
      </c>
      <c r="N1722" s="322">
        <f t="shared" ca="1" si="373"/>
        <v>0</v>
      </c>
      <c r="O1722" t="str">
        <f t="shared" ca="1" si="374"/>
        <v/>
      </c>
      <c r="P1722" t="str">
        <f t="shared" ca="1" si="375"/>
        <v/>
      </c>
      <c r="Q1722" t="str">
        <f t="shared" ca="1" si="376"/>
        <v/>
      </c>
      <c r="R1722" t="str">
        <f t="shared" ca="1" si="377"/>
        <v/>
      </c>
    </row>
    <row r="1723" spans="1:18" hidden="1" x14ac:dyDescent="0.2">
      <c r="A1723" s="361"/>
      <c r="B1723" s="322">
        <v>107</v>
      </c>
      <c r="C1723" s="322" t="str">
        <f t="shared" ca="1" si="364"/>
        <v>13.2</v>
      </c>
      <c r="D1723" s="322" t="str">
        <f t="shared" ca="1" si="365"/>
        <v>c</v>
      </c>
      <c r="E1723" s="322" t="s">
        <v>32</v>
      </c>
      <c r="F1723" s="322" t="str">
        <f t="shared" ca="1" si="366"/>
        <v>https://museemaritime.larochelle.fr/un-avant-gout/en-ce-moment</v>
      </c>
      <c r="G1723" s="322" t="str">
        <f t="shared" ca="1" si="367"/>
        <v>A</v>
      </c>
      <c r="H1723" s="322">
        <f t="shared" ca="1" si="368"/>
        <v>0</v>
      </c>
      <c r="I1723" s="322" t="str">
        <f t="shared" ca="1" si="369"/>
        <v>x</v>
      </c>
      <c r="J1723" s="322" t="str">
        <f t="shared" ca="1" si="370"/>
        <v/>
      </c>
      <c r="K1723" s="322" t="str">
        <f t="shared" ca="1" si="371"/>
        <v/>
      </c>
      <c r="L1723" s="322" t="str">
        <f t="shared" ca="1" si="372"/>
        <v/>
      </c>
      <c r="N1723" s="322">
        <f t="shared" ca="1" si="373"/>
        <v>0</v>
      </c>
      <c r="O1723" t="str">
        <f t="shared" ca="1" si="374"/>
        <v/>
      </c>
      <c r="P1723" t="str">
        <f t="shared" ca="1" si="375"/>
        <v/>
      </c>
      <c r="Q1723" t="str">
        <f t="shared" ca="1" si="376"/>
        <v/>
      </c>
      <c r="R1723" t="str">
        <f t="shared" ca="1" si="377"/>
        <v/>
      </c>
    </row>
    <row r="1724" spans="1:18" hidden="1" x14ac:dyDescent="0.2">
      <c r="A1724" s="361"/>
      <c r="B1724" s="322">
        <v>107</v>
      </c>
      <c r="C1724" s="322" t="str">
        <f t="shared" ca="1" si="364"/>
        <v>13.2</v>
      </c>
      <c r="D1724" s="322" t="str">
        <f t="shared" ca="1" si="365"/>
        <v>c</v>
      </c>
      <c r="E1724" s="322" t="s">
        <v>33</v>
      </c>
      <c r="F1724" s="322" t="str">
        <f t="shared" ca="1" si="366"/>
        <v>https://museemaritime.larochelle.fr/un-avant-gout/en-ce-moment/evenement/generationsthalassa-5662</v>
      </c>
      <c r="G1724" s="322" t="str">
        <f t="shared" ca="1" si="367"/>
        <v>A</v>
      </c>
      <c r="H1724" s="322">
        <f t="shared" ca="1" si="368"/>
        <v>0</v>
      </c>
      <c r="I1724" s="322" t="str">
        <f t="shared" ca="1" si="369"/>
        <v>x</v>
      </c>
      <c r="J1724" s="322" t="str">
        <f t="shared" ca="1" si="370"/>
        <v/>
      </c>
      <c r="K1724" s="322" t="str">
        <f t="shared" ca="1" si="371"/>
        <v/>
      </c>
      <c r="L1724" s="322" t="str">
        <f t="shared" ca="1" si="372"/>
        <v/>
      </c>
      <c r="N1724" s="322">
        <f t="shared" ca="1" si="373"/>
        <v>0</v>
      </c>
      <c r="O1724" t="str">
        <f t="shared" ca="1" si="374"/>
        <v/>
      </c>
      <c r="P1724" t="str">
        <f t="shared" ca="1" si="375"/>
        <v/>
      </c>
      <c r="Q1724" t="str">
        <f t="shared" ca="1" si="376"/>
        <v/>
      </c>
      <c r="R1724" t="str">
        <f t="shared" ca="1" si="377"/>
        <v/>
      </c>
    </row>
    <row r="1725" spans="1:18" hidden="1" x14ac:dyDescent="0.2">
      <c r="A1725" s="361"/>
      <c r="B1725" s="322">
        <v>107</v>
      </c>
      <c r="C1725" s="322" t="str">
        <f t="shared" ca="1" si="364"/>
        <v>13.2</v>
      </c>
      <c r="D1725" s="322" t="str">
        <f t="shared" ca="1" si="365"/>
        <v>c</v>
      </c>
      <c r="E1725" s="322" t="s">
        <v>34</v>
      </c>
      <c r="F1725" s="322" t="str">
        <f t="shared" ca="1" si="366"/>
        <v>https://museemaritime.larochelle.fr/recherche?q=bateau&amp;tx_indexedsearch%5Bsubmit_button%5D=OK </v>
      </c>
      <c r="G1725" s="322" t="str">
        <f t="shared" ca="1" si="367"/>
        <v>A</v>
      </c>
      <c r="H1725" s="322">
        <f t="shared" ca="1" si="368"/>
        <v>0</v>
      </c>
      <c r="I1725" s="322" t="str">
        <f t="shared" ca="1" si="369"/>
        <v>x</v>
      </c>
      <c r="J1725" s="322" t="str">
        <f t="shared" ca="1" si="370"/>
        <v/>
      </c>
      <c r="K1725" s="322" t="str">
        <f t="shared" ca="1" si="371"/>
        <v/>
      </c>
      <c r="L1725" s="322" t="str">
        <f t="shared" ca="1" si="372"/>
        <v/>
      </c>
      <c r="N1725" s="322">
        <f t="shared" ca="1" si="373"/>
        <v>0</v>
      </c>
      <c r="O1725" t="str">
        <f t="shared" ca="1" si="374"/>
        <v/>
      </c>
      <c r="P1725" t="str">
        <f t="shared" ca="1" si="375"/>
        <v/>
      </c>
      <c r="Q1725" t="str">
        <f t="shared" ca="1" si="376"/>
        <v/>
      </c>
      <c r="R1725" t="str">
        <f t="shared" ca="1" si="377"/>
        <v/>
      </c>
    </row>
    <row r="1726" spans="1:18" hidden="1" x14ac:dyDescent="0.2">
      <c r="A1726" s="361"/>
      <c r="B1726" s="322">
        <v>107</v>
      </c>
      <c r="C1726" s="322" t="str">
        <f t="shared" ca="1" si="364"/>
        <v>13.2</v>
      </c>
      <c r="D1726" s="322" t="str">
        <f t="shared" ca="1" si="365"/>
        <v>c</v>
      </c>
      <c r="E1726" s="322" t="s">
        <v>35</v>
      </c>
      <c r="F1726" s="322" t="str">
        <f t="shared" ca="1" si="366"/>
        <v>https://museemaritime.larochelle.fr/un-avant-gout/presentation-du-musee</v>
      </c>
      <c r="G1726" s="322" t="str">
        <f t="shared" ca="1" si="367"/>
        <v>A</v>
      </c>
      <c r="H1726" s="322">
        <f t="shared" ca="1" si="368"/>
        <v>0</v>
      </c>
      <c r="I1726" s="322" t="str">
        <f t="shared" ca="1" si="369"/>
        <v>x</v>
      </c>
      <c r="J1726" s="322" t="str">
        <f t="shared" ca="1" si="370"/>
        <v/>
      </c>
      <c r="K1726" s="322" t="str">
        <f t="shared" ca="1" si="371"/>
        <v/>
      </c>
      <c r="L1726" s="322" t="str">
        <f t="shared" ca="1" si="372"/>
        <v/>
      </c>
      <c r="N1726" s="322">
        <f t="shared" ca="1" si="373"/>
        <v>0</v>
      </c>
      <c r="O1726" t="str">
        <f t="shared" ca="1" si="374"/>
        <v/>
      </c>
      <c r="P1726" t="str">
        <f t="shared" ca="1" si="375"/>
        <v/>
      </c>
      <c r="Q1726" t="str">
        <f t="shared" ca="1" si="376"/>
        <v/>
      </c>
      <c r="R1726" t="str">
        <f t="shared" ca="1" si="377"/>
        <v/>
      </c>
    </row>
    <row r="1727" spans="1:18" hidden="1" x14ac:dyDescent="0.2">
      <c r="A1727" s="361"/>
      <c r="B1727" s="322">
        <v>107</v>
      </c>
      <c r="C1727" s="322" t="str">
        <f t="shared" ca="1" si="364"/>
        <v>13.2</v>
      </c>
      <c r="D1727" s="322" t="str">
        <f t="shared" ca="1" si="365"/>
        <v>c</v>
      </c>
      <c r="E1727" s="322" t="s">
        <v>36</v>
      </c>
      <c r="F1727" s="322" t="str">
        <f t="shared" ca="1" si="366"/>
        <v>https://museemaritime.larochelle.fr/un-avant-gout/histoire-du-musee</v>
      </c>
      <c r="G1727" s="322" t="str">
        <f t="shared" ca="1" si="367"/>
        <v>A</v>
      </c>
      <c r="H1727" s="322">
        <f t="shared" ca="1" si="368"/>
        <v>0</v>
      </c>
      <c r="I1727" s="322" t="str">
        <f t="shared" ca="1" si="369"/>
        <v>x</v>
      </c>
      <c r="J1727" s="322" t="str">
        <f t="shared" ca="1" si="370"/>
        <v/>
      </c>
      <c r="K1727" s="322" t="str">
        <f t="shared" ca="1" si="371"/>
        <v/>
      </c>
      <c r="L1727" s="322" t="str">
        <f t="shared" ca="1" si="372"/>
        <v/>
      </c>
      <c r="N1727" s="322">
        <f t="shared" ca="1" si="373"/>
        <v>0</v>
      </c>
      <c r="O1727" t="str">
        <f t="shared" ca="1" si="374"/>
        <v/>
      </c>
      <c r="P1727" t="str">
        <f t="shared" ca="1" si="375"/>
        <v/>
      </c>
      <c r="Q1727" t="str">
        <f t="shared" ca="1" si="376"/>
        <v/>
      </c>
      <c r="R1727" t="str">
        <f t="shared" ca="1" si="377"/>
        <v/>
      </c>
    </row>
    <row r="1728" spans="1:18" hidden="1" x14ac:dyDescent="0.2">
      <c r="A1728" s="361"/>
      <c r="B1728" s="322">
        <v>107</v>
      </c>
      <c r="C1728" s="322" t="str">
        <f t="shared" ca="1" si="364"/>
        <v>13.2</v>
      </c>
      <c r="D1728" s="322" t="str">
        <f t="shared" ca="1" si="365"/>
        <v>c</v>
      </c>
      <c r="E1728" s="322" t="s">
        <v>37</v>
      </c>
      <c r="F1728" s="322" t="str">
        <f t="shared" ca="1" si="366"/>
        <v>https://museemaritime.larochelle.fr/un-avant-gout/les-collections/flotte-patrimoniale</v>
      </c>
      <c r="G1728" s="322" t="str">
        <f t="shared" ca="1" si="367"/>
        <v>A</v>
      </c>
      <c r="H1728" s="322">
        <f t="shared" ca="1" si="368"/>
        <v>0</v>
      </c>
      <c r="I1728" s="322" t="str">
        <f t="shared" ca="1" si="369"/>
        <v>x</v>
      </c>
      <c r="J1728" s="322" t="str">
        <f t="shared" ca="1" si="370"/>
        <v/>
      </c>
      <c r="K1728" s="322" t="str">
        <f t="shared" ca="1" si="371"/>
        <v/>
      </c>
      <c r="L1728" s="322" t="str">
        <f t="shared" ca="1" si="372"/>
        <v/>
      </c>
      <c r="N1728" s="322">
        <f t="shared" ca="1" si="373"/>
        <v>0</v>
      </c>
      <c r="O1728" t="str">
        <f t="shared" ca="1" si="374"/>
        <v/>
      </c>
      <c r="P1728" t="str">
        <f t="shared" ca="1" si="375"/>
        <v/>
      </c>
      <c r="Q1728" t="str">
        <f t="shared" ca="1" si="376"/>
        <v/>
      </c>
      <c r="R1728" t="str">
        <f t="shared" ca="1" si="377"/>
        <v/>
      </c>
    </row>
    <row r="1729" spans="1:18" hidden="1" x14ac:dyDescent="0.2">
      <c r="A1729" s="361"/>
      <c r="B1729" s="322">
        <v>107</v>
      </c>
      <c r="C1729" s="322" t="str">
        <f t="shared" ca="1" si="364"/>
        <v>13.2</v>
      </c>
      <c r="D1729" s="322" t="str">
        <f t="shared" ca="1" si="365"/>
        <v>c</v>
      </c>
      <c r="E1729" s="322" t="s">
        <v>38</v>
      </c>
      <c r="F1729" s="322" t="str">
        <f t="shared" ca="1" si="366"/>
        <v>https://museemaritime.larochelle.fr/un-avant-gout/les-collections/france-1</v>
      </c>
      <c r="G1729" s="322" t="str">
        <f t="shared" ca="1" si="367"/>
        <v>A</v>
      </c>
      <c r="H1729" s="322">
        <f t="shared" ca="1" si="368"/>
        <v>0</v>
      </c>
      <c r="I1729" s="322" t="str">
        <f t="shared" ca="1" si="369"/>
        <v>x</v>
      </c>
      <c r="J1729" s="322" t="str">
        <f t="shared" ca="1" si="370"/>
        <v/>
      </c>
      <c r="K1729" s="322" t="str">
        <f t="shared" ca="1" si="371"/>
        <v/>
      </c>
      <c r="L1729" s="322" t="str">
        <f t="shared" ca="1" si="372"/>
        <v/>
      </c>
      <c r="N1729" s="322">
        <f t="shared" ca="1" si="373"/>
        <v>0</v>
      </c>
      <c r="O1729" t="str">
        <f t="shared" ca="1" si="374"/>
        <v/>
      </c>
      <c r="P1729" t="str">
        <f t="shared" ca="1" si="375"/>
        <v/>
      </c>
      <c r="Q1729" t="str">
        <f t="shared" ca="1" si="376"/>
        <v/>
      </c>
      <c r="R1729" t="str">
        <f t="shared" ca="1" si="377"/>
        <v/>
      </c>
    </row>
    <row r="1730" spans="1:18" hidden="1" x14ac:dyDescent="0.2">
      <c r="A1730" s="361"/>
      <c r="B1730" s="322">
        <v>107</v>
      </c>
      <c r="C1730" s="322" t="str">
        <f t="shared" ca="1" si="364"/>
        <v>13.2</v>
      </c>
      <c r="D1730" s="322" t="str">
        <f t="shared" ca="1" si="365"/>
        <v>c</v>
      </c>
      <c r="E1730" s="322" t="s">
        <v>39</v>
      </c>
      <c r="F1730" s="322" t="str">
        <f t="shared" ca="1" si="366"/>
        <v>https://museemaritime.larochelle.fr/un-avant-gout/les-incontournables/joshua-1</v>
      </c>
      <c r="G1730" s="322" t="str">
        <f t="shared" ca="1" si="367"/>
        <v>A</v>
      </c>
      <c r="H1730" s="322">
        <f t="shared" ca="1" si="368"/>
        <v>0</v>
      </c>
      <c r="I1730" s="322" t="str">
        <f t="shared" ca="1" si="369"/>
        <v>x</v>
      </c>
      <c r="J1730" s="322" t="str">
        <f t="shared" ca="1" si="370"/>
        <v/>
      </c>
      <c r="K1730" s="322" t="str">
        <f t="shared" ca="1" si="371"/>
        <v/>
      </c>
      <c r="L1730" s="322" t="str">
        <f t="shared" ca="1" si="372"/>
        <v/>
      </c>
      <c r="N1730" s="322">
        <f t="shared" ca="1" si="373"/>
        <v>0</v>
      </c>
      <c r="O1730" t="str">
        <f t="shared" ca="1" si="374"/>
        <v/>
      </c>
      <c r="P1730" t="str">
        <f t="shared" ca="1" si="375"/>
        <v/>
      </c>
      <c r="Q1730" t="str">
        <f t="shared" ca="1" si="376"/>
        <v/>
      </c>
      <c r="R1730" t="str">
        <f t="shared" ca="1" si="377"/>
        <v/>
      </c>
    </row>
    <row r="1731" spans="1:18" hidden="1" x14ac:dyDescent="0.2">
      <c r="A1731" s="361"/>
      <c r="B1731" s="322">
        <v>107</v>
      </c>
      <c r="C1731" s="322" t="str">
        <f t="shared" ca="1" si="364"/>
        <v>13.2</v>
      </c>
      <c r="D1731" s="322" t="str">
        <f t="shared" ca="1" si="365"/>
        <v>c</v>
      </c>
      <c r="E1731" s="322" t="s">
        <v>40</v>
      </c>
      <c r="F1731" s="322" t="str">
        <f t="shared" ca="1" si="366"/>
        <v>https://museemaritime.larochelle.fr/preparer-la-visite/acces-tarifs-et-horaires</v>
      </c>
      <c r="G1731" s="322" t="str">
        <f t="shared" ca="1" si="367"/>
        <v>A</v>
      </c>
      <c r="H1731" s="322">
        <f t="shared" ca="1" si="368"/>
        <v>0</v>
      </c>
      <c r="I1731" s="322" t="str">
        <f t="shared" ca="1" si="369"/>
        <v>x</v>
      </c>
      <c r="J1731" s="322" t="str">
        <f t="shared" ca="1" si="370"/>
        <v/>
      </c>
      <c r="K1731" s="322" t="str">
        <f t="shared" ca="1" si="371"/>
        <v/>
      </c>
      <c r="L1731" s="322" t="str">
        <f t="shared" ca="1" si="372"/>
        <v/>
      </c>
      <c r="N1731" s="322">
        <f t="shared" ca="1" si="373"/>
        <v>0</v>
      </c>
      <c r="O1731" t="str">
        <f t="shared" ca="1" si="374"/>
        <v/>
      </c>
      <c r="P1731" t="str">
        <f t="shared" ca="1" si="375"/>
        <v/>
      </c>
      <c r="Q1731" t="str">
        <f t="shared" ca="1" si="376"/>
        <v/>
      </c>
      <c r="R1731" t="str">
        <f t="shared" ca="1" si="377"/>
        <v/>
      </c>
    </row>
    <row r="1732" spans="1:18" hidden="1" x14ac:dyDescent="0.2">
      <c r="A1732" s="361"/>
      <c r="B1732" s="322">
        <v>107</v>
      </c>
      <c r="C1732" s="322" t="str">
        <f t="shared" ca="1" si="364"/>
        <v>13.2</v>
      </c>
      <c r="D1732" s="322" t="str">
        <f t="shared" ca="1" si="365"/>
        <v>c</v>
      </c>
      <c r="E1732" s="322" t="s">
        <v>41</v>
      </c>
      <c r="F1732" s="322" t="str">
        <f t="shared" ca="1" si="366"/>
        <v>https://museemaritime.larochelle.fr/preparer-la-visite/je-suis/enseignant-ou-animateur</v>
      </c>
      <c r="G1732" s="322" t="str">
        <f t="shared" ca="1" si="367"/>
        <v>A</v>
      </c>
      <c r="H1732" s="322">
        <f t="shared" ca="1" si="368"/>
        <v>0</v>
      </c>
      <c r="I1732" s="322" t="str">
        <f t="shared" ca="1" si="369"/>
        <v>x</v>
      </c>
      <c r="J1732" s="322" t="str">
        <f t="shared" ca="1" si="370"/>
        <v/>
      </c>
      <c r="K1732" s="322" t="str">
        <f t="shared" ca="1" si="371"/>
        <v/>
      </c>
      <c r="L1732" s="322" t="str">
        <f t="shared" ca="1" si="372"/>
        <v/>
      </c>
      <c r="N1732" s="322">
        <f t="shared" ca="1" si="373"/>
        <v>0</v>
      </c>
      <c r="O1732" t="str">
        <f t="shared" ca="1" si="374"/>
        <v/>
      </c>
      <c r="P1732" t="str">
        <f t="shared" ca="1" si="375"/>
        <v/>
      </c>
      <c r="Q1732" t="str">
        <f t="shared" ca="1" si="376"/>
        <v/>
      </c>
      <c r="R1732" t="str">
        <f t="shared" ca="1" si="377"/>
        <v/>
      </c>
    </row>
    <row r="1733" spans="1:18" hidden="1" x14ac:dyDescent="0.2">
      <c r="A1733" s="361"/>
      <c r="B1733" s="322">
        <v>107</v>
      </c>
      <c r="C1733" s="322" t="str">
        <f t="shared" ca="1" si="364"/>
        <v>13.2</v>
      </c>
      <c r="D1733" s="322" t="str">
        <f t="shared" ca="1" si="365"/>
        <v>c</v>
      </c>
      <c r="E1733" s="322" t="s">
        <v>42</v>
      </c>
      <c r="F1733" s="322" t="str">
        <f t="shared" ca="1" si="366"/>
        <v>https://museemaritime.larochelle.fr/au-dela-de-la-visite/autour-des-expositions</v>
      </c>
      <c r="G1733" s="322" t="str">
        <f t="shared" ca="1" si="367"/>
        <v>A</v>
      </c>
      <c r="H1733" s="322">
        <f t="shared" ca="1" si="368"/>
        <v>0</v>
      </c>
      <c r="I1733" s="322" t="str">
        <f t="shared" ca="1" si="369"/>
        <v>x</v>
      </c>
      <c r="J1733" s="322" t="str">
        <f t="shared" ca="1" si="370"/>
        <v/>
      </c>
      <c r="K1733" s="322" t="str">
        <f t="shared" ca="1" si="371"/>
        <v/>
      </c>
      <c r="L1733" s="322" t="str">
        <f t="shared" ca="1" si="372"/>
        <v/>
      </c>
      <c r="N1733" s="322">
        <f t="shared" ca="1" si="373"/>
        <v>0</v>
      </c>
      <c r="O1733" t="str">
        <f t="shared" ca="1" si="374"/>
        <v/>
      </c>
      <c r="P1733" t="str">
        <f t="shared" ca="1" si="375"/>
        <v/>
      </c>
      <c r="Q1733" t="str">
        <f t="shared" ca="1" si="376"/>
        <v/>
      </c>
      <c r="R1733" t="str">
        <f t="shared" ca="1" si="377"/>
        <v/>
      </c>
    </row>
    <row r="1734" spans="1:18" hidden="1" x14ac:dyDescent="0.2">
      <c r="A1734" s="361"/>
      <c r="B1734" s="322">
        <v>107</v>
      </c>
      <c r="C1734" s="322" t="str">
        <f t="shared" ca="1" si="364"/>
        <v>13.2</v>
      </c>
      <c r="D1734" s="322" t="str">
        <f t="shared" ca="1" si="365"/>
        <v>c</v>
      </c>
      <c r="E1734" s="322" t="s">
        <v>43</v>
      </c>
      <c r="F1734" s="322" t="str">
        <f t="shared" ca="1" si="366"/>
        <v>https://museemaritime.larochelle.fr/au-dela-de-la-visite/lieux-culturels-et-monuments</v>
      </c>
      <c r="G1734" s="322" t="str">
        <f t="shared" ca="1" si="367"/>
        <v>A</v>
      </c>
      <c r="H1734" s="322">
        <f t="shared" ca="1" si="368"/>
        <v>0</v>
      </c>
      <c r="I1734" s="322" t="str">
        <f t="shared" ca="1" si="369"/>
        <v>x</v>
      </c>
      <c r="J1734" s="322" t="str">
        <f t="shared" ca="1" si="370"/>
        <v/>
      </c>
      <c r="K1734" s="322" t="str">
        <f t="shared" ca="1" si="371"/>
        <v/>
      </c>
      <c r="L1734" s="322" t="str">
        <f t="shared" ca="1" si="372"/>
        <v/>
      </c>
      <c r="N1734" s="322">
        <f t="shared" ca="1" si="373"/>
        <v>0</v>
      </c>
      <c r="O1734" t="str">
        <f t="shared" ca="1" si="374"/>
        <v/>
      </c>
      <c r="P1734" t="str">
        <f t="shared" ca="1" si="375"/>
        <v/>
      </c>
      <c r="Q1734" t="str">
        <f t="shared" ca="1" si="376"/>
        <v/>
      </c>
      <c r="R1734" t="str">
        <f t="shared" ca="1" si="377"/>
        <v/>
      </c>
    </row>
    <row r="1735" spans="1:18" hidden="1" x14ac:dyDescent="0.2">
      <c r="A1735" s="361"/>
      <c r="B1735" s="322">
        <v>107</v>
      </c>
      <c r="C1735" s="322" t="str">
        <f t="shared" ca="1" si="364"/>
        <v>13.2</v>
      </c>
      <c r="D1735" s="322" t="str">
        <f t="shared" ca="1" si="365"/>
        <v>c</v>
      </c>
      <c r="E1735" s="322" t="s">
        <v>44</v>
      </c>
      <c r="F1735" s="322" t="str">
        <f t="shared" ca="1" si="366"/>
        <v>https://museemaritime.larochelle.fr/au-dela-de-la-visite/a-decouvrir-a-proximite/yatchs-classiques</v>
      </c>
      <c r="G1735" s="322" t="str">
        <f t="shared" ca="1" si="367"/>
        <v>A</v>
      </c>
      <c r="H1735" s="322">
        <f t="shared" ca="1" si="368"/>
        <v>0</v>
      </c>
      <c r="I1735" s="322" t="str">
        <f t="shared" ca="1" si="369"/>
        <v>x</v>
      </c>
      <c r="J1735" s="322" t="str">
        <f t="shared" ca="1" si="370"/>
        <v/>
      </c>
      <c r="K1735" s="322" t="str">
        <f t="shared" ca="1" si="371"/>
        <v/>
      </c>
      <c r="L1735" s="322" t="str">
        <f t="shared" ca="1" si="372"/>
        <v/>
      </c>
      <c r="N1735" s="322">
        <f t="shared" ca="1" si="373"/>
        <v>0</v>
      </c>
      <c r="O1735" t="str">
        <f t="shared" ca="1" si="374"/>
        <v/>
      </c>
      <c r="P1735" t="str">
        <f t="shared" ca="1" si="375"/>
        <v/>
      </c>
      <c r="Q1735" t="str">
        <f t="shared" ca="1" si="376"/>
        <v/>
      </c>
      <c r="R1735" t="str">
        <f t="shared" ca="1" si="377"/>
        <v/>
      </c>
    </row>
    <row r="1736" spans="1:18" hidden="1" x14ac:dyDescent="0.2">
      <c r="A1736" s="361"/>
      <c r="B1736" s="322">
        <v>108</v>
      </c>
      <c r="C1736" s="322" t="str">
        <f t="shared" ref="C1736:C1799" ca="1" si="378">IFERROR(IF(INDIRECT($E1736 &amp; "!B" &amp; $B1736)="","",INDIRECT($E1736 &amp; "!B" &amp; $B1736)),"")</f>
        <v>13.3</v>
      </c>
      <c r="D1736" s="322" t="str">
        <f t="shared" ref="D1736:D1799" ca="1" si="379">IFERROR(IF(INDIRECT($E1736 &amp; "!G" &amp; $B1736)="","",INDIRECT($E1736 &amp; "!G" &amp; $B1736)),"")</f>
        <v>na</v>
      </c>
      <c r="E1736" s="322" t="s">
        <v>27</v>
      </c>
      <c r="F1736" s="322" t="str">
        <f t="shared" ref="F1736:F1799" ca="1" si="380">IFERROR(HYPERLINK(INDIRECT($E1736 &amp; "!C3")), "")</f>
        <v>https://museemaritime.larochelle.fr/</v>
      </c>
      <c r="G1736" s="322" t="str">
        <f t="shared" ref="G1736:G1799" ca="1" si="381">IFERROR(IF(INDIRECT($E1736 &amp; "!C" &amp; $B1736)="","",INDIRECT($E1736 &amp; "!C" &amp; $B1736)),"")</f>
        <v>A</v>
      </c>
      <c r="H1736" s="322">
        <f t="shared" ref="H1736:H1799" ca="1" si="382">IFERROR(IF(INDIRECT($E1736 &amp; "!D" &amp; $B1736)="","",INDIRECT($E1736 &amp; "!D" &amp; $B1736)),"")</f>
        <v>0</v>
      </c>
      <c r="I1736" s="322">
        <f t="shared" ref="I1736:I1799" ca="1" si="383">IFERROR(IF(INDIRECT($E1736 &amp; "!E" &amp; $B1736)="","",INDIRECT($E1736 &amp; "!E" &amp; $B1736)),"")</f>
        <v>0</v>
      </c>
      <c r="J1736" s="322" t="str">
        <f t="shared" ref="J1736:J1799" ca="1" si="384">IFERROR(IF(INDIRECT($E1736 &amp; "!I" &amp; $B1736)="","",INDIRECT($E1736 &amp; "!I" &amp; $B1736)),"")</f>
        <v/>
      </c>
      <c r="K1736" s="322" t="str">
        <f t="shared" ref="K1736:K1799" ca="1" si="385">IFERROR(IF(INDIRECT($E1736 &amp; "!J" &amp; $B1736)="","",INDIRECT($E1736 &amp; "!J" &amp; $B1736)),"")</f>
        <v/>
      </c>
      <c r="L1736" s="322" t="str">
        <f t="shared" ref="L1736:L1799" ca="1" si="386">IFERROR(VLOOKUP($K1736,$Z$1:$AD$4,MATCH($J1736,$AA$5:$AD$5,0)+1,FALSE),"")</f>
        <v/>
      </c>
      <c r="N1736" s="322">
        <f t="shared" ref="N1736:N1799" ca="1" si="387">COUNTIFS($C$7:$C$1915,$C1736,$D$7:$D$1915,"nc")</f>
        <v>3</v>
      </c>
      <c r="O1736" t="str">
        <f t="shared" ref="O1736:O1799" ca="1" si="388">IFERROR(IF(INDIRECT($E1736 &amp; "!K" &amp; $B1736)="","",INDIRECT($E1736 &amp; "!K" &amp; $B1736)),"")</f>
        <v/>
      </c>
      <c r="P1736" t="str">
        <f t="shared" ref="P1736:P1799" ca="1" si="389">IFERROR(IF(INDIRECT($E1736 &amp; "!L" &amp; $B1736)="","",INDIRECT($E1736 &amp; "!L" &amp; $B1736)),"")</f>
        <v/>
      </c>
      <c r="Q1736" t="str">
        <f t="shared" ref="Q1736:Q1799" ca="1" si="390">IFERROR(IF(INDIRECT($E1736 &amp; "!M" &amp; $B1736)="","",INDIRECT($E1736 &amp; "!M" &amp; $B1736)),"")</f>
        <v/>
      </c>
      <c r="R1736" t="str">
        <f t="shared" ref="R1736:R1799" ca="1" si="391">IFERROR(IF(INDIRECT($E1736 &amp; "!N" &amp; $B1736)="","",INDIRECT($E1736 &amp; "!N" &amp; $B1736)),"")</f>
        <v/>
      </c>
    </row>
    <row r="1737" spans="1:18" hidden="1" x14ac:dyDescent="0.2">
      <c r="A1737" s="361"/>
      <c r="B1737" s="322">
        <v>108</v>
      </c>
      <c r="C1737" s="322" t="str">
        <f t="shared" ca="1" si="378"/>
        <v>13.3</v>
      </c>
      <c r="D1737" s="322" t="str">
        <f t="shared" ca="1" si="379"/>
        <v>na</v>
      </c>
      <c r="E1737" s="322" t="s">
        <v>28</v>
      </c>
      <c r="F1737" s="322" t="str">
        <f t="shared" ca="1" si="380"/>
        <v>https://museemaritime.larochelle.fr/contact</v>
      </c>
      <c r="G1737" s="322" t="str">
        <f t="shared" ca="1" si="381"/>
        <v>A</v>
      </c>
      <c r="H1737" s="322">
        <f t="shared" ca="1" si="382"/>
        <v>0</v>
      </c>
      <c r="I1737" s="322">
        <f t="shared" ca="1" si="383"/>
        <v>0</v>
      </c>
      <c r="J1737" s="322" t="str">
        <f t="shared" ca="1" si="384"/>
        <v/>
      </c>
      <c r="K1737" s="322" t="str">
        <f t="shared" ca="1" si="385"/>
        <v/>
      </c>
      <c r="L1737" s="322" t="str">
        <f t="shared" ca="1" si="386"/>
        <v/>
      </c>
      <c r="N1737" s="322">
        <f t="shared" ca="1" si="387"/>
        <v>3</v>
      </c>
      <c r="O1737" t="str">
        <f t="shared" ca="1" si="388"/>
        <v/>
      </c>
      <c r="P1737" t="str">
        <f t="shared" ca="1" si="389"/>
        <v/>
      </c>
      <c r="Q1737" t="str">
        <f t="shared" ca="1" si="390"/>
        <v/>
      </c>
      <c r="R1737" t="str">
        <f t="shared" ca="1" si="391"/>
        <v/>
      </c>
    </row>
    <row r="1738" spans="1:18" hidden="1" x14ac:dyDescent="0.2">
      <c r="A1738" s="361"/>
      <c r="B1738" s="322">
        <v>108</v>
      </c>
      <c r="C1738" s="322" t="str">
        <f t="shared" ca="1" si="378"/>
        <v>13.3</v>
      </c>
      <c r="D1738" s="322" t="str">
        <f t="shared" ca="1" si="379"/>
        <v>na</v>
      </c>
      <c r="E1738" s="322" t="s">
        <v>29</v>
      </c>
      <c r="F1738" s="322" t="str">
        <f t="shared" ca="1" si="380"/>
        <v>https://museemaritime.larochelle.fr/mentions-legales</v>
      </c>
      <c r="G1738" s="322" t="str">
        <f t="shared" ca="1" si="381"/>
        <v>A</v>
      </c>
      <c r="H1738" s="322">
        <f t="shared" ca="1" si="382"/>
        <v>0</v>
      </c>
      <c r="I1738" s="322">
        <f t="shared" ca="1" si="383"/>
        <v>0</v>
      </c>
      <c r="J1738" s="322" t="str">
        <f t="shared" ca="1" si="384"/>
        <v/>
      </c>
      <c r="K1738" s="322" t="str">
        <f t="shared" ca="1" si="385"/>
        <v/>
      </c>
      <c r="L1738" s="322" t="str">
        <f t="shared" ca="1" si="386"/>
        <v/>
      </c>
      <c r="N1738" s="322">
        <f t="shared" ca="1" si="387"/>
        <v>3</v>
      </c>
      <c r="O1738" t="str">
        <f t="shared" ca="1" si="388"/>
        <v/>
      </c>
      <c r="P1738" t="str">
        <f t="shared" ca="1" si="389"/>
        <v/>
      </c>
      <c r="Q1738" t="str">
        <f t="shared" ca="1" si="390"/>
        <v/>
      </c>
      <c r="R1738" t="str">
        <f t="shared" ca="1" si="391"/>
        <v/>
      </c>
    </row>
    <row r="1739" spans="1:18" hidden="1" x14ac:dyDescent="0.2">
      <c r="A1739" s="361"/>
      <c r="B1739" s="322">
        <v>108</v>
      </c>
      <c r="C1739" s="322" t="str">
        <f t="shared" ca="1" si="378"/>
        <v>13.3</v>
      </c>
      <c r="D1739" s="322" t="str">
        <f t="shared" ca="1" si="379"/>
        <v>na</v>
      </c>
      <c r="E1739" s="322" t="s">
        <v>30</v>
      </c>
      <c r="F1739" s="322" t="str">
        <f t="shared" ca="1" si="380"/>
        <v>https://museemaritime.larochelle.fr/plan-du-site</v>
      </c>
      <c r="G1739" s="322" t="str">
        <f t="shared" ca="1" si="381"/>
        <v>A</v>
      </c>
      <c r="H1739" s="322">
        <f t="shared" ca="1" si="382"/>
        <v>0</v>
      </c>
      <c r="I1739" s="322">
        <f t="shared" ca="1" si="383"/>
        <v>0</v>
      </c>
      <c r="J1739" s="322" t="str">
        <f t="shared" ca="1" si="384"/>
        <v/>
      </c>
      <c r="K1739" s="322" t="str">
        <f t="shared" ca="1" si="385"/>
        <v/>
      </c>
      <c r="L1739" s="322" t="str">
        <f t="shared" ca="1" si="386"/>
        <v/>
      </c>
      <c r="N1739" s="322">
        <f t="shared" ca="1" si="387"/>
        <v>3</v>
      </c>
      <c r="O1739" t="str">
        <f t="shared" ca="1" si="388"/>
        <v/>
      </c>
      <c r="P1739" t="str">
        <f t="shared" ca="1" si="389"/>
        <v/>
      </c>
      <c r="Q1739" t="str">
        <f t="shared" ca="1" si="390"/>
        <v/>
      </c>
      <c r="R1739" t="str">
        <f t="shared" ca="1" si="391"/>
        <v/>
      </c>
    </row>
    <row r="1740" spans="1:18" hidden="1" x14ac:dyDescent="0.2">
      <c r="A1740" s="361"/>
      <c r="B1740" s="322">
        <v>108</v>
      </c>
      <c r="C1740" s="322" t="str">
        <f t="shared" ca="1" si="378"/>
        <v>13.3</v>
      </c>
      <c r="D1740" s="322" t="str">
        <f t="shared" ca="1" si="379"/>
        <v>na</v>
      </c>
      <c r="E1740" s="322" t="s">
        <v>31</v>
      </c>
      <c r="F1740" s="322" t="str">
        <f t="shared" ca="1" si="380"/>
        <v>https://museemaritime.larochelle.fr/un-avant-gout/en-ce-moment</v>
      </c>
      <c r="G1740" s="322" t="str">
        <f t="shared" ca="1" si="381"/>
        <v>A</v>
      </c>
      <c r="H1740" s="322">
        <f t="shared" ca="1" si="382"/>
        <v>0</v>
      </c>
      <c r="I1740" s="322">
        <f t="shared" ca="1" si="383"/>
        <v>0</v>
      </c>
      <c r="J1740" s="322" t="str">
        <f t="shared" ca="1" si="384"/>
        <v/>
      </c>
      <c r="K1740" s="322" t="str">
        <f t="shared" ca="1" si="385"/>
        <v/>
      </c>
      <c r="L1740" s="322" t="str">
        <f t="shared" ca="1" si="386"/>
        <v/>
      </c>
      <c r="N1740" s="322">
        <f t="shared" ca="1" si="387"/>
        <v>3</v>
      </c>
      <c r="O1740" t="str">
        <f t="shared" ca="1" si="388"/>
        <v/>
      </c>
      <c r="P1740" t="str">
        <f t="shared" ca="1" si="389"/>
        <v/>
      </c>
      <c r="Q1740" t="str">
        <f t="shared" ca="1" si="390"/>
        <v/>
      </c>
      <c r="R1740" t="str">
        <f t="shared" ca="1" si="391"/>
        <v/>
      </c>
    </row>
    <row r="1741" spans="1:18" hidden="1" x14ac:dyDescent="0.2">
      <c r="A1741" s="361"/>
      <c r="B1741" s="322">
        <v>108</v>
      </c>
      <c r="C1741" s="322" t="str">
        <f t="shared" ca="1" si="378"/>
        <v>13.3</v>
      </c>
      <c r="D1741" s="322" t="str">
        <f t="shared" ca="1" si="379"/>
        <v>na</v>
      </c>
      <c r="E1741" s="322" t="s">
        <v>32</v>
      </c>
      <c r="F1741" s="322" t="str">
        <f t="shared" ca="1" si="380"/>
        <v>https://museemaritime.larochelle.fr/un-avant-gout/en-ce-moment</v>
      </c>
      <c r="G1741" s="322" t="str">
        <f t="shared" ca="1" si="381"/>
        <v>A</v>
      </c>
      <c r="H1741" s="322">
        <f t="shared" ca="1" si="382"/>
        <v>0</v>
      </c>
      <c r="I1741" s="322">
        <f t="shared" ca="1" si="383"/>
        <v>0</v>
      </c>
      <c r="J1741" s="322" t="str">
        <f t="shared" ca="1" si="384"/>
        <v/>
      </c>
      <c r="K1741" s="322" t="str">
        <f t="shared" ca="1" si="385"/>
        <v/>
      </c>
      <c r="L1741" s="322" t="str">
        <f t="shared" ca="1" si="386"/>
        <v/>
      </c>
      <c r="N1741" s="322">
        <f t="shared" ca="1" si="387"/>
        <v>3</v>
      </c>
      <c r="O1741" t="str">
        <f t="shared" ca="1" si="388"/>
        <v/>
      </c>
      <c r="P1741" t="str">
        <f t="shared" ca="1" si="389"/>
        <v/>
      </c>
      <c r="Q1741" t="str">
        <f t="shared" ca="1" si="390"/>
        <v/>
      </c>
      <c r="R1741" t="str">
        <f t="shared" ca="1" si="391"/>
        <v/>
      </c>
    </row>
    <row r="1742" spans="1:18" hidden="1" x14ac:dyDescent="0.2">
      <c r="A1742" s="361"/>
      <c r="B1742" s="322">
        <v>108</v>
      </c>
      <c r="C1742" s="322" t="str">
        <f t="shared" ca="1" si="378"/>
        <v>13.3</v>
      </c>
      <c r="D1742" s="322" t="str">
        <f t="shared" ca="1" si="379"/>
        <v>na</v>
      </c>
      <c r="E1742" s="322" t="s">
        <v>33</v>
      </c>
      <c r="F1742" s="322" t="str">
        <f t="shared" ca="1" si="380"/>
        <v>https://museemaritime.larochelle.fr/un-avant-gout/en-ce-moment/evenement/generationsthalassa-5662</v>
      </c>
      <c r="G1742" s="322" t="str">
        <f t="shared" ca="1" si="381"/>
        <v>A</v>
      </c>
      <c r="H1742" s="322">
        <f t="shared" ca="1" si="382"/>
        <v>0</v>
      </c>
      <c r="I1742" s="322">
        <f t="shared" ca="1" si="383"/>
        <v>0</v>
      </c>
      <c r="J1742" s="322" t="str">
        <f t="shared" ca="1" si="384"/>
        <v/>
      </c>
      <c r="K1742" s="322" t="str">
        <f t="shared" ca="1" si="385"/>
        <v/>
      </c>
      <c r="L1742" s="322" t="str">
        <f t="shared" ca="1" si="386"/>
        <v/>
      </c>
      <c r="N1742" s="322">
        <f t="shared" ca="1" si="387"/>
        <v>3</v>
      </c>
      <c r="O1742" t="str">
        <f t="shared" ca="1" si="388"/>
        <v/>
      </c>
      <c r="P1742" t="str">
        <f t="shared" ca="1" si="389"/>
        <v/>
      </c>
      <c r="Q1742" t="str">
        <f t="shared" ca="1" si="390"/>
        <v/>
      </c>
      <c r="R1742" t="str">
        <f t="shared" ca="1" si="391"/>
        <v/>
      </c>
    </row>
    <row r="1743" spans="1:18" hidden="1" x14ac:dyDescent="0.2">
      <c r="A1743" s="361"/>
      <c r="B1743" s="322">
        <v>108</v>
      </c>
      <c r="C1743" s="322" t="str">
        <f t="shared" ca="1" si="378"/>
        <v>13.3</v>
      </c>
      <c r="D1743" s="322" t="str">
        <f t="shared" ca="1" si="379"/>
        <v>na</v>
      </c>
      <c r="E1743" s="322" t="s">
        <v>34</v>
      </c>
      <c r="F1743" s="322" t="str">
        <f t="shared" ca="1" si="380"/>
        <v>https://museemaritime.larochelle.fr/recherche?q=bateau&amp;tx_indexedsearch%5Bsubmit_button%5D=OK </v>
      </c>
      <c r="G1743" s="322" t="str">
        <f t="shared" ca="1" si="381"/>
        <v>A</v>
      </c>
      <c r="H1743" s="322">
        <f t="shared" ca="1" si="382"/>
        <v>0</v>
      </c>
      <c r="I1743" s="322">
        <f t="shared" ca="1" si="383"/>
        <v>0</v>
      </c>
      <c r="J1743" s="322" t="str">
        <f t="shared" ca="1" si="384"/>
        <v/>
      </c>
      <c r="K1743" s="322" t="str">
        <f t="shared" ca="1" si="385"/>
        <v/>
      </c>
      <c r="L1743" s="322" t="str">
        <f t="shared" ca="1" si="386"/>
        <v/>
      </c>
      <c r="N1743" s="322">
        <f t="shared" ca="1" si="387"/>
        <v>3</v>
      </c>
      <c r="O1743" t="str">
        <f t="shared" ca="1" si="388"/>
        <v/>
      </c>
      <c r="P1743" t="str">
        <f t="shared" ca="1" si="389"/>
        <v/>
      </c>
      <c r="Q1743" t="str">
        <f t="shared" ca="1" si="390"/>
        <v/>
      </c>
      <c r="R1743" t="str">
        <f t="shared" ca="1" si="391"/>
        <v/>
      </c>
    </row>
    <row r="1744" spans="1:18" hidden="1" x14ac:dyDescent="0.2">
      <c r="A1744" s="361"/>
      <c r="B1744" s="322">
        <v>108</v>
      </c>
      <c r="C1744" s="322" t="str">
        <f t="shared" ca="1" si="378"/>
        <v>13.3</v>
      </c>
      <c r="D1744" s="322" t="str">
        <f t="shared" ca="1" si="379"/>
        <v>na</v>
      </c>
      <c r="E1744" s="322" t="s">
        <v>35</v>
      </c>
      <c r="F1744" s="322" t="str">
        <f t="shared" ca="1" si="380"/>
        <v>https://museemaritime.larochelle.fr/un-avant-gout/presentation-du-musee</v>
      </c>
      <c r="G1744" s="322" t="str">
        <f t="shared" ca="1" si="381"/>
        <v>A</v>
      </c>
      <c r="H1744" s="322">
        <f t="shared" ca="1" si="382"/>
        <v>0</v>
      </c>
      <c r="I1744" s="322">
        <f t="shared" ca="1" si="383"/>
        <v>0</v>
      </c>
      <c r="J1744" s="322" t="str">
        <f t="shared" ca="1" si="384"/>
        <v/>
      </c>
      <c r="K1744" s="322" t="str">
        <f t="shared" ca="1" si="385"/>
        <v/>
      </c>
      <c r="L1744" s="322" t="str">
        <f t="shared" ca="1" si="386"/>
        <v/>
      </c>
      <c r="N1744" s="322">
        <f t="shared" ca="1" si="387"/>
        <v>3</v>
      </c>
      <c r="O1744" t="str">
        <f t="shared" ca="1" si="388"/>
        <v/>
      </c>
      <c r="P1744" t="str">
        <f t="shared" ca="1" si="389"/>
        <v/>
      </c>
      <c r="Q1744" t="str">
        <f t="shared" ca="1" si="390"/>
        <v/>
      </c>
      <c r="R1744" t="str">
        <f t="shared" ca="1" si="391"/>
        <v/>
      </c>
    </row>
    <row r="1745" spans="1:18" hidden="1" x14ac:dyDescent="0.2">
      <c r="A1745" s="361"/>
      <c r="B1745" s="322">
        <v>108</v>
      </c>
      <c r="C1745" s="322" t="str">
        <f t="shared" ca="1" si="378"/>
        <v>13.3</v>
      </c>
      <c r="D1745" s="322" t="str">
        <f t="shared" ca="1" si="379"/>
        <v>na</v>
      </c>
      <c r="E1745" s="322" t="s">
        <v>36</v>
      </c>
      <c r="F1745" s="322" t="str">
        <f t="shared" ca="1" si="380"/>
        <v>https://museemaritime.larochelle.fr/un-avant-gout/histoire-du-musee</v>
      </c>
      <c r="G1745" s="322" t="str">
        <f t="shared" ca="1" si="381"/>
        <v>A</v>
      </c>
      <c r="H1745" s="322">
        <f t="shared" ca="1" si="382"/>
        <v>0</v>
      </c>
      <c r="I1745" s="322">
        <f t="shared" ca="1" si="383"/>
        <v>0</v>
      </c>
      <c r="J1745" s="322" t="str">
        <f t="shared" ca="1" si="384"/>
        <v/>
      </c>
      <c r="K1745" s="322" t="str">
        <f t="shared" ca="1" si="385"/>
        <v/>
      </c>
      <c r="L1745" s="322" t="str">
        <f t="shared" ca="1" si="386"/>
        <v/>
      </c>
      <c r="N1745" s="322">
        <f t="shared" ca="1" si="387"/>
        <v>3</v>
      </c>
      <c r="O1745" t="str">
        <f t="shared" ca="1" si="388"/>
        <v/>
      </c>
      <c r="P1745" t="str">
        <f t="shared" ca="1" si="389"/>
        <v/>
      </c>
      <c r="Q1745" t="str">
        <f t="shared" ca="1" si="390"/>
        <v/>
      </c>
      <c r="R1745" t="str">
        <f t="shared" ca="1" si="391"/>
        <v/>
      </c>
    </row>
    <row r="1746" spans="1:18" hidden="1" x14ac:dyDescent="0.2">
      <c r="A1746" s="361"/>
      <c r="B1746" s="322">
        <v>108</v>
      </c>
      <c r="C1746" s="322" t="str">
        <f t="shared" ca="1" si="378"/>
        <v>13.3</v>
      </c>
      <c r="D1746" s="322" t="str">
        <f t="shared" ca="1" si="379"/>
        <v>na</v>
      </c>
      <c r="E1746" s="322" t="s">
        <v>37</v>
      </c>
      <c r="F1746" s="322" t="str">
        <f t="shared" ca="1" si="380"/>
        <v>https://museemaritime.larochelle.fr/un-avant-gout/les-collections/flotte-patrimoniale</v>
      </c>
      <c r="G1746" s="322" t="str">
        <f t="shared" ca="1" si="381"/>
        <v>A</v>
      </c>
      <c r="H1746" s="322">
        <f t="shared" ca="1" si="382"/>
        <v>0</v>
      </c>
      <c r="I1746" s="322">
        <f t="shared" ca="1" si="383"/>
        <v>0</v>
      </c>
      <c r="J1746" s="322" t="str">
        <f t="shared" ca="1" si="384"/>
        <v/>
      </c>
      <c r="K1746" s="322" t="str">
        <f t="shared" ca="1" si="385"/>
        <v/>
      </c>
      <c r="L1746" s="322" t="str">
        <f t="shared" ca="1" si="386"/>
        <v/>
      </c>
      <c r="N1746" s="322">
        <f t="shared" ca="1" si="387"/>
        <v>3</v>
      </c>
      <c r="O1746" t="str">
        <f t="shared" ca="1" si="388"/>
        <v/>
      </c>
      <c r="P1746" t="str">
        <f t="shared" ca="1" si="389"/>
        <v/>
      </c>
      <c r="Q1746" t="str">
        <f t="shared" ca="1" si="390"/>
        <v/>
      </c>
      <c r="R1746" t="str">
        <f t="shared" ca="1" si="391"/>
        <v/>
      </c>
    </row>
    <row r="1747" spans="1:18" hidden="1" x14ac:dyDescent="0.2">
      <c r="A1747" s="361"/>
      <c r="B1747" s="322">
        <v>108</v>
      </c>
      <c r="C1747" s="322" t="str">
        <f t="shared" ca="1" si="378"/>
        <v>13.3</v>
      </c>
      <c r="D1747" s="322" t="str">
        <f t="shared" ca="1" si="379"/>
        <v>na</v>
      </c>
      <c r="E1747" s="322" t="s">
        <v>38</v>
      </c>
      <c r="F1747" s="322" t="str">
        <f t="shared" ca="1" si="380"/>
        <v>https://museemaritime.larochelle.fr/un-avant-gout/les-collections/france-1</v>
      </c>
      <c r="G1747" s="322" t="str">
        <f t="shared" ca="1" si="381"/>
        <v>A</v>
      </c>
      <c r="H1747" s="322">
        <f t="shared" ca="1" si="382"/>
        <v>0</v>
      </c>
      <c r="I1747" s="322">
        <f t="shared" ca="1" si="383"/>
        <v>0</v>
      </c>
      <c r="J1747" s="322" t="str">
        <f t="shared" ca="1" si="384"/>
        <v/>
      </c>
      <c r="K1747" s="322" t="str">
        <f t="shared" ca="1" si="385"/>
        <v/>
      </c>
      <c r="L1747" s="322" t="str">
        <f t="shared" ca="1" si="386"/>
        <v/>
      </c>
      <c r="N1747" s="322">
        <f t="shared" ca="1" si="387"/>
        <v>3</v>
      </c>
      <c r="O1747" t="str">
        <f t="shared" ca="1" si="388"/>
        <v/>
      </c>
      <c r="P1747" t="str">
        <f t="shared" ca="1" si="389"/>
        <v/>
      </c>
      <c r="Q1747" t="str">
        <f t="shared" ca="1" si="390"/>
        <v/>
      </c>
      <c r="R1747" t="str">
        <f t="shared" ca="1" si="391"/>
        <v/>
      </c>
    </row>
    <row r="1748" spans="1:18" x14ac:dyDescent="0.2">
      <c r="A1748" s="361"/>
      <c r="B1748" s="322">
        <v>108</v>
      </c>
      <c r="C1748" s="322" t="str">
        <f t="shared" ca="1" si="378"/>
        <v>13.3</v>
      </c>
      <c r="D1748" s="322" t="str">
        <f t="shared" ca="1" si="379"/>
        <v>nc</v>
      </c>
      <c r="E1748" s="322" t="s">
        <v>39</v>
      </c>
      <c r="F1748" s="322" t="str">
        <f t="shared" ca="1" si="380"/>
        <v>https://museemaritime.larochelle.fr/un-avant-gout/les-incontournables/joshua-1</v>
      </c>
      <c r="G1748" s="322" t="str">
        <f t="shared" ca="1" si="381"/>
        <v>A</v>
      </c>
      <c r="H1748" s="322">
        <f t="shared" ca="1" si="382"/>
        <v>0</v>
      </c>
      <c r="I1748" s="322">
        <f t="shared" ca="1" si="383"/>
        <v>0</v>
      </c>
      <c r="J1748" s="322" t="str">
        <f t="shared" ca="1" si="384"/>
        <v>Bloquante</v>
      </c>
      <c r="K1748" s="322" t="str">
        <f t="shared" ca="1" si="385"/>
        <v>Une seule fois dans la page</v>
      </c>
      <c r="L1748" s="322">
        <f t="shared" ca="1" si="386"/>
        <v>1</v>
      </c>
      <c r="N1748" s="322">
        <f t="shared" ca="1" si="387"/>
        <v>3</v>
      </c>
      <c r="O1748" t="str">
        <f t="shared" ca="1" si="388"/>
        <v>Le PDF de Joshua-2 n'est pas accessible : 
Pas de titre, pas de langue définie, pas de tags, DisplayDocTitle manquant</v>
      </c>
      <c r="P1748" t="str">
        <f t="shared" ca="1" si="389"/>
        <v>Créer une page html avec les mêmes informations</v>
      </c>
      <c r="Q1748" t="str">
        <f t="shared" ca="1" si="390"/>
        <v/>
      </c>
      <c r="R1748" t="str">
        <f t="shared" ca="1" si="391"/>
        <v/>
      </c>
    </row>
    <row r="1749" spans="1:18" hidden="1" x14ac:dyDescent="0.2">
      <c r="A1749" s="361"/>
      <c r="B1749" s="322">
        <v>108</v>
      </c>
      <c r="C1749" s="322" t="str">
        <f t="shared" ca="1" si="378"/>
        <v>13.3</v>
      </c>
      <c r="D1749" s="322" t="str">
        <f t="shared" ca="1" si="379"/>
        <v>na</v>
      </c>
      <c r="E1749" s="322" t="s">
        <v>40</v>
      </c>
      <c r="F1749" s="322" t="str">
        <f t="shared" ca="1" si="380"/>
        <v>https://museemaritime.larochelle.fr/preparer-la-visite/acces-tarifs-et-horaires</v>
      </c>
      <c r="G1749" s="322" t="str">
        <f t="shared" ca="1" si="381"/>
        <v>A</v>
      </c>
      <c r="H1749" s="322">
        <f t="shared" ca="1" si="382"/>
        <v>0</v>
      </c>
      <c r="I1749" s="322">
        <f t="shared" ca="1" si="383"/>
        <v>0</v>
      </c>
      <c r="J1749" s="322" t="str">
        <f t="shared" ca="1" si="384"/>
        <v/>
      </c>
      <c r="K1749" s="322" t="str">
        <f t="shared" ca="1" si="385"/>
        <v/>
      </c>
      <c r="L1749" s="322" t="str">
        <f t="shared" ca="1" si="386"/>
        <v/>
      </c>
      <c r="N1749" s="322">
        <f t="shared" ca="1" si="387"/>
        <v>3</v>
      </c>
      <c r="O1749" t="str">
        <f t="shared" ca="1" si="388"/>
        <v/>
      </c>
      <c r="P1749" t="str">
        <f t="shared" ca="1" si="389"/>
        <v/>
      </c>
      <c r="Q1749" t="str">
        <f t="shared" ca="1" si="390"/>
        <v/>
      </c>
      <c r="R1749" t="str">
        <f t="shared" ca="1" si="391"/>
        <v/>
      </c>
    </row>
    <row r="1750" spans="1:18" x14ac:dyDescent="0.2">
      <c r="A1750" s="361"/>
      <c r="B1750" s="322">
        <v>108</v>
      </c>
      <c r="C1750" s="322" t="str">
        <f t="shared" ca="1" si="378"/>
        <v>13.3</v>
      </c>
      <c r="D1750" s="322" t="str">
        <f t="shared" ca="1" si="379"/>
        <v>nc</v>
      </c>
      <c r="E1750" s="322" t="s">
        <v>41</v>
      </c>
      <c r="F1750" s="322" t="str">
        <f t="shared" ca="1" si="380"/>
        <v>https://museemaritime.larochelle.fr/preparer-la-visite/je-suis/enseignant-ou-animateur</v>
      </c>
      <c r="G1750" s="322" t="str">
        <f t="shared" ca="1" si="381"/>
        <v>A</v>
      </c>
      <c r="H1750" s="322">
        <f t="shared" ca="1" si="382"/>
        <v>0</v>
      </c>
      <c r="I1750" s="322">
        <f t="shared" ca="1" si="383"/>
        <v>0</v>
      </c>
      <c r="J1750" s="322" t="str">
        <f t="shared" ca="1" si="384"/>
        <v>Bloquante</v>
      </c>
      <c r="K1750" s="322" t="str">
        <f t="shared" ca="1" si="385"/>
        <v>Une seule fois dans la page</v>
      </c>
      <c r="L1750" s="322">
        <f t="shared" ca="1" si="386"/>
        <v>1</v>
      </c>
      <c r="N1750" s="322">
        <f t="shared" ca="1" si="387"/>
        <v>3</v>
      </c>
      <c r="O1750" t="str">
        <f t="shared" ca="1" si="388"/>
        <v>La fiche de réservation au format docx n'est pas accessible : notamment elle n'implémente pas la fonctionnalité "formulaire" native de Word qui permet aux utilisateurs de TA de remplir correctement un formulaire</v>
      </c>
      <c r="P1750" t="str">
        <f t="shared" ca="1" si="389"/>
        <v>Proposer un formulaire html à la place de la fiche de réservation</v>
      </c>
      <c r="Q1750" t="str">
        <f t="shared" ca="1" si="390"/>
        <v>Ressource : https://disic.github.io/guides-documents_bureautiques_accessibles/MicrosoftOfficeWord.pdf</v>
      </c>
      <c r="R1750" t="str">
        <f t="shared" ca="1" si="391"/>
        <v/>
      </c>
    </row>
    <row r="1751" spans="1:18" hidden="1" x14ac:dyDescent="0.2">
      <c r="A1751" s="361"/>
      <c r="B1751" s="322">
        <v>108</v>
      </c>
      <c r="C1751" s="322" t="str">
        <f t="shared" ca="1" si="378"/>
        <v>13.3</v>
      </c>
      <c r="D1751" s="322" t="str">
        <f t="shared" ca="1" si="379"/>
        <v>na</v>
      </c>
      <c r="E1751" s="322" t="s">
        <v>42</v>
      </c>
      <c r="F1751" s="322" t="str">
        <f t="shared" ca="1" si="380"/>
        <v>https://museemaritime.larochelle.fr/au-dela-de-la-visite/autour-des-expositions</v>
      </c>
      <c r="G1751" s="322" t="str">
        <f t="shared" ca="1" si="381"/>
        <v>A</v>
      </c>
      <c r="H1751" s="322">
        <f t="shared" ca="1" si="382"/>
        <v>0</v>
      </c>
      <c r="I1751" s="322">
        <f t="shared" ca="1" si="383"/>
        <v>0</v>
      </c>
      <c r="J1751" s="322" t="str">
        <f t="shared" ca="1" si="384"/>
        <v/>
      </c>
      <c r="K1751" s="322" t="str">
        <f t="shared" ca="1" si="385"/>
        <v/>
      </c>
      <c r="L1751" s="322" t="str">
        <f t="shared" ca="1" si="386"/>
        <v/>
      </c>
      <c r="N1751" s="322">
        <f t="shared" ca="1" si="387"/>
        <v>3</v>
      </c>
      <c r="O1751" t="str">
        <f t="shared" ca="1" si="388"/>
        <v/>
      </c>
      <c r="P1751" t="str">
        <f t="shared" ca="1" si="389"/>
        <v/>
      </c>
      <c r="Q1751" t="str">
        <f t="shared" ca="1" si="390"/>
        <v/>
      </c>
      <c r="R1751" t="str">
        <f t="shared" ca="1" si="391"/>
        <v/>
      </c>
    </row>
    <row r="1752" spans="1:18" hidden="1" x14ac:dyDescent="0.2">
      <c r="A1752" s="361"/>
      <c r="B1752" s="322">
        <v>108</v>
      </c>
      <c r="C1752" s="322" t="str">
        <f t="shared" ca="1" si="378"/>
        <v>13.3</v>
      </c>
      <c r="D1752" s="322" t="str">
        <f t="shared" ca="1" si="379"/>
        <v>na</v>
      </c>
      <c r="E1752" s="322" t="s">
        <v>43</v>
      </c>
      <c r="F1752" s="322" t="str">
        <f t="shared" ca="1" si="380"/>
        <v>https://museemaritime.larochelle.fr/au-dela-de-la-visite/lieux-culturels-et-monuments</v>
      </c>
      <c r="G1752" s="322" t="str">
        <f t="shared" ca="1" si="381"/>
        <v>A</v>
      </c>
      <c r="H1752" s="322">
        <f t="shared" ca="1" si="382"/>
        <v>0</v>
      </c>
      <c r="I1752" s="322">
        <f t="shared" ca="1" si="383"/>
        <v>0</v>
      </c>
      <c r="J1752" s="322" t="str">
        <f t="shared" ca="1" si="384"/>
        <v/>
      </c>
      <c r="K1752" s="322" t="str">
        <f t="shared" ca="1" si="385"/>
        <v/>
      </c>
      <c r="L1752" s="322" t="str">
        <f t="shared" ca="1" si="386"/>
        <v/>
      </c>
      <c r="N1752" s="322">
        <f t="shared" ca="1" si="387"/>
        <v>3</v>
      </c>
      <c r="O1752" t="str">
        <f t="shared" ca="1" si="388"/>
        <v/>
      </c>
      <c r="P1752" t="str">
        <f t="shared" ca="1" si="389"/>
        <v/>
      </c>
      <c r="Q1752" t="str">
        <f t="shared" ca="1" si="390"/>
        <v/>
      </c>
      <c r="R1752" t="str">
        <f t="shared" ca="1" si="391"/>
        <v/>
      </c>
    </row>
    <row r="1753" spans="1:18" x14ac:dyDescent="0.2">
      <c r="A1753" s="361"/>
      <c r="B1753" s="322">
        <v>108</v>
      </c>
      <c r="C1753" s="322" t="str">
        <f t="shared" ca="1" si="378"/>
        <v>13.3</v>
      </c>
      <c r="D1753" s="322" t="str">
        <f t="shared" ca="1" si="379"/>
        <v>nc</v>
      </c>
      <c r="E1753" s="322" t="s">
        <v>44</v>
      </c>
      <c r="F1753" s="322" t="str">
        <f t="shared" ca="1" si="380"/>
        <v>https://museemaritime.larochelle.fr/au-dela-de-la-visite/a-decouvrir-a-proximite/yatchs-classiques</v>
      </c>
      <c r="G1753" s="322" t="str">
        <f t="shared" ca="1" si="381"/>
        <v>A</v>
      </c>
      <c r="H1753" s="322">
        <f t="shared" ca="1" si="382"/>
        <v>0</v>
      </c>
      <c r="I1753" s="322">
        <f t="shared" ca="1" si="383"/>
        <v>0</v>
      </c>
      <c r="J1753" s="322" t="str">
        <f t="shared" ca="1" si="384"/>
        <v>Bloquante</v>
      </c>
      <c r="K1753" s="322" t="str">
        <f t="shared" ca="1" si="385"/>
        <v>Une seule fois dans la page</v>
      </c>
      <c r="L1753" s="322">
        <f t="shared" ca="1" si="386"/>
        <v>1</v>
      </c>
      <c r="N1753" s="322">
        <f t="shared" ca="1" si="387"/>
        <v>3</v>
      </c>
      <c r="O1753" t="str">
        <f t="shared" ca="1" si="388"/>
        <v>Le PDF du dossier d'agrément n'est pas accessible : 
Le document n'a pas de titre (metadata XMP), des images ne disposent pas d'alternatives, des contrastes sont insuffisants, DisplayDocTitle n'est pas défini…</v>
      </c>
      <c r="P1753" t="str">
        <f t="shared" ca="1" si="389"/>
        <v>Proposer un formulaire html</v>
      </c>
      <c r="Q1753" t="str">
        <f t="shared" ca="1" si="390"/>
        <v/>
      </c>
      <c r="R1753" t="str">
        <f t="shared" ca="1" si="391"/>
        <v/>
      </c>
    </row>
    <row r="1754" spans="1:18" hidden="1" x14ac:dyDescent="0.2">
      <c r="A1754" s="361"/>
      <c r="B1754" s="322">
        <v>109</v>
      </c>
      <c r="C1754" s="322" t="str">
        <f t="shared" ca="1" si="378"/>
        <v>13.4</v>
      </c>
      <c r="D1754" s="322" t="str">
        <f t="shared" ca="1" si="379"/>
        <v>na</v>
      </c>
      <c r="E1754" s="322" t="s">
        <v>27</v>
      </c>
      <c r="F1754" s="322" t="str">
        <f t="shared" ca="1" si="380"/>
        <v>https://museemaritime.larochelle.fr/</v>
      </c>
      <c r="G1754" s="322" t="str">
        <f t="shared" ca="1" si="381"/>
        <v>A</v>
      </c>
      <c r="H1754" s="322">
        <f t="shared" ca="1" si="382"/>
        <v>0</v>
      </c>
      <c r="I1754" s="322">
        <f t="shared" ca="1" si="383"/>
        <v>0</v>
      </c>
      <c r="J1754" s="322" t="str">
        <f t="shared" ca="1" si="384"/>
        <v/>
      </c>
      <c r="K1754" s="322" t="str">
        <f t="shared" ca="1" si="385"/>
        <v/>
      </c>
      <c r="L1754" s="322" t="str">
        <f t="shared" ca="1" si="386"/>
        <v/>
      </c>
      <c r="N1754" s="322">
        <f t="shared" ca="1" si="387"/>
        <v>0</v>
      </c>
      <c r="O1754" t="str">
        <f t="shared" ca="1" si="388"/>
        <v/>
      </c>
      <c r="P1754" t="str">
        <f t="shared" ca="1" si="389"/>
        <v/>
      </c>
      <c r="Q1754" t="str">
        <f t="shared" ca="1" si="390"/>
        <v/>
      </c>
      <c r="R1754" t="str">
        <f t="shared" ca="1" si="391"/>
        <v/>
      </c>
    </row>
    <row r="1755" spans="1:18" hidden="1" x14ac:dyDescent="0.2">
      <c r="A1755" s="361"/>
      <c r="B1755" s="322">
        <v>109</v>
      </c>
      <c r="C1755" s="322" t="str">
        <f t="shared" ca="1" si="378"/>
        <v>13.4</v>
      </c>
      <c r="D1755" s="322" t="str">
        <f t="shared" ca="1" si="379"/>
        <v>na</v>
      </c>
      <c r="E1755" s="322" t="s">
        <v>28</v>
      </c>
      <c r="F1755" s="322" t="str">
        <f t="shared" ca="1" si="380"/>
        <v>https://museemaritime.larochelle.fr/contact</v>
      </c>
      <c r="G1755" s="322" t="str">
        <f t="shared" ca="1" si="381"/>
        <v>A</v>
      </c>
      <c r="H1755" s="322">
        <f t="shared" ca="1" si="382"/>
        <v>0</v>
      </c>
      <c r="I1755" s="322">
        <f t="shared" ca="1" si="383"/>
        <v>0</v>
      </c>
      <c r="J1755" s="322" t="str">
        <f t="shared" ca="1" si="384"/>
        <v/>
      </c>
      <c r="K1755" s="322" t="str">
        <f t="shared" ca="1" si="385"/>
        <v/>
      </c>
      <c r="L1755" s="322" t="str">
        <f t="shared" ca="1" si="386"/>
        <v/>
      </c>
      <c r="N1755" s="322">
        <f t="shared" ca="1" si="387"/>
        <v>0</v>
      </c>
      <c r="O1755" t="str">
        <f t="shared" ca="1" si="388"/>
        <v/>
      </c>
      <c r="P1755" t="str">
        <f t="shared" ca="1" si="389"/>
        <v/>
      </c>
      <c r="Q1755" t="str">
        <f t="shared" ca="1" si="390"/>
        <v/>
      </c>
      <c r="R1755" t="str">
        <f t="shared" ca="1" si="391"/>
        <v/>
      </c>
    </row>
    <row r="1756" spans="1:18" hidden="1" x14ac:dyDescent="0.2">
      <c r="A1756" s="361"/>
      <c r="B1756" s="322">
        <v>109</v>
      </c>
      <c r="C1756" s="322" t="str">
        <f t="shared" ca="1" si="378"/>
        <v>13.4</v>
      </c>
      <c r="D1756" s="322" t="str">
        <f t="shared" ca="1" si="379"/>
        <v>na</v>
      </c>
      <c r="E1756" s="322" t="s">
        <v>29</v>
      </c>
      <c r="F1756" s="322" t="str">
        <f t="shared" ca="1" si="380"/>
        <v>https://museemaritime.larochelle.fr/mentions-legales</v>
      </c>
      <c r="G1756" s="322" t="str">
        <f t="shared" ca="1" si="381"/>
        <v>A</v>
      </c>
      <c r="H1756" s="322">
        <f t="shared" ca="1" si="382"/>
        <v>0</v>
      </c>
      <c r="I1756" s="322">
        <f t="shared" ca="1" si="383"/>
        <v>0</v>
      </c>
      <c r="J1756" s="322" t="str">
        <f t="shared" ca="1" si="384"/>
        <v/>
      </c>
      <c r="K1756" s="322" t="str">
        <f t="shared" ca="1" si="385"/>
        <v/>
      </c>
      <c r="L1756" s="322" t="str">
        <f t="shared" ca="1" si="386"/>
        <v/>
      </c>
      <c r="N1756" s="322">
        <f t="shared" ca="1" si="387"/>
        <v>0</v>
      </c>
      <c r="O1756" t="str">
        <f t="shared" ca="1" si="388"/>
        <v/>
      </c>
      <c r="P1756" t="str">
        <f t="shared" ca="1" si="389"/>
        <v/>
      </c>
      <c r="Q1756" t="str">
        <f t="shared" ca="1" si="390"/>
        <v/>
      </c>
      <c r="R1756" t="str">
        <f t="shared" ca="1" si="391"/>
        <v/>
      </c>
    </row>
    <row r="1757" spans="1:18" hidden="1" x14ac:dyDescent="0.2">
      <c r="A1757" s="361"/>
      <c r="B1757" s="322">
        <v>109</v>
      </c>
      <c r="C1757" s="322" t="str">
        <f t="shared" ca="1" si="378"/>
        <v>13.4</v>
      </c>
      <c r="D1757" s="322" t="str">
        <f t="shared" ca="1" si="379"/>
        <v>na</v>
      </c>
      <c r="E1757" s="322" t="s">
        <v>30</v>
      </c>
      <c r="F1757" s="322" t="str">
        <f t="shared" ca="1" si="380"/>
        <v>https://museemaritime.larochelle.fr/plan-du-site</v>
      </c>
      <c r="G1757" s="322" t="str">
        <f t="shared" ca="1" si="381"/>
        <v>A</v>
      </c>
      <c r="H1757" s="322">
        <f t="shared" ca="1" si="382"/>
        <v>0</v>
      </c>
      <c r="I1757" s="322">
        <f t="shared" ca="1" si="383"/>
        <v>0</v>
      </c>
      <c r="J1757" s="322" t="str">
        <f t="shared" ca="1" si="384"/>
        <v/>
      </c>
      <c r="K1757" s="322" t="str">
        <f t="shared" ca="1" si="385"/>
        <v/>
      </c>
      <c r="L1757" s="322" t="str">
        <f t="shared" ca="1" si="386"/>
        <v/>
      </c>
      <c r="N1757" s="322">
        <f t="shared" ca="1" si="387"/>
        <v>0</v>
      </c>
      <c r="O1757" t="str">
        <f t="shared" ca="1" si="388"/>
        <v/>
      </c>
      <c r="P1757" t="str">
        <f t="shared" ca="1" si="389"/>
        <v/>
      </c>
      <c r="Q1757" t="str">
        <f t="shared" ca="1" si="390"/>
        <v/>
      </c>
      <c r="R1757" t="str">
        <f t="shared" ca="1" si="391"/>
        <v/>
      </c>
    </row>
    <row r="1758" spans="1:18" hidden="1" x14ac:dyDescent="0.2">
      <c r="A1758" s="361"/>
      <c r="B1758" s="322">
        <v>109</v>
      </c>
      <c r="C1758" s="322" t="str">
        <f t="shared" ca="1" si="378"/>
        <v>13.4</v>
      </c>
      <c r="D1758" s="322" t="str">
        <f t="shared" ca="1" si="379"/>
        <v>na</v>
      </c>
      <c r="E1758" s="322" t="s">
        <v>31</v>
      </c>
      <c r="F1758" s="322" t="str">
        <f t="shared" ca="1" si="380"/>
        <v>https://museemaritime.larochelle.fr/un-avant-gout/en-ce-moment</v>
      </c>
      <c r="G1758" s="322" t="str">
        <f t="shared" ca="1" si="381"/>
        <v>A</v>
      </c>
      <c r="H1758" s="322">
        <f t="shared" ca="1" si="382"/>
        <v>0</v>
      </c>
      <c r="I1758" s="322">
        <f t="shared" ca="1" si="383"/>
        <v>0</v>
      </c>
      <c r="J1758" s="322" t="str">
        <f t="shared" ca="1" si="384"/>
        <v/>
      </c>
      <c r="K1758" s="322" t="str">
        <f t="shared" ca="1" si="385"/>
        <v/>
      </c>
      <c r="L1758" s="322" t="str">
        <f t="shared" ca="1" si="386"/>
        <v/>
      </c>
      <c r="N1758" s="322">
        <f t="shared" ca="1" si="387"/>
        <v>0</v>
      </c>
      <c r="O1758" t="str">
        <f t="shared" ca="1" si="388"/>
        <v/>
      </c>
      <c r="P1758" t="str">
        <f t="shared" ca="1" si="389"/>
        <v/>
      </c>
      <c r="Q1758" t="str">
        <f t="shared" ca="1" si="390"/>
        <v/>
      </c>
      <c r="R1758" t="str">
        <f t="shared" ca="1" si="391"/>
        <v/>
      </c>
    </row>
    <row r="1759" spans="1:18" hidden="1" x14ac:dyDescent="0.2">
      <c r="A1759" s="361"/>
      <c r="B1759" s="322">
        <v>109</v>
      </c>
      <c r="C1759" s="322" t="str">
        <f t="shared" ca="1" si="378"/>
        <v>13.4</v>
      </c>
      <c r="D1759" s="322" t="str">
        <f t="shared" ca="1" si="379"/>
        <v>na</v>
      </c>
      <c r="E1759" s="322" t="s">
        <v>32</v>
      </c>
      <c r="F1759" s="322" t="str">
        <f t="shared" ca="1" si="380"/>
        <v>https://museemaritime.larochelle.fr/un-avant-gout/en-ce-moment</v>
      </c>
      <c r="G1759" s="322" t="str">
        <f t="shared" ca="1" si="381"/>
        <v>A</v>
      </c>
      <c r="H1759" s="322">
        <f t="shared" ca="1" si="382"/>
        <v>0</v>
      </c>
      <c r="I1759" s="322">
        <f t="shared" ca="1" si="383"/>
        <v>0</v>
      </c>
      <c r="J1759" s="322" t="str">
        <f t="shared" ca="1" si="384"/>
        <v/>
      </c>
      <c r="K1759" s="322" t="str">
        <f t="shared" ca="1" si="385"/>
        <v/>
      </c>
      <c r="L1759" s="322" t="str">
        <f t="shared" ca="1" si="386"/>
        <v/>
      </c>
      <c r="N1759" s="322">
        <f t="shared" ca="1" si="387"/>
        <v>0</v>
      </c>
      <c r="O1759" t="str">
        <f t="shared" ca="1" si="388"/>
        <v/>
      </c>
      <c r="P1759" t="str">
        <f t="shared" ca="1" si="389"/>
        <v/>
      </c>
      <c r="Q1759" t="str">
        <f t="shared" ca="1" si="390"/>
        <v/>
      </c>
      <c r="R1759" t="str">
        <f t="shared" ca="1" si="391"/>
        <v/>
      </c>
    </row>
    <row r="1760" spans="1:18" hidden="1" x14ac:dyDescent="0.2">
      <c r="A1760" s="361"/>
      <c r="B1760" s="322">
        <v>109</v>
      </c>
      <c r="C1760" s="322" t="str">
        <f t="shared" ca="1" si="378"/>
        <v>13.4</v>
      </c>
      <c r="D1760" s="322" t="str">
        <f t="shared" ca="1" si="379"/>
        <v>na</v>
      </c>
      <c r="E1760" s="322" t="s">
        <v>33</v>
      </c>
      <c r="F1760" s="322" t="str">
        <f t="shared" ca="1" si="380"/>
        <v>https://museemaritime.larochelle.fr/un-avant-gout/en-ce-moment/evenement/generationsthalassa-5662</v>
      </c>
      <c r="G1760" s="322" t="str">
        <f t="shared" ca="1" si="381"/>
        <v>A</v>
      </c>
      <c r="H1760" s="322">
        <f t="shared" ca="1" si="382"/>
        <v>0</v>
      </c>
      <c r="I1760" s="322">
        <f t="shared" ca="1" si="383"/>
        <v>0</v>
      </c>
      <c r="J1760" s="322" t="str">
        <f t="shared" ca="1" si="384"/>
        <v/>
      </c>
      <c r="K1760" s="322" t="str">
        <f t="shared" ca="1" si="385"/>
        <v/>
      </c>
      <c r="L1760" s="322" t="str">
        <f t="shared" ca="1" si="386"/>
        <v/>
      </c>
      <c r="N1760" s="322">
        <f t="shared" ca="1" si="387"/>
        <v>0</v>
      </c>
      <c r="O1760" t="str">
        <f t="shared" ca="1" si="388"/>
        <v/>
      </c>
      <c r="P1760" t="str">
        <f t="shared" ca="1" si="389"/>
        <v/>
      </c>
      <c r="Q1760" t="str">
        <f t="shared" ca="1" si="390"/>
        <v/>
      </c>
      <c r="R1760" t="str">
        <f t="shared" ca="1" si="391"/>
        <v/>
      </c>
    </row>
    <row r="1761" spans="1:18" hidden="1" x14ac:dyDescent="0.2">
      <c r="A1761" s="361"/>
      <c r="B1761" s="322">
        <v>109</v>
      </c>
      <c r="C1761" s="322" t="str">
        <f t="shared" ca="1" si="378"/>
        <v>13.4</v>
      </c>
      <c r="D1761" s="322" t="str">
        <f t="shared" ca="1" si="379"/>
        <v>na</v>
      </c>
      <c r="E1761" s="322" t="s">
        <v>34</v>
      </c>
      <c r="F1761" s="322" t="str">
        <f t="shared" ca="1" si="380"/>
        <v>https://museemaritime.larochelle.fr/recherche?q=bateau&amp;tx_indexedsearch%5Bsubmit_button%5D=OK </v>
      </c>
      <c r="G1761" s="322" t="str">
        <f t="shared" ca="1" si="381"/>
        <v>A</v>
      </c>
      <c r="H1761" s="322">
        <f t="shared" ca="1" si="382"/>
        <v>0</v>
      </c>
      <c r="I1761" s="322">
        <f t="shared" ca="1" si="383"/>
        <v>0</v>
      </c>
      <c r="J1761" s="322" t="str">
        <f t="shared" ca="1" si="384"/>
        <v/>
      </c>
      <c r="K1761" s="322" t="str">
        <f t="shared" ca="1" si="385"/>
        <v/>
      </c>
      <c r="L1761" s="322" t="str">
        <f t="shared" ca="1" si="386"/>
        <v/>
      </c>
      <c r="N1761" s="322">
        <f t="shared" ca="1" si="387"/>
        <v>0</v>
      </c>
      <c r="O1761" t="str">
        <f t="shared" ca="1" si="388"/>
        <v/>
      </c>
      <c r="P1761" t="str">
        <f t="shared" ca="1" si="389"/>
        <v/>
      </c>
      <c r="Q1761" t="str">
        <f t="shared" ca="1" si="390"/>
        <v/>
      </c>
      <c r="R1761" t="str">
        <f t="shared" ca="1" si="391"/>
        <v/>
      </c>
    </row>
    <row r="1762" spans="1:18" hidden="1" x14ac:dyDescent="0.2">
      <c r="A1762" s="361"/>
      <c r="B1762" s="322">
        <v>109</v>
      </c>
      <c r="C1762" s="322" t="str">
        <f t="shared" ca="1" si="378"/>
        <v>13.4</v>
      </c>
      <c r="D1762" s="322" t="str">
        <f t="shared" ca="1" si="379"/>
        <v>na</v>
      </c>
      <c r="E1762" s="322" t="s">
        <v>35</v>
      </c>
      <c r="F1762" s="322" t="str">
        <f t="shared" ca="1" si="380"/>
        <v>https://museemaritime.larochelle.fr/un-avant-gout/presentation-du-musee</v>
      </c>
      <c r="G1762" s="322" t="str">
        <f t="shared" ca="1" si="381"/>
        <v>A</v>
      </c>
      <c r="H1762" s="322">
        <f t="shared" ca="1" si="382"/>
        <v>0</v>
      </c>
      <c r="I1762" s="322">
        <f t="shared" ca="1" si="383"/>
        <v>0</v>
      </c>
      <c r="J1762" s="322" t="str">
        <f t="shared" ca="1" si="384"/>
        <v/>
      </c>
      <c r="K1762" s="322" t="str">
        <f t="shared" ca="1" si="385"/>
        <v/>
      </c>
      <c r="L1762" s="322" t="str">
        <f t="shared" ca="1" si="386"/>
        <v/>
      </c>
      <c r="N1762" s="322">
        <f t="shared" ca="1" si="387"/>
        <v>0</v>
      </c>
      <c r="O1762" t="str">
        <f t="shared" ca="1" si="388"/>
        <v/>
      </c>
      <c r="P1762" t="str">
        <f t="shared" ca="1" si="389"/>
        <v/>
      </c>
      <c r="Q1762" t="str">
        <f t="shared" ca="1" si="390"/>
        <v/>
      </c>
      <c r="R1762" t="str">
        <f t="shared" ca="1" si="391"/>
        <v/>
      </c>
    </row>
    <row r="1763" spans="1:18" hidden="1" x14ac:dyDescent="0.2">
      <c r="A1763" s="361"/>
      <c r="B1763" s="322">
        <v>109</v>
      </c>
      <c r="C1763" s="322" t="str">
        <f t="shared" ca="1" si="378"/>
        <v>13.4</v>
      </c>
      <c r="D1763" s="322" t="str">
        <f t="shared" ca="1" si="379"/>
        <v>na</v>
      </c>
      <c r="E1763" s="322" t="s">
        <v>36</v>
      </c>
      <c r="F1763" s="322" t="str">
        <f t="shared" ca="1" si="380"/>
        <v>https://museemaritime.larochelle.fr/un-avant-gout/histoire-du-musee</v>
      </c>
      <c r="G1763" s="322" t="str">
        <f t="shared" ca="1" si="381"/>
        <v>A</v>
      </c>
      <c r="H1763" s="322">
        <f t="shared" ca="1" si="382"/>
        <v>0</v>
      </c>
      <c r="I1763" s="322">
        <f t="shared" ca="1" si="383"/>
        <v>0</v>
      </c>
      <c r="J1763" s="322" t="str">
        <f t="shared" ca="1" si="384"/>
        <v/>
      </c>
      <c r="K1763" s="322" t="str">
        <f t="shared" ca="1" si="385"/>
        <v/>
      </c>
      <c r="L1763" s="322" t="str">
        <f t="shared" ca="1" si="386"/>
        <v/>
      </c>
      <c r="N1763" s="322">
        <f t="shared" ca="1" si="387"/>
        <v>0</v>
      </c>
      <c r="O1763" t="str">
        <f t="shared" ca="1" si="388"/>
        <v/>
      </c>
      <c r="P1763" t="str">
        <f t="shared" ca="1" si="389"/>
        <v/>
      </c>
      <c r="Q1763" t="str">
        <f t="shared" ca="1" si="390"/>
        <v/>
      </c>
      <c r="R1763" t="str">
        <f t="shared" ca="1" si="391"/>
        <v/>
      </c>
    </row>
    <row r="1764" spans="1:18" hidden="1" x14ac:dyDescent="0.2">
      <c r="A1764" s="361"/>
      <c r="B1764" s="322">
        <v>109</v>
      </c>
      <c r="C1764" s="322" t="str">
        <f t="shared" ca="1" si="378"/>
        <v>13.4</v>
      </c>
      <c r="D1764" s="322" t="str">
        <f t="shared" ca="1" si="379"/>
        <v>na</v>
      </c>
      <c r="E1764" s="322" t="s">
        <v>37</v>
      </c>
      <c r="F1764" s="322" t="str">
        <f t="shared" ca="1" si="380"/>
        <v>https://museemaritime.larochelle.fr/un-avant-gout/les-collections/flotte-patrimoniale</v>
      </c>
      <c r="G1764" s="322" t="str">
        <f t="shared" ca="1" si="381"/>
        <v>A</v>
      </c>
      <c r="H1764" s="322">
        <f t="shared" ca="1" si="382"/>
        <v>0</v>
      </c>
      <c r="I1764" s="322">
        <f t="shared" ca="1" si="383"/>
        <v>0</v>
      </c>
      <c r="J1764" s="322" t="str">
        <f t="shared" ca="1" si="384"/>
        <v/>
      </c>
      <c r="K1764" s="322" t="str">
        <f t="shared" ca="1" si="385"/>
        <v/>
      </c>
      <c r="L1764" s="322" t="str">
        <f t="shared" ca="1" si="386"/>
        <v/>
      </c>
      <c r="N1764" s="322">
        <f t="shared" ca="1" si="387"/>
        <v>0</v>
      </c>
      <c r="O1764" t="str">
        <f t="shared" ca="1" si="388"/>
        <v/>
      </c>
      <c r="P1764" t="str">
        <f t="shared" ca="1" si="389"/>
        <v/>
      </c>
      <c r="Q1764" t="str">
        <f t="shared" ca="1" si="390"/>
        <v/>
      </c>
      <c r="R1764" t="str">
        <f t="shared" ca="1" si="391"/>
        <v/>
      </c>
    </row>
    <row r="1765" spans="1:18" hidden="1" x14ac:dyDescent="0.2">
      <c r="A1765" s="361"/>
      <c r="B1765" s="322">
        <v>109</v>
      </c>
      <c r="C1765" s="322" t="str">
        <f t="shared" ca="1" si="378"/>
        <v>13.4</v>
      </c>
      <c r="D1765" s="322" t="str">
        <f t="shared" ca="1" si="379"/>
        <v>na</v>
      </c>
      <c r="E1765" s="322" t="s">
        <v>38</v>
      </c>
      <c r="F1765" s="322" t="str">
        <f t="shared" ca="1" si="380"/>
        <v>https://museemaritime.larochelle.fr/un-avant-gout/les-collections/france-1</v>
      </c>
      <c r="G1765" s="322" t="str">
        <f t="shared" ca="1" si="381"/>
        <v>A</v>
      </c>
      <c r="H1765" s="322">
        <f t="shared" ca="1" si="382"/>
        <v>0</v>
      </c>
      <c r="I1765" s="322">
        <f t="shared" ca="1" si="383"/>
        <v>0</v>
      </c>
      <c r="J1765" s="322" t="str">
        <f t="shared" ca="1" si="384"/>
        <v/>
      </c>
      <c r="K1765" s="322" t="str">
        <f t="shared" ca="1" si="385"/>
        <v/>
      </c>
      <c r="L1765" s="322" t="str">
        <f t="shared" ca="1" si="386"/>
        <v/>
      </c>
      <c r="N1765" s="322">
        <f t="shared" ca="1" si="387"/>
        <v>0</v>
      </c>
      <c r="O1765" t="str">
        <f t="shared" ca="1" si="388"/>
        <v/>
      </c>
      <c r="P1765" t="str">
        <f t="shared" ca="1" si="389"/>
        <v/>
      </c>
      <c r="Q1765" t="str">
        <f t="shared" ca="1" si="390"/>
        <v/>
      </c>
      <c r="R1765" t="str">
        <f t="shared" ca="1" si="391"/>
        <v/>
      </c>
    </row>
    <row r="1766" spans="1:18" hidden="1" x14ac:dyDescent="0.2">
      <c r="A1766" s="361"/>
      <c r="B1766" s="322">
        <v>109</v>
      </c>
      <c r="C1766" s="322" t="str">
        <f t="shared" ca="1" si="378"/>
        <v>13.4</v>
      </c>
      <c r="D1766" s="322" t="str">
        <f t="shared" ca="1" si="379"/>
        <v>na</v>
      </c>
      <c r="E1766" s="322" t="s">
        <v>39</v>
      </c>
      <c r="F1766" s="322" t="str">
        <f t="shared" ca="1" si="380"/>
        <v>https://museemaritime.larochelle.fr/un-avant-gout/les-incontournables/joshua-1</v>
      </c>
      <c r="G1766" s="322" t="str">
        <f t="shared" ca="1" si="381"/>
        <v>A</v>
      </c>
      <c r="H1766" s="322">
        <f t="shared" ca="1" si="382"/>
        <v>0</v>
      </c>
      <c r="I1766" s="322">
        <f t="shared" ca="1" si="383"/>
        <v>0</v>
      </c>
      <c r="J1766" s="322" t="str">
        <f t="shared" ca="1" si="384"/>
        <v/>
      </c>
      <c r="K1766" s="322" t="str">
        <f t="shared" ca="1" si="385"/>
        <v/>
      </c>
      <c r="L1766" s="322" t="str">
        <f t="shared" ca="1" si="386"/>
        <v/>
      </c>
      <c r="N1766" s="322">
        <f t="shared" ca="1" si="387"/>
        <v>0</v>
      </c>
      <c r="O1766" t="str">
        <f t="shared" ca="1" si="388"/>
        <v/>
      </c>
      <c r="P1766" t="str">
        <f t="shared" ca="1" si="389"/>
        <v/>
      </c>
      <c r="Q1766" t="str">
        <f t="shared" ca="1" si="390"/>
        <v/>
      </c>
      <c r="R1766" t="str">
        <f t="shared" ca="1" si="391"/>
        <v/>
      </c>
    </row>
    <row r="1767" spans="1:18" hidden="1" x14ac:dyDescent="0.2">
      <c r="A1767" s="361"/>
      <c r="B1767" s="322">
        <v>109</v>
      </c>
      <c r="C1767" s="322" t="str">
        <f t="shared" ca="1" si="378"/>
        <v>13.4</v>
      </c>
      <c r="D1767" s="322" t="str">
        <f t="shared" ca="1" si="379"/>
        <v>na</v>
      </c>
      <c r="E1767" s="322" t="s">
        <v>40</v>
      </c>
      <c r="F1767" s="322" t="str">
        <f t="shared" ca="1" si="380"/>
        <v>https://museemaritime.larochelle.fr/preparer-la-visite/acces-tarifs-et-horaires</v>
      </c>
      <c r="G1767" s="322" t="str">
        <f t="shared" ca="1" si="381"/>
        <v>A</v>
      </c>
      <c r="H1767" s="322">
        <f t="shared" ca="1" si="382"/>
        <v>0</v>
      </c>
      <c r="I1767" s="322">
        <f t="shared" ca="1" si="383"/>
        <v>0</v>
      </c>
      <c r="J1767" s="322" t="str">
        <f t="shared" ca="1" si="384"/>
        <v/>
      </c>
      <c r="K1767" s="322" t="str">
        <f t="shared" ca="1" si="385"/>
        <v/>
      </c>
      <c r="L1767" s="322" t="str">
        <f t="shared" ca="1" si="386"/>
        <v/>
      </c>
      <c r="N1767" s="322">
        <f t="shared" ca="1" si="387"/>
        <v>0</v>
      </c>
      <c r="O1767" t="str">
        <f t="shared" ca="1" si="388"/>
        <v/>
      </c>
      <c r="P1767" t="str">
        <f t="shared" ca="1" si="389"/>
        <v/>
      </c>
      <c r="Q1767" t="str">
        <f t="shared" ca="1" si="390"/>
        <v/>
      </c>
      <c r="R1767" t="str">
        <f t="shared" ca="1" si="391"/>
        <v/>
      </c>
    </row>
    <row r="1768" spans="1:18" hidden="1" x14ac:dyDescent="0.2">
      <c r="A1768" s="361"/>
      <c r="B1768" s="322">
        <v>109</v>
      </c>
      <c r="C1768" s="322" t="str">
        <f t="shared" ca="1" si="378"/>
        <v>13.4</v>
      </c>
      <c r="D1768" s="322" t="str">
        <f t="shared" ca="1" si="379"/>
        <v>na</v>
      </c>
      <c r="E1768" s="322" t="s">
        <v>41</v>
      </c>
      <c r="F1768" s="322" t="str">
        <f t="shared" ca="1" si="380"/>
        <v>https://museemaritime.larochelle.fr/preparer-la-visite/je-suis/enseignant-ou-animateur</v>
      </c>
      <c r="G1768" s="322" t="str">
        <f t="shared" ca="1" si="381"/>
        <v>A</v>
      </c>
      <c r="H1768" s="322">
        <f t="shared" ca="1" si="382"/>
        <v>0</v>
      </c>
      <c r="I1768" s="322">
        <f t="shared" ca="1" si="383"/>
        <v>0</v>
      </c>
      <c r="J1768" s="322" t="str">
        <f t="shared" ca="1" si="384"/>
        <v/>
      </c>
      <c r="K1768" s="322" t="str">
        <f t="shared" ca="1" si="385"/>
        <v/>
      </c>
      <c r="L1768" s="322" t="str">
        <f t="shared" ca="1" si="386"/>
        <v/>
      </c>
      <c r="N1768" s="322">
        <f t="shared" ca="1" si="387"/>
        <v>0</v>
      </c>
      <c r="O1768" t="str">
        <f t="shared" ca="1" si="388"/>
        <v/>
      </c>
      <c r="P1768" t="str">
        <f t="shared" ca="1" si="389"/>
        <v/>
      </c>
      <c r="Q1768" t="str">
        <f t="shared" ca="1" si="390"/>
        <v/>
      </c>
      <c r="R1768" t="str">
        <f t="shared" ca="1" si="391"/>
        <v/>
      </c>
    </row>
    <row r="1769" spans="1:18" hidden="1" x14ac:dyDescent="0.2">
      <c r="A1769" s="361"/>
      <c r="B1769" s="322">
        <v>109</v>
      </c>
      <c r="C1769" s="322" t="str">
        <f t="shared" ca="1" si="378"/>
        <v>13.4</v>
      </c>
      <c r="D1769" s="322" t="str">
        <f t="shared" ca="1" si="379"/>
        <v>na</v>
      </c>
      <c r="E1769" s="322" t="s">
        <v>42</v>
      </c>
      <c r="F1769" s="322" t="str">
        <f t="shared" ca="1" si="380"/>
        <v>https://museemaritime.larochelle.fr/au-dela-de-la-visite/autour-des-expositions</v>
      </c>
      <c r="G1769" s="322" t="str">
        <f t="shared" ca="1" si="381"/>
        <v>A</v>
      </c>
      <c r="H1769" s="322">
        <f t="shared" ca="1" si="382"/>
        <v>0</v>
      </c>
      <c r="I1769" s="322">
        <f t="shared" ca="1" si="383"/>
        <v>0</v>
      </c>
      <c r="J1769" s="322" t="str">
        <f t="shared" ca="1" si="384"/>
        <v/>
      </c>
      <c r="K1769" s="322" t="str">
        <f t="shared" ca="1" si="385"/>
        <v/>
      </c>
      <c r="L1769" s="322" t="str">
        <f t="shared" ca="1" si="386"/>
        <v/>
      </c>
      <c r="N1769" s="322">
        <f t="shared" ca="1" si="387"/>
        <v>0</v>
      </c>
      <c r="O1769" t="str">
        <f t="shared" ca="1" si="388"/>
        <v/>
      </c>
      <c r="P1769" t="str">
        <f t="shared" ca="1" si="389"/>
        <v/>
      </c>
      <c r="Q1769" t="str">
        <f t="shared" ca="1" si="390"/>
        <v/>
      </c>
      <c r="R1769" t="str">
        <f t="shared" ca="1" si="391"/>
        <v/>
      </c>
    </row>
    <row r="1770" spans="1:18" hidden="1" x14ac:dyDescent="0.2">
      <c r="A1770" s="361"/>
      <c r="B1770" s="322">
        <v>109</v>
      </c>
      <c r="C1770" s="322" t="str">
        <f t="shared" ca="1" si="378"/>
        <v>13.4</v>
      </c>
      <c r="D1770" s="322" t="str">
        <f t="shared" ca="1" si="379"/>
        <v>na</v>
      </c>
      <c r="E1770" s="322" t="s">
        <v>43</v>
      </c>
      <c r="F1770" s="322" t="str">
        <f t="shared" ca="1" si="380"/>
        <v>https://museemaritime.larochelle.fr/au-dela-de-la-visite/lieux-culturels-et-monuments</v>
      </c>
      <c r="G1770" s="322" t="str">
        <f t="shared" ca="1" si="381"/>
        <v>A</v>
      </c>
      <c r="H1770" s="322">
        <f t="shared" ca="1" si="382"/>
        <v>0</v>
      </c>
      <c r="I1770" s="322">
        <f t="shared" ca="1" si="383"/>
        <v>0</v>
      </c>
      <c r="J1770" s="322" t="str">
        <f t="shared" ca="1" si="384"/>
        <v/>
      </c>
      <c r="K1770" s="322" t="str">
        <f t="shared" ca="1" si="385"/>
        <v/>
      </c>
      <c r="L1770" s="322" t="str">
        <f t="shared" ca="1" si="386"/>
        <v/>
      </c>
      <c r="N1770" s="322">
        <f t="shared" ca="1" si="387"/>
        <v>0</v>
      </c>
      <c r="O1770" t="str">
        <f t="shared" ca="1" si="388"/>
        <v/>
      </c>
      <c r="P1770" t="str">
        <f t="shared" ca="1" si="389"/>
        <v/>
      </c>
      <c r="Q1770" t="str">
        <f t="shared" ca="1" si="390"/>
        <v/>
      </c>
      <c r="R1770" t="str">
        <f t="shared" ca="1" si="391"/>
        <v/>
      </c>
    </row>
    <row r="1771" spans="1:18" hidden="1" x14ac:dyDescent="0.2">
      <c r="A1771" s="361"/>
      <c r="B1771" s="322">
        <v>109</v>
      </c>
      <c r="C1771" s="322" t="str">
        <f t="shared" ca="1" si="378"/>
        <v>13.4</v>
      </c>
      <c r="D1771" s="322" t="str">
        <f t="shared" ca="1" si="379"/>
        <v>na</v>
      </c>
      <c r="E1771" s="322" t="s">
        <v>44</v>
      </c>
      <c r="F1771" s="322" t="str">
        <f t="shared" ca="1" si="380"/>
        <v>https://museemaritime.larochelle.fr/au-dela-de-la-visite/a-decouvrir-a-proximite/yatchs-classiques</v>
      </c>
      <c r="G1771" s="322" t="str">
        <f t="shared" ca="1" si="381"/>
        <v>A</v>
      </c>
      <c r="H1771" s="322">
        <f t="shared" ca="1" si="382"/>
        <v>0</v>
      </c>
      <c r="I1771" s="322">
        <f t="shared" ca="1" si="383"/>
        <v>0</v>
      </c>
      <c r="J1771" s="322" t="str">
        <f t="shared" ca="1" si="384"/>
        <v/>
      </c>
      <c r="K1771" s="322" t="str">
        <f t="shared" ca="1" si="385"/>
        <v/>
      </c>
      <c r="L1771" s="322" t="str">
        <f t="shared" ca="1" si="386"/>
        <v/>
      </c>
      <c r="N1771" s="322">
        <f t="shared" ca="1" si="387"/>
        <v>0</v>
      </c>
      <c r="O1771" t="str">
        <f t="shared" ca="1" si="388"/>
        <v/>
      </c>
      <c r="P1771" t="str">
        <f t="shared" ca="1" si="389"/>
        <v/>
      </c>
      <c r="Q1771" t="str">
        <f t="shared" ca="1" si="390"/>
        <v/>
      </c>
      <c r="R1771" t="str">
        <f t="shared" ca="1" si="391"/>
        <v/>
      </c>
    </row>
    <row r="1772" spans="1:18" hidden="1" x14ac:dyDescent="0.2">
      <c r="A1772" s="361"/>
      <c r="B1772" s="322">
        <v>110</v>
      </c>
      <c r="C1772" s="322" t="str">
        <f t="shared" ca="1" si="378"/>
        <v>13.5</v>
      </c>
      <c r="D1772" s="322" t="str">
        <f t="shared" ca="1" si="379"/>
        <v>na</v>
      </c>
      <c r="E1772" s="322" t="s">
        <v>27</v>
      </c>
      <c r="F1772" s="322" t="str">
        <f t="shared" ca="1" si="380"/>
        <v>https://museemaritime.larochelle.fr/</v>
      </c>
      <c r="G1772" s="322" t="str">
        <f t="shared" ca="1" si="381"/>
        <v>A</v>
      </c>
      <c r="H1772" s="322">
        <f t="shared" ca="1" si="382"/>
        <v>0</v>
      </c>
      <c r="I1772" s="322">
        <f t="shared" ca="1" si="383"/>
        <v>0</v>
      </c>
      <c r="J1772" s="322" t="str">
        <f t="shared" ca="1" si="384"/>
        <v/>
      </c>
      <c r="K1772" s="322" t="str">
        <f t="shared" ca="1" si="385"/>
        <v/>
      </c>
      <c r="L1772" s="322" t="str">
        <f t="shared" ca="1" si="386"/>
        <v/>
      </c>
      <c r="N1772" s="322">
        <f t="shared" ca="1" si="387"/>
        <v>0</v>
      </c>
      <c r="O1772" t="str">
        <f t="shared" ca="1" si="388"/>
        <v/>
      </c>
      <c r="P1772" t="str">
        <f t="shared" ca="1" si="389"/>
        <v/>
      </c>
      <c r="Q1772" t="str">
        <f t="shared" ca="1" si="390"/>
        <v/>
      </c>
      <c r="R1772" t="str">
        <f t="shared" ca="1" si="391"/>
        <v/>
      </c>
    </row>
    <row r="1773" spans="1:18" hidden="1" x14ac:dyDescent="0.2">
      <c r="A1773" s="361"/>
      <c r="B1773" s="322">
        <v>110</v>
      </c>
      <c r="C1773" s="322" t="str">
        <f t="shared" ca="1" si="378"/>
        <v>13.5</v>
      </c>
      <c r="D1773" s="322" t="str">
        <f t="shared" ca="1" si="379"/>
        <v>na</v>
      </c>
      <c r="E1773" s="322" t="s">
        <v>28</v>
      </c>
      <c r="F1773" s="322" t="str">
        <f t="shared" ca="1" si="380"/>
        <v>https://museemaritime.larochelle.fr/contact</v>
      </c>
      <c r="G1773" s="322" t="str">
        <f t="shared" ca="1" si="381"/>
        <v>A</v>
      </c>
      <c r="H1773" s="322">
        <f t="shared" ca="1" si="382"/>
        <v>0</v>
      </c>
      <c r="I1773" s="322">
        <f t="shared" ca="1" si="383"/>
        <v>0</v>
      </c>
      <c r="J1773" s="322" t="str">
        <f t="shared" ca="1" si="384"/>
        <v/>
      </c>
      <c r="K1773" s="322" t="str">
        <f t="shared" ca="1" si="385"/>
        <v/>
      </c>
      <c r="L1773" s="322" t="str">
        <f t="shared" ca="1" si="386"/>
        <v/>
      </c>
      <c r="N1773" s="322">
        <f t="shared" ca="1" si="387"/>
        <v>0</v>
      </c>
      <c r="O1773" t="str">
        <f t="shared" ca="1" si="388"/>
        <v/>
      </c>
      <c r="P1773" t="str">
        <f t="shared" ca="1" si="389"/>
        <v/>
      </c>
      <c r="Q1773" t="str">
        <f t="shared" ca="1" si="390"/>
        <v/>
      </c>
      <c r="R1773" t="str">
        <f t="shared" ca="1" si="391"/>
        <v/>
      </c>
    </row>
    <row r="1774" spans="1:18" hidden="1" x14ac:dyDescent="0.2">
      <c r="A1774" s="361"/>
      <c r="B1774" s="322">
        <v>110</v>
      </c>
      <c r="C1774" s="322" t="str">
        <f t="shared" ca="1" si="378"/>
        <v>13.5</v>
      </c>
      <c r="D1774" s="322" t="str">
        <f t="shared" ca="1" si="379"/>
        <v>na</v>
      </c>
      <c r="E1774" s="322" t="s">
        <v>29</v>
      </c>
      <c r="F1774" s="322" t="str">
        <f t="shared" ca="1" si="380"/>
        <v>https://museemaritime.larochelle.fr/mentions-legales</v>
      </c>
      <c r="G1774" s="322" t="str">
        <f t="shared" ca="1" si="381"/>
        <v>A</v>
      </c>
      <c r="H1774" s="322">
        <f t="shared" ca="1" si="382"/>
        <v>0</v>
      </c>
      <c r="I1774" s="322">
        <f t="shared" ca="1" si="383"/>
        <v>0</v>
      </c>
      <c r="J1774" s="322" t="str">
        <f t="shared" ca="1" si="384"/>
        <v/>
      </c>
      <c r="K1774" s="322" t="str">
        <f t="shared" ca="1" si="385"/>
        <v/>
      </c>
      <c r="L1774" s="322" t="str">
        <f t="shared" ca="1" si="386"/>
        <v/>
      </c>
      <c r="N1774" s="322">
        <f t="shared" ca="1" si="387"/>
        <v>0</v>
      </c>
      <c r="O1774" t="str">
        <f t="shared" ca="1" si="388"/>
        <v/>
      </c>
      <c r="P1774" t="str">
        <f t="shared" ca="1" si="389"/>
        <v/>
      </c>
      <c r="Q1774" t="str">
        <f t="shared" ca="1" si="390"/>
        <v/>
      </c>
      <c r="R1774" t="str">
        <f t="shared" ca="1" si="391"/>
        <v/>
      </c>
    </row>
    <row r="1775" spans="1:18" hidden="1" x14ac:dyDescent="0.2">
      <c r="A1775" s="361"/>
      <c r="B1775" s="322">
        <v>110</v>
      </c>
      <c r="C1775" s="322" t="str">
        <f t="shared" ca="1" si="378"/>
        <v>13.5</v>
      </c>
      <c r="D1775" s="322" t="str">
        <f t="shared" ca="1" si="379"/>
        <v>na</v>
      </c>
      <c r="E1775" s="322" t="s">
        <v>30</v>
      </c>
      <c r="F1775" s="322" t="str">
        <f t="shared" ca="1" si="380"/>
        <v>https://museemaritime.larochelle.fr/plan-du-site</v>
      </c>
      <c r="G1775" s="322" t="str">
        <f t="shared" ca="1" si="381"/>
        <v>A</v>
      </c>
      <c r="H1775" s="322">
        <f t="shared" ca="1" si="382"/>
        <v>0</v>
      </c>
      <c r="I1775" s="322">
        <f t="shared" ca="1" si="383"/>
        <v>0</v>
      </c>
      <c r="J1775" s="322" t="str">
        <f t="shared" ca="1" si="384"/>
        <v/>
      </c>
      <c r="K1775" s="322" t="str">
        <f t="shared" ca="1" si="385"/>
        <v/>
      </c>
      <c r="L1775" s="322" t="str">
        <f t="shared" ca="1" si="386"/>
        <v/>
      </c>
      <c r="N1775" s="322">
        <f t="shared" ca="1" si="387"/>
        <v>0</v>
      </c>
      <c r="O1775" t="str">
        <f t="shared" ca="1" si="388"/>
        <v/>
      </c>
      <c r="P1775" t="str">
        <f t="shared" ca="1" si="389"/>
        <v/>
      </c>
      <c r="Q1775" t="str">
        <f t="shared" ca="1" si="390"/>
        <v/>
      </c>
      <c r="R1775" t="str">
        <f t="shared" ca="1" si="391"/>
        <v/>
      </c>
    </row>
    <row r="1776" spans="1:18" hidden="1" x14ac:dyDescent="0.2">
      <c r="A1776" s="361"/>
      <c r="B1776" s="322">
        <v>110</v>
      </c>
      <c r="C1776" s="322" t="str">
        <f t="shared" ca="1" si="378"/>
        <v>13.5</v>
      </c>
      <c r="D1776" s="322" t="str">
        <f t="shared" ca="1" si="379"/>
        <v>na</v>
      </c>
      <c r="E1776" s="322" t="s">
        <v>31</v>
      </c>
      <c r="F1776" s="322" t="str">
        <f t="shared" ca="1" si="380"/>
        <v>https://museemaritime.larochelle.fr/un-avant-gout/en-ce-moment</v>
      </c>
      <c r="G1776" s="322" t="str">
        <f t="shared" ca="1" si="381"/>
        <v>A</v>
      </c>
      <c r="H1776" s="322">
        <f t="shared" ca="1" si="382"/>
        <v>0</v>
      </c>
      <c r="I1776" s="322">
        <f t="shared" ca="1" si="383"/>
        <v>0</v>
      </c>
      <c r="J1776" s="322" t="str">
        <f t="shared" ca="1" si="384"/>
        <v/>
      </c>
      <c r="K1776" s="322" t="str">
        <f t="shared" ca="1" si="385"/>
        <v/>
      </c>
      <c r="L1776" s="322" t="str">
        <f t="shared" ca="1" si="386"/>
        <v/>
      </c>
      <c r="N1776" s="322">
        <f t="shared" ca="1" si="387"/>
        <v>0</v>
      </c>
      <c r="O1776" t="str">
        <f t="shared" ca="1" si="388"/>
        <v/>
      </c>
      <c r="P1776" t="str">
        <f t="shared" ca="1" si="389"/>
        <v/>
      </c>
      <c r="Q1776" t="str">
        <f t="shared" ca="1" si="390"/>
        <v/>
      </c>
      <c r="R1776" t="str">
        <f t="shared" ca="1" si="391"/>
        <v/>
      </c>
    </row>
    <row r="1777" spans="1:18" hidden="1" x14ac:dyDescent="0.2">
      <c r="A1777" s="361"/>
      <c r="B1777" s="322">
        <v>110</v>
      </c>
      <c r="C1777" s="322" t="str">
        <f t="shared" ca="1" si="378"/>
        <v>13.5</v>
      </c>
      <c r="D1777" s="322" t="str">
        <f t="shared" ca="1" si="379"/>
        <v>na</v>
      </c>
      <c r="E1777" s="322" t="s">
        <v>32</v>
      </c>
      <c r="F1777" s="322" t="str">
        <f t="shared" ca="1" si="380"/>
        <v>https://museemaritime.larochelle.fr/un-avant-gout/en-ce-moment</v>
      </c>
      <c r="G1777" s="322" t="str">
        <f t="shared" ca="1" si="381"/>
        <v>A</v>
      </c>
      <c r="H1777" s="322">
        <f t="shared" ca="1" si="382"/>
        <v>0</v>
      </c>
      <c r="I1777" s="322">
        <f t="shared" ca="1" si="383"/>
        <v>0</v>
      </c>
      <c r="J1777" s="322" t="str">
        <f t="shared" ca="1" si="384"/>
        <v/>
      </c>
      <c r="K1777" s="322" t="str">
        <f t="shared" ca="1" si="385"/>
        <v/>
      </c>
      <c r="L1777" s="322" t="str">
        <f t="shared" ca="1" si="386"/>
        <v/>
      </c>
      <c r="N1777" s="322">
        <f t="shared" ca="1" si="387"/>
        <v>0</v>
      </c>
      <c r="O1777" t="str">
        <f t="shared" ca="1" si="388"/>
        <v/>
      </c>
      <c r="P1777" t="str">
        <f t="shared" ca="1" si="389"/>
        <v/>
      </c>
      <c r="Q1777" t="str">
        <f t="shared" ca="1" si="390"/>
        <v/>
      </c>
      <c r="R1777" t="str">
        <f t="shared" ca="1" si="391"/>
        <v/>
      </c>
    </row>
    <row r="1778" spans="1:18" hidden="1" x14ac:dyDescent="0.2">
      <c r="A1778" s="361"/>
      <c r="B1778" s="322">
        <v>110</v>
      </c>
      <c r="C1778" s="322" t="str">
        <f t="shared" ca="1" si="378"/>
        <v>13.5</v>
      </c>
      <c r="D1778" s="322" t="str">
        <f t="shared" ca="1" si="379"/>
        <v>na</v>
      </c>
      <c r="E1778" s="322" t="s">
        <v>33</v>
      </c>
      <c r="F1778" s="322" t="str">
        <f t="shared" ca="1" si="380"/>
        <v>https://museemaritime.larochelle.fr/un-avant-gout/en-ce-moment/evenement/generationsthalassa-5662</v>
      </c>
      <c r="G1778" s="322" t="str">
        <f t="shared" ca="1" si="381"/>
        <v>A</v>
      </c>
      <c r="H1778" s="322">
        <f t="shared" ca="1" si="382"/>
        <v>0</v>
      </c>
      <c r="I1778" s="322">
        <f t="shared" ca="1" si="383"/>
        <v>0</v>
      </c>
      <c r="J1778" s="322" t="str">
        <f t="shared" ca="1" si="384"/>
        <v/>
      </c>
      <c r="K1778" s="322" t="str">
        <f t="shared" ca="1" si="385"/>
        <v/>
      </c>
      <c r="L1778" s="322" t="str">
        <f t="shared" ca="1" si="386"/>
        <v/>
      </c>
      <c r="N1778" s="322">
        <f t="shared" ca="1" si="387"/>
        <v>0</v>
      </c>
      <c r="O1778" t="str">
        <f t="shared" ca="1" si="388"/>
        <v/>
      </c>
      <c r="P1778" t="str">
        <f t="shared" ca="1" si="389"/>
        <v/>
      </c>
      <c r="Q1778" t="str">
        <f t="shared" ca="1" si="390"/>
        <v/>
      </c>
      <c r="R1778" t="str">
        <f t="shared" ca="1" si="391"/>
        <v/>
      </c>
    </row>
    <row r="1779" spans="1:18" hidden="1" x14ac:dyDescent="0.2">
      <c r="A1779" s="361"/>
      <c r="B1779" s="322">
        <v>110</v>
      </c>
      <c r="C1779" s="322" t="str">
        <f t="shared" ca="1" si="378"/>
        <v>13.5</v>
      </c>
      <c r="D1779" s="322" t="str">
        <f t="shared" ca="1" si="379"/>
        <v>na</v>
      </c>
      <c r="E1779" s="322" t="s">
        <v>34</v>
      </c>
      <c r="F1779" s="322" t="str">
        <f t="shared" ca="1" si="380"/>
        <v>https://museemaritime.larochelle.fr/recherche?q=bateau&amp;tx_indexedsearch%5Bsubmit_button%5D=OK </v>
      </c>
      <c r="G1779" s="322" t="str">
        <f t="shared" ca="1" si="381"/>
        <v>A</v>
      </c>
      <c r="H1779" s="322">
        <f t="shared" ca="1" si="382"/>
        <v>0</v>
      </c>
      <c r="I1779" s="322">
        <f t="shared" ca="1" si="383"/>
        <v>0</v>
      </c>
      <c r="J1779" s="322" t="str">
        <f t="shared" ca="1" si="384"/>
        <v/>
      </c>
      <c r="K1779" s="322" t="str">
        <f t="shared" ca="1" si="385"/>
        <v/>
      </c>
      <c r="L1779" s="322" t="str">
        <f t="shared" ca="1" si="386"/>
        <v/>
      </c>
      <c r="N1779" s="322">
        <f t="shared" ca="1" si="387"/>
        <v>0</v>
      </c>
      <c r="O1779" t="str">
        <f t="shared" ca="1" si="388"/>
        <v/>
      </c>
      <c r="P1779" t="str">
        <f t="shared" ca="1" si="389"/>
        <v/>
      </c>
      <c r="Q1779" t="str">
        <f t="shared" ca="1" si="390"/>
        <v/>
      </c>
      <c r="R1779" t="str">
        <f t="shared" ca="1" si="391"/>
        <v/>
      </c>
    </row>
    <row r="1780" spans="1:18" hidden="1" x14ac:dyDescent="0.2">
      <c r="A1780" s="361"/>
      <c r="B1780" s="322">
        <v>110</v>
      </c>
      <c r="C1780" s="322" t="str">
        <f t="shared" ca="1" si="378"/>
        <v>13.5</v>
      </c>
      <c r="D1780" s="322" t="str">
        <f t="shared" ca="1" si="379"/>
        <v>na</v>
      </c>
      <c r="E1780" s="322" t="s">
        <v>35</v>
      </c>
      <c r="F1780" s="322" t="str">
        <f t="shared" ca="1" si="380"/>
        <v>https://museemaritime.larochelle.fr/un-avant-gout/presentation-du-musee</v>
      </c>
      <c r="G1780" s="322" t="str">
        <f t="shared" ca="1" si="381"/>
        <v>A</v>
      </c>
      <c r="H1780" s="322">
        <f t="shared" ca="1" si="382"/>
        <v>0</v>
      </c>
      <c r="I1780" s="322">
        <f t="shared" ca="1" si="383"/>
        <v>0</v>
      </c>
      <c r="J1780" s="322" t="str">
        <f t="shared" ca="1" si="384"/>
        <v/>
      </c>
      <c r="K1780" s="322" t="str">
        <f t="shared" ca="1" si="385"/>
        <v/>
      </c>
      <c r="L1780" s="322" t="str">
        <f t="shared" ca="1" si="386"/>
        <v/>
      </c>
      <c r="N1780" s="322">
        <f t="shared" ca="1" si="387"/>
        <v>0</v>
      </c>
      <c r="O1780" t="str">
        <f t="shared" ca="1" si="388"/>
        <v/>
      </c>
      <c r="P1780" t="str">
        <f t="shared" ca="1" si="389"/>
        <v/>
      </c>
      <c r="Q1780" t="str">
        <f t="shared" ca="1" si="390"/>
        <v/>
      </c>
      <c r="R1780" t="str">
        <f t="shared" ca="1" si="391"/>
        <v/>
      </c>
    </row>
    <row r="1781" spans="1:18" hidden="1" x14ac:dyDescent="0.2">
      <c r="A1781" s="361"/>
      <c r="B1781" s="322">
        <v>110</v>
      </c>
      <c r="C1781" s="322" t="str">
        <f t="shared" ca="1" si="378"/>
        <v>13.5</v>
      </c>
      <c r="D1781" s="322" t="str">
        <f t="shared" ca="1" si="379"/>
        <v>na</v>
      </c>
      <c r="E1781" s="322" t="s">
        <v>36</v>
      </c>
      <c r="F1781" s="322" t="str">
        <f t="shared" ca="1" si="380"/>
        <v>https://museemaritime.larochelle.fr/un-avant-gout/histoire-du-musee</v>
      </c>
      <c r="G1781" s="322" t="str">
        <f t="shared" ca="1" si="381"/>
        <v>A</v>
      </c>
      <c r="H1781" s="322">
        <f t="shared" ca="1" si="382"/>
        <v>0</v>
      </c>
      <c r="I1781" s="322">
        <f t="shared" ca="1" si="383"/>
        <v>0</v>
      </c>
      <c r="J1781" s="322" t="str">
        <f t="shared" ca="1" si="384"/>
        <v/>
      </c>
      <c r="K1781" s="322" t="str">
        <f t="shared" ca="1" si="385"/>
        <v/>
      </c>
      <c r="L1781" s="322" t="str">
        <f t="shared" ca="1" si="386"/>
        <v/>
      </c>
      <c r="N1781" s="322">
        <f t="shared" ca="1" si="387"/>
        <v>0</v>
      </c>
      <c r="O1781" t="str">
        <f t="shared" ca="1" si="388"/>
        <v/>
      </c>
      <c r="P1781" t="str">
        <f t="shared" ca="1" si="389"/>
        <v/>
      </c>
      <c r="Q1781" t="str">
        <f t="shared" ca="1" si="390"/>
        <v/>
      </c>
      <c r="R1781" t="str">
        <f t="shared" ca="1" si="391"/>
        <v/>
      </c>
    </row>
    <row r="1782" spans="1:18" hidden="1" x14ac:dyDescent="0.2">
      <c r="A1782" s="361"/>
      <c r="B1782" s="322">
        <v>110</v>
      </c>
      <c r="C1782" s="322" t="str">
        <f t="shared" ca="1" si="378"/>
        <v>13.5</v>
      </c>
      <c r="D1782" s="322" t="str">
        <f t="shared" ca="1" si="379"/>
        <v>na</v>
      </c>
      <c r="E1782" s="322" t="s">
        <v>37</v>
      </c>
      <c r="F1782" s="322" t="str">
        <f t="shared" ca="1" si="380"/>
        <v>https://museemaritime.larochelle.fr/un-avant-gout/les-collections/flotte-patrimoniale</v>
      </c>
      <c r="G1782" s="322" t="str">
        <f t="shared" ca="1" si="381"/>
        <v>A</v>
      </c>
      <c r="H1782" s="322">
        <f t="shared" ca="1" si="382"/>
        <v>0</v>
      </c>
      <c r="I1782" s="322">
        <f t="shared" ca="1" si="383"/>
        <v>0</v>
      </c>
      <c r="J1782" s="322" t="str">
        <f t="shared" ca="1" si="384"/>
        <v/>
      </c>
      <c r="K1782" s="322" t="str">
        <f t="shared" ca="1" si="385"/>
        <v/>
      </c>
      <c r="L1782" s="322" t="str">
        <f t="shared" ca="1" si="386"/>
        <v/>
      </c>
      <c r="N1782" s="322">
        <f t="shared" ca="1" si="387"/>
        <v>0</v>
      </c>
      <c r="O1782" t="str">
        <f t="shared" ca="1" si="388"/>
        <v/>
      </c>
      <c r="P1782" t="str">
        <f t="shared" ca="1" si="389"/>
        <v/>
      </c>
      <c r="Q1782" t="str">
        <f t="shared" ca="1" si="390"/>
        <v/>
      </c>
      <c r="R1782" t="str">
        <f t="shared" ca="1" si="391"/>
        <v/>
      </c>
    </row>
    <row r="1783" spans="1:18" hidden="1" x14ac:dyDescent="0.2">
      <c r="A1783" s="361"/>
      <c r="B1783" s="322">
        <v>110</v>
      </c>
      <c r="C1783" s="322" t="str">
        <f t="shared" ca="1" si="378"/>
        <v>13.5</v>
      </c>
      <c r="D1783" s="322" t="str">
        <f t="shared" ca="1" si="379"/>
        <v>na</v>
      </c>
      <c r="E1783" s="322" t="s">
        <v>38</v>
      </c>
      <c r="F1783" s="322" t="str">
        <f t="shared" ca="1" si="380"/>
        <v>https://museemaritime.larochelle.fr/un-avant-gout/les-collections/france-1</v>
      </c>
      <c r="G1783" s="322" t="str">
        <f t="shared" ca="1" si="381"/>
        <v>A</v>
      </c>
      <c r="H1783" s="322">
        <f t="shared" ca="1" si="382"/>
        <v>0</v>
      </c>
      <c r="I1783" s="322">
        <f t="shared" ca="1" si="383"/>
        <v>0</v>
      </c>
      <c r="J1783" s="322" t="str">
        <f t="shared" ca="1" si="384"/>
        <v/>
      </c>
      <c r="K1783" s="322" t="str">
        <f t="shared" ca="1" si="385"/>
        <v/>
      </c>
      <c r="L1783" s="322" t="str">
        <f t="shared" ca="1" si="386"/>
        <v/>
      </c>
      <c r="N1783" s="322">
        <f t="shared" ca="1" si="387"/>
        <v>0</v>
      </c>
      <c r="O1783" t="str">
        <f t="shared" ca="1" si="388"/>
        <v/>
      </c>
      <c r="P1783" t="str">
        <f t="shared" ca="1" si="389"/>
        <v/>
      </c>
      <c r="Q1783" t="str">
        <f t="shared" ca="1" si="390"/>
        <v/>
      </c>
      <c r="R1783" t="str">
        <f t="shared" ca="1" si="391"/>
        <v/>
      </c>
    </row>
    <row r="1784" spans="1:18" hidden="1" x14ac:dyDescent="0.2">
      <c r="A1784" s="361"/>
      <c r="B1784" s="322">
        <v>110</v>
      </c>
      <c r="C1784" s="322" t="str">
        <f t="shared" ca="1" si="378"/>
        <v>13.5</v>
      </c>
      <c r="D1784" s="322" t="str">
        <f t="shared" ca="1" si="379"/>
        <v>na</v>
      </c>
      <c r="E1784" s="322" t="s">
        <v>39</v>
      </c>
      <c r="F1784" s="322" t="str">
        <f t="shared" ca="1" si="380"/>
        <v>https://museemaritime.larochelle.fr/un-avant-gout/les-incontournables/joshua-1</v>
      </c>
      <c r="G1784" s="322" t="str">
        <f t="shared" ca="1" si="381"/>
        <v>A</v>
      </c>
      <c r="H1784" s="322">
        <f t="shared" ca="1" si="382"/>
        <v>0</v>
      </c>
      <c r="I1784" s="322">
        <f t="shared" ca="1" si="383"/>
        <v>0</v>
      </c>
      <c r="J1784" s="322" t="str">
        <f t="shared" ca="1" si="384"/>
        <v/>
      </c>
      <c r="K1784" s="322" t="str">
        <f t="shared" ca="1" si="385"/>
        <v/>
      </c>
      <c r="L1784" s="322" t="str">
        <f t="shared" ca="1" si="386"/>
        <v/>
      </c>
      <c r="N1784" s="322">
        <f t="shared" ca="1" si="387"/>
        <v>0</v>
      </c>
      <c r="O1784" t="str">
        <f t="shared" ca="1" si="388"/>
        <v/>
      </c>
      <c r="P1784" t="str">
        <f t="shared" ca="1" si="389"/>
        <v/>
      </c>
      <c r="Q1784" t="str">
        <f t="shared" ca="1" si="390"/>
        <v/>
      </c>
      <c r="R1784" t="str">
        <f t="shared" ca="1" si="391"/>
        <v/>
      </c>
    </row>
    <row r="1785" spans="1:18" hidden="1" x14ac:dyDescent="0.2">
      <c r="A1785" s="361"/>
      <c r="B1785" s="322">
        <v>110</v>
      </c>
      <c r="C1785" s="322" t="str">
        <f t="shared" ca="1" si="378"/>
        <v>13.5</v>
      </c>
      <c r="D1785" s="322" t="str">
        <f t="shared" ca="1" si="379"/>
        <v>na</v>
      </c>
      <c r="E1785" s="322" t="s">
        <v>40</v>
      </c>
      <c r="F1785" s="322" t="str">
        <f t="shared" ca="1" si="380"/>
        <v>https://museemaritime.larochelle.fr/preparer-la-visite/acces-tarifs-et-horaires</v>
      </c>
      <c r="G1785" s="322" t="str">
        <f t="shared" ca="1" si="381"/>
        <v>A</v>
      </c>
      <c r="H1785" s="322">
        <f t="shared" ca="1" si="382"/>
        <v>0</v>
      </c>
      <c r="I1785" s="322">
        <f t="shared" ca="1" si="383"/>
        <v>0</v>
      </c>
      <c r="J1785" s="322" t="str">
        <f t="shared" ca="1" si="384"/>
        <v/>
      </c>
      <c r="K1785" s="322" t="str">
        <f t="shared" ca="1" si="385"/>
        <v/>
      </c>
      <c r="L1785" s="322" t="str">
        <f t="shared" ca="1" si="386"/>
        <v/>
      </c>
      <c r="N1785" s="322">
        <f t="shared" ca="1" si="387"/>
        <v>0</v>
      </c>
      <c r="O1785" t="str">
        <f t="shared" ca="1" si="388"/>
        <v/>
      </c>
      <c r="P1785" t="str">
        <f t="shared" ca="1" si="389"/>
        <v/>
      </c>
      <c r="Q1785" t="str">
        <f t="shared" ca="1" si="390"/>
        <v/>
      </c>
      <c r="R1785" t="str">
        <f t="shared" ca="1" si="391"/>
        <v/>
      </c>
    </row>
    <row r="1786" spans="1:18" hidden="1" x14ac:dyDescent="0.2">
      <c r="A1786" s="361"/>
      <c r="B1786" s="322">
        <v>110</v>
      </c>
      <c r="C1786" s="322" t="str">
        <f t="shared" ca="1" si="378"/>
        <v>13.5</v>
      </c>
      <c r="D1786" s="322" t="str">
        <f t="shared" ca="1" si="379"/>
        <v>na</v>
      </c>
      <c r="E1786" s="322" t="s">
        <v>41</v>
      </c>
      <c r="F1786" s="322" t="str">
        <f t="shared" ca="1" si="380"/>
        <v>https://museemaritime.larochelle.fr/preparer-la-visite/je-suis/enseignant-ou-animateur</v>
      </c>
      <c r="G1786" s="322" t="str">
        <f t="shared" ca="1" si="381"/>
        <v>A</v>
      </c>
      <c r="H1786" s="322">
        <f t="shared" ca="1" si="382"/>
        <v>0</v>
      </c>
      <c r="I1786" s="322">
        <f t="shared" ca="1" si="383"/>
        <v>0</v>
      </c>
      <c r="J1786" s="322" t="str">
        <f t="shared" ca="1" si="384"/>
        <v/>
      </c>
      <c r="K1786" s="322" t="str">
        <f t="shared" ca="1" si="385"/>
        <v/>
      </c>
      <c r="L1786" s="322" t="str">
        <f t="shared" ca="1" si="386"/>
        <v/>
      </c>
      <c r="N1786" s="322">
        <f t="shared" ca="1" si="387"/>
        <v>0</v>
      </c>
      <c r="O1786" t="str">
        <f t="shared" ca="1" si="388"/>
        <v/>
      </c>
      <c r="P1786" t="str">
        <f t="shared" ca="1" si="389"/>
        <v/>
      </c>
      <c r="Q1786" t="str">
        <f t="shared" ca="1" si="390"/>
        <v/>
      </c>
      <c r="R1786" t="str">
        <f t="shared" ca="1" si="391"/>
        <v/>
      </c>
    </row>
    <row r="1787" spans="1:18" hidden="1" x14ac:dyDescent="0.2">
      <c r="A1787" s="361"/>
      <c r="B1787" s="322">
        <v>110</v>
      </c>
      <c r="C1787" s="322" t="str">
        <f t="shared" ca="1" si="378"/>
        <v>13.5</v>
      </c>
      <c r="D1787" s="322" t="str">
        <f t="shared" ca="1" si="379"/>
        <v>na</v>
      </c>
      <c r="E1787" s="322" t="s">
        <v>42</v>
      </c>
      <c r="F1787" s="322" t="str">
        <f t="shared" ca="1" si="380"/>
        <v>https://museemaritime.larochelle.fr/au-dela-de-la-visite/autour-des-expositions</v>
      </c>
      <c r="G1787" s="322" t="str">
        <f t="shared" ca="1" si="381"/>
        <v>A</v>
      </c>
      <c r="H1787" s="322">
        <f t="shared" ca="1" si="382"/>
        <v>0</v>
      </c>
      <c r="I1787" s="322">
        <f t="shared" ca="1" si="383"/>
        <v>0</v>
      </c>
      <c r="J1787" s="322" t="str">
        <f t="shared" ca="1" si="384"/>
        <v/>
      </c>
      <c r="K1787" s="322" t="str">
        <f t="shared" ca="1" si="385"/>
        <v/>
      </c>
      <c r="L1787" s="322" t="str">
        <f t="shared" ca="1" si="386"/>
        <v/>
      </c>
      <c r="N1787" s="322">
        <f t="shared" ca="1" si="387"/>
        <v>0</v>
      </c>
      <c r="O1787" t="str">
        <f t="shared" ca="1" si="388"/>
        <v/>
      </c>
      <c r="P1787" t="str">
        <f t="shared" ca="1" si="389"/>
        <v/>
      </c>
      <c r="Q1787" t="str">
        <f t="shared" ca="1" si="390"/>
        <v/>
      </c>
      <c r="R1787" t="str">
        <f t="shared" ca="1" si="391"/>
        <v/>
      </c>
    </row>
    <row r="1788" spans="1:18" hidden="1" x14ac:dyDescent="0.2">
      <c r="A1788" s="361"/>
      <c r="B1788" s="322">
        <v>110</v>
      </c>
      <c r="C1788" s="322" t="str">
        <f t="shared" ca="1" si="378"/>
        <v>13.5</v>
      </c>
      <c r="D1788" s="322" t="str">
        <f t="shared" ca="1" si="379"/>
        <v>na</v>
      </c>
      <c r="E1788" s="322" t="s">
        <v>43</v>
      </c>
      <c r="F1788" s="322" t="str">
        <f t="shared" ca="1" si="380"/>
        <v>https://museemaritime.larochelle.fr/au-dela-de-la-visite/lieux-culturels-et-monuments</v>
      </c>
      <c r="G1788" s="322" t="str">
        <f t="shared" ca="1" si="381"/>
        <v>A</v>
      </c>
      <c r="H1788" s="322">
        <f t="shared" ca="1" si="382"/>
        <v>0</v>
      </c>
      <c r="I1788" s="322">
        <f t="shared" ca="1" si="383"/>
        <v>0</v>
      </c>
      <c r="J1788" s="322" t="str">
        <f t="shared" ca="1" si="384"/>
        <v/>
      </c>
      <c r="K1788" s="322" t="str">
        <f t="shared" ca="1" si="385"/>
        <v/>
      </c>
      <c r="L1788" s="322" t="str">
        <f t="shared" ca="1" si="386"/>
        <v/>
      </c>
      <c r="N1788" s="322">
        <f t="shared" ca="1" si="387"/>
        <v>0</v>
      </c>
      <c r="O1788" t="str">
        <f t="shared" ca="1" si="388"/>
        <v/>
      </c>
      <c r="P1788" t="str">
        <f t="shared" ca="1" si="389"/>
        <v/>
      </c>
      <c r="Q1788" t="str">
        <f t="shared" ca="1" si="390"/>
        <v/>
      </c>
      <c r="R1788" t="str">
        <f t="shared" ca="1" si="391"/>
        <v/>
      </c>
    </row>
    <row r="1789" spans="1:18" hidden="1" x14ac:dyDescent="0.2">
      <c r="A1789" s="361"/>
      <c r="B1789" s="322">
        <v>110</v>
      </c>
      <c r="C1789" s="322" t="str">
        <f t="shared" ca="1" si="378"/>
        <v>13.5</v>
      </c>
      <c r="D1789" s="322" t="str">
        <f t="shared" ca="1" si="379"/>
        <v>na</v>
      </c>
      <c r="E1789" s="322" t="s">
        <v>44</v>
      </c>
      <c r="F1789" s="322" t="str">
        <f t="shared" ca="1" si="380"/>
        <v>https://museemaritime.larochelle.fr/au-dela-de-la-visite/a-decouvrir-a-proximite/yatchs-classiques</v>
      </c>
      <c r="G1789" s="322" t="str">
        <f t="shared" ca="1" si="381"/>
        <v>A</v>
      </c>
      <c r="H1789" s="322">
        <f t="shared" ca="1" si="382"/>
        <v>0</v>
      </c>
      <c r="I1789" s="322">
        <f t="shared" ca="1" si="383"/>
        <v>0</v>
      </c>
      <c r="J1789" s="322" t="str">
        <f t="shared" ca="1" si="384"/>
        <v/>
      </c>
      <c r="K1789" s="322" t="str">
        <f t="shared" ca="1" si="385"/>
        <v/>
      </c>
      <c r="L1789" s="322" t="str">
        <f t="shared" ca="1" si="386"/>
        <v/>
      </c>
      <c r="N1789" s="322">
        <f t="shared" ca="1" si="387"/>
        <v>0</v>
      </c>
      <c r="O1789" t="str">
        <f t="shared" ca="1" si="388"/>
        <v/>
      </c>
      <c r="P1789" t="str">
        <f t="shared" ca="1" si="389"/>
        <v/>
      </c>
      <c r="Q1789" t="str">
        <f t="shared" ca="1" si="390"/>
        <v/>
      </c>
      <c r="R1789" t="str">
        <f t="shared" ca="1" si="391"/>
        <v/>
      </c>
    </row>
    <row r="1790" spans="1:18" hidden="1" x14ac:dyDescent="0.2">
      <c r="A1790" s="361"/>
      <c r="B1790" s="322">
        <v>111</v>
      </c>
      <c r="C1790" s="322" t="str">
        <f t="shared" ca="1" si="378"/>
        <v>13.6</v>
      </c>
      <c r="D1790" s="322" t="str">
        <f t="shared" ca="1" si="379"/>
        <v>na</v>
      </c>
      <c r="E1790" s="322" t="s">
        <v>27</v>
      </c>
      <c r="F1790" s="322" t="str">
        <f t="shared" ca="1" si="380"/>
        <v>https://museemaritime.larochelle.fr/</v>
      </c>
      <c r="G1790" s="322" t="str">
        <f t="shared" ca="1" si="381"/>
        <v>A</v>
      </c>
      <c r="H1790" s="322">
        <f t="shared" ca="1" si="382"/>
        <v>0</v>
      </c>
      <c r="I1790" s="322">
        <f t="shared" ca="1" si="383"/>
        <v>0</v>
      </c>
      <c r="J1790" s="322" t="str">
        <f t="shared" ca="1" si="384"/>
        <v/>
      </c>
      <c r="K1790" s="322" t="str">
        <f t="shared" ca="1" si="385"/>
        <v/>
      </c>
      <c r="L1790" s="322" t="str">
        <f t="shared" ca="1" si="386"/>
        <v/>
      </c>
      <c r="N1790" s="322">
        <f t="shared" ca="1" si="387"/>
        <v>0</v>
      </c>
      <c r="O1790" t="str">
        <f t="shared" ca="1" si="388"/>
        <v/>
      </c>
      <c r="P1790" t="str">
        <f t="shared" ca="1" si="389"/>
        <v/>
      </c>
      <c r="Q1790" t="str">
        <f t="shared" ca="1" si="390"/>
        <v/>
      </c>
      <c r="R1790" t="str">
        <f t="shared" ca="1" si="391"/>
        <v/>
      </c>
    </row>
    <row r="1791" spans="1:18" hidden="1" x14ac:dyDescent="0.2">
      <c r="A1791" s="361"/>
      <c r="B1791" s="322">
        <v>111</v>
      </c>
      <c r="C1791" s="322" t="str">
        <f t="shared" ca="1" si="378"/>
        <v>13.6</v>
      </c>
      <c r="D1791" s="322" t="str">
        <f t="shared" ca="1" si="379"/>
        <v>na</v>
      </c>
      <c r="E1791" s="322" t="s">
        <v>28</v>
      </c>
      <c r="F1791" s="322" t="str">
        <f t="shared" ca="1" si="380"/>
        <v>https://museemaritime.larochelle.fr/contact</v>
      </c>
      <c r="G1791" s="322" t="str">
        <f t="shared" ca="1" si="381"/>
        <v>A</v>
      </c>
      <c r="H1791" s="322">
        <f t="shared" ca="1" si="382"/>
        <v>0</v>
      </c>
      <c r="I1791" s="322">
        <f t="shared" ca="1" si="383"/>
        <v>0</v>
      </c>
      <c r="J1791" s="322" t="str">
        <f t="shared" ca="1" si="384"/>
        <v/>
      </c>
      <c r="K1791" s="322" t="str">
        <f t="shared" ca="1" si="385"/>
        <v/>
      </c>
      <c r="L1791" s="322" t="str">
        <f t="shared" ca="1" si="386"/>
        <v/>
      </c>
      <c r="N1791" s="322">
        <f t="shared" ca="1" si="387"/>
        <v>0</v>
      </c>
      <c r="O1791" t="str">
        <f t="shared" ca="1" si="388"/>
        <v/>
      </c>
      <c r="P1791" t="str">
        <f t="shared" ca="1" si="389"/>
        <v/>
      </c>
      <c r="Q1791" t="str">
        <f t="shared" ca="1" si="390"/>
        <v/>
      </c>
      <c r="R1791" t="str">
        <f t="shared" ca="1" si="391"/>
        <v/>
      </c>
    </row>
    <row r="1792" spans="1:18" hidden="1" x14ac:dyDescent="0.2">
      <c r="A1792" s="361"/>
      <c r="B1792" s="322">
        <v>111</v>
      </c>
      <c r="C1792" s="322" t="str">
        <f t="shared" ca="1" si="378"/>
        <v>13.6</v>
      </c>
      <c r="D1792" s="322" t="str">
        <f t="shared" ca="1" si="379"/>
        <v>na</v>
      </c>
      <c r="E1792" s="322" t="s">
        <v>29</v>
      </c>
      <c r="F1792" s="322" t="str">
        <f t="shared" ca="1" si="380"/>
        <v>https://museemaritime.larochelle.fr/mentions-legales</v>
      </c>
      <c r="G1792" s="322" t="str">
        <f t="shared" ca="1" si="381"/>
        <v>A</v>
      </c>
      <c r="H1792" s="322">
        <f t="shared" ca="1" si="382"/>
        <v>0</v>
      </c>
      <c r="I1792" s="322">
        <f t="shared" ca="1" si="383"/>
        <v>0</v>
      </c>
      <c r="J1792" s="322" t="str">
        <f t="shared" ca="1" si="384"/>
        <v/>
      </c>
      <c r="K1792" s="322" t="str">
        <f t="shared" ca="1" si="385"/>
        <v/>
      </c>
      <c r="L1792" s="322" t="str">
        <f t="shared" ca="1" si="386"/>
        <v/>
      </c>
      <c r="N1792" s="322">
        <f t="shared" ca="1" si="387"/>
        <v>0</v>
      </c>
      <c r="O1792" t="str">
        <f t="shared" ca="1" si="388"/>
        <v/>
      </c>
      <c r="P1792" t="str">
        <f t="shared" ca="1" si="389"/>
        <v/>
      </c>
      <c r="Q1792" t="str">
        <f t="shared" ca="1" si="390"/>
        <v/>
      </c>
      <c r="R1792" t="str">
        <f t="shared" ca="1" si="391"/>
        <v/>
      </c>
    </row>
    <row r="1793" spans="1:18" hidden="1" x14ac:dyDescent="0.2">
      <c r="A1793" s="361"/>
      <c r="B1793" s="322">
        <v>111</v>
      </c>
      <c r="C1793" s="322" t="str">
        <f t="shared" ca="1" si="378"/>
        <v>13.6</v>
      </c>
      <c r="D1793" s="322" t="str">
        <f t="shared" ca="1" si="379"/>
        <v>na</v>
      </c>
      <c r="E1793" s="322" t="s">
        <v>30</v>
      </c>
      <c r="F1793" s="322" t="str">
        <f t="shared" ca="1" si="380"/>
        <v>https://museemaritime.larochelle.fr/plan-du-site</v>
      </c>
      <c r="G1793" s="322" t="str">
        <f t="shared" ca="1" si="381"/>
        <v>A</v>
      </c>
      <c r="H1793" s="322">
        <f t="shared" ca="1" si="382"/>
        <v>0</v>
      </c>
      <c r="I1793" s="322">
        <f t="shared" ca="1" si="383"/>
        <v>0</v>
      </c>
      <c r="J1793" s="322" t="str">
        <f t="shared" ca="1" si="384"/>
        <v/>
      </c>
      <c r="K1793" s="322" t="str">
        <f t="shared" ca="1" si="385"/>
        <v/>
      </c>
      <c r="L1793" s="322" t="str">
        <f t="shared" ca="1" si="386"/>
        <v/>
      </c>
      <c r="N1793" s="322">
        <f t="shared" ca="1" si="387"/>
        <v>0</v>
      </c>
      <c r="O1793" t="str">
        <f t="shared" ca="1" si="388"/>
        <v/>
      </c>
      <c r="P1793" t="str">
        <f t="shared" ca="1" si="389"/>
        <v/>
      </c>
      <c r="Q1793" t="str">
        <f t="shared" ca="1" si="390"/>
        <v/>
      </c>
      <c r="R1793" t="str">
        <f t="shared" ca="1" si="391"/>
        <v/>
      </c>
    </row>
    <row r="1794" spans="1:18" hidden="1" x14ac:dyDescent="0.2">
      <c r="A1794" s="361"/>
      <c r="B1794" s="322">
        <v>111</v>
      </c>
      <c r="C1794" s="322" t="str">
        <f t="shared" ca="1" si="378"/>
        <v>13.6</v>
      </c>
      <c r="D1794" s="322" t="str">
        <f t="shared" ca="1" si="379"/>
        <v>na</v>
      </c>
      <c r="E1794" s="322" t="s">
        <v>31</v>
      </c>
      <c r="F1794" s="322" t="str">
        <f t="shared" ca="1" si="380"/>
        <v>https://museemaritime.larochelle.fr/un-avant-gout/en-ce-moment</v>
      </c>
      <c r="G1794" s="322" t="str">
        <f t="shared" ca="1" si="381"/>
        <v>A</v>
      </c>
      <c r="H1794" s="322">
        <f t="shared" ca="1" si="382"/>
        <v>0</v>
      </c>
      <c r="I1794" s="322">
        <f t="shared" ca="1" si="383"/>
        <v>0</v>
      </c>
      <c r="J1794" s="322" t="str">
        <f t="shared" ca="1" si="384"/>
        <v/>
      </c>
      <c r="K1794" s="322" t="str">
        <f t="shared" ca="1" si="385"/>
        <v/>
      </c>
      <c r="L1794" s="322" t="str">
        <f t="shared" ca="1" si="386"/>
        <v/>
      </c>
      <c r="N1794" s="322">
        <f t="shared" ca="1" si="387"/>
        <v>0</v>
      </c>
      <c r="O1794" t="str">
        <f t="shared" ca="1" si="388"/>
        <v/>
      </c>
      <c r="P1794" t="str">
        <f t="shared" ca="1" si="389"/>
        <v/>
      </c>
      <c r="Q1794" t="str">
        <f t="shared" ca="1" si="390"/>
        <v/>
      </c>
      <c r="R1794" t="str">
        <f t="shared" ca="1" si="391"/>
        <v/>
      </c>
    </row>
    <row r="1795" spans="1:18" hidden="1" x14ac:dyDescent="0.2">
      <c r="A1795" s="361"/>
      <c r="B1795" s="322">
        <v>111</v>
      </c>
      <c r="C1795" s="322" t="str">
        <f t="shared" ca="1" si="378"/>
        <v>13.6</v>
      </c>
      <c r="D1795" s="322" t="str">
        <f t="shared" ca="1" si="379"/>
        <v>na</v>
      </c>
      <c r="E1795" s="322" t="s">
        <v>32</v>
      </c>
      <c r="F1795" s="322" t="str">
        <f t="shared" ca="1" si="380"/>
        <v>https://museemaritime.larochelle.fr/un-avant-gout/en-ce-moment</v>
      </c>
      <c r="G1795" s="322" t="str">
        <f t="shared" ca="1" si="381"/>
        <v>A</v>
      </c>
      <c r="H1795" s="322">
        <f t="shared" ca="1" si="382"/>
        <v>0</v>
      </c>
      <c r="I1795" s="322">
        <f t="shared" ca="1" si="383"/>
        <v>0</v>
      </c>
      <c r="J1795" s="322" t="str">
        <f t="shared" ca="1" si="384"/>
        <v/>
      </c>
      <c r="K1795" s="322" t="str">
        <f t="shared" ca="1" si="385"/>
        <v/>
      </c>
      <c r="L1795" s="322" t="str">
        <f t="shared" ca="1" si="386"/>
        <v/>
      </c>
      <c r="N1795" s="322">
        <f t="shared" ca="1" si="387"/>
        <v>0</v>
      </c>
      <c r="O1795" t="str">
        <f t="shared" ca="1" si="388"/>
        <v/>
      </c>
      <c r="P1795" t="str">
        <f t="shared" ca="1" si="389"/>
        <v/>
      </c>
      <c r="Q1795" t="str">
        <f t="shared" ca="1" si="390"/>
        <v/>
      </c>
      <c r="R1795" t="str">
        <f t="shared" ca="1" si="391"/>
        <v/>
      </c>
    </row>
    <row r="1796" spans="1:18" hidden="1" x14ac:dyDescent="0.2">
      <c r="A1796" s="361"/>
      <c r="B1796" s="322">
        <v>111</v>
      </c>
      <c r="C1796" s="322" t="str">
        <f t="shared" ca="1" si="378"/>
        <v>13.6</v>
      </c>
      <c r="D1796" s="322" t="str">
        <f t="shared" ca="1" si="379"/>
        <v>na</v>
      </c>
      <c r="E1796" s="322" t="s">
        <v>33</v>
      </c>
      <c r="F1796" s="322" t="str">
        <f t="shared" ca="1" si="380"/>
        <v>https://museemaritime.larochelle.fr/un-avant-gout/en-ce-moment/evenement/generationsthalassa-5662</v>
      </c>
      <c r="G1796" s="322" t="str">
        <f t="shared" ca="1" si="381"/>
        <v>A</v>
      </c>
      <c r="H1796" s="322">
        <f t="shared" ca="1" si="382"/>
        <v>0</v>
      </c>
      <c r="I1796" s="322">
        <f t="shared" ca="1" si="383"/>
        <v>0</v>
      </c>
      <c r="J1796" s="322" t="str">
        <f t="shared" ca="1" si="384"/>
        <v/>
      </c>
      <c r="K1796" s="322" t="str">
        <f t="shared" ca="1" si="385"/>
        <v/>
      </c>
      <c r="L1796" s="322" t="str">
        <f t="shared" ca="1" si="386"/>
        <v/>
      </c>
      <c r="N1796" s="322">
        <f t="shared" ca="1" si="387"/>
        <v>0</v>
      </c>
      <c r="O1796" t="str">
        <f t="shared" ca="1" si="388"/>
        <v/>
      </c>
      <c r="P1796" t="str">
        <f t="shared" ca="1" si="389"/>
        <v/>
      </c>
      <c r="Q1796" t="str">
        <f t="shared" ca="1" si="390"/>
        <v/>
      </c>
      <c r="R1796" t="str">
        <f t="shared" ca="1" si="391"/>
        <v/>
      </c>
    </row>
    <row r="1797" spans="1:18" hidden="1" x14ac:dyDescent="0.2">
      <c r="A1797" s="361"/>
      <c r="B1797" s="322">
        <v>111</v>
      </c>
      <c r="C1797" s="322" t="str">
        <f t="shared" ca="1" si="378"/>
        <v>13.6</v>
      </c>
      <c r="D1797" s="322" t="str">
        <f t="shared" ca="1" si="379"/>
        <v>na</v>
      </c>
      <c r="E1797" s="322" t="s">
        <v>34</v>
      </c>
      <c r="F1797" s="322" t="str">
        <f t="shared" ca="1" si="380"/>
        <v>https://museemaritime.larochelle.fr/recherche?q=bateau&amp;tx_indexedsearch%5Bsubmit_button%5D=OK </v>
      </c>
      <c r="G1797" s="322" t="str">
        <f t="shared" ca="1" si="381"/>
        <v>A</v>
      </c>
      <c r="H1797" s="322">
        <f t="shared" ca="1" si="382"/>
        <v>0</v>
      </c>
      <c r="I1797" s="322">
        <f t="shared" ca="1" si="383"/>
        <v>0</v>
      </c>
      <c r="J1797" s="322" t="str">
        <f t="shared" ca="1" si="384"/>
        <v/>
      </c>
      <c r="K1797" s="322" t="str">
        <f t="shared" ca="1" si="385"/>
        <v/>
      </c>
      <c r="L1797" s="322" t="str">
        <f t="shared" ca="1" si="386"/>
        <v/>
      </c>
      <c r="N1797" s="322">
        <f t="shared" ca="1" si="387"/>
        <v>0</v>
      </c>
      <c r="O1797" t="str">
        <f t="shared" ca="1" si="388"/>
        <v/>
      </c>
      <c r="P1797" t="str">
        <f t="shared" ca="1" si="389"/>
        <v/>
      </c>
      <c r="Q1797" t="str">
        <f t="shared" ca="1" si="390"/>
        <v/>
      </c>
      <c r="R1797" t="str">
        <f t="shared" ca="1" si="391"/>
        <v/>
      </c>
    </row>
    <row r="1798" spans="1:18" hidden="1" x14ac:dyDescent="0.2">
      <c r="A1798" s="361"/>
      <c r="B1798" s="322">
        <v>111</v>
      </c>
      <c r="C1798" s="322" t="str">
        <f t="shared" ca="1" si="378"/>
        <v>13.6</v>
      </c>
      <c r="D1798" s="322" t="str">
        <f t="shared" ca="1" si="379"/>
        <v>na</v>
      </c>
      <c r="E1798" s="322" t="s">
        <v>35</v>
      </c>
      <c r="F1798" s="322" t="str">
        <f t="shared" ca="1" si="380"/>
        <v>https://museemaritime.larochelle.fr/un-avant-gout/presentation-du-musee</v>
      </c>
      <c r="G1798" s="322" t="str">
        <f t="shared" ca="1" si="381"/>
        <v>A</v>
      </c>
      <c r="H1798" s="322">
        <f t="shared" ca="1" si="382"/>
        <v>0</v>
      </c>
      <c r="I1798" s="322">
        <f t="shared" ca="1" si="383"/>
        <v>0</v>
      </c>
      <c r="J1798" s="322" t="str">
        <f t="shared" ca="1" si="384"/>
        <v/>
      </c>
      <c r="K1798" s="322" t="str">
        <f t="shared" ca="1" si="385"/>
        <v/>
      </c>
      <c r="L1798" s="322" t="str">
        <f t="shared" ca="1" si="386"/>
        <v/>
      </c>
      <c r="N1798" s="322">
        <f t="shared" ca="1" si="387"/>
        <v>0</v>
      </c>
      <c r="O1798" t="str">
        <f t="shared" ca="1" si="388"/>
        <v/>
      </c>
      <c r="P1798" t="str">
        <f t="shared" ca="1" si="389"/>
        <v/>
      </c>
      <c r="Q1798" t="str">
        <f t="shared" ca="1" si="390"/>
        <v/>
      </c>
      <c r="R1798" t="str">
        <f t="shared" ca="1" si="391"/>
        <v/>
      </c>
    </row>
    <row r="1799" spans="1:18" hidden="1" x14ac:dyDescent="0.2">
      <c r="A1799" s="361"/>
      <c r="B1799" s="322">
        <v>111</v>
      </c>
      <c r="C1799" s="322" t="str">
        <f t="shared" ca="1" si="378"/>
        <v>13.6</v>
      </c>
      <c r="D1799" s="322" t="str">
        <f t="shared" ca="1" si="379"/>
        <v>na</v>
      </c>
      <c r="E1799" s="322" t="s">
        <v>36</v>
      </c>
      <c r="F1799" s="322" t="str">
        <f t="shared" ca="1" si="380"/>
        <v>https://museemaritime.larochelle.fr/un-avant-gout/histoire-du-musee</v>
      </c>
      <c r="G1799" s="322" t="str">
        <f t="shared" ca="1" si="381"/>
        <v>A</v>
      </c>
      <c r="H1799" s="322">
        <f t="shared" ca="1" si="382"/>
        <v>0</v>
      </c>
      <c r="I1799" s="322">
        <f t="shared" ca="1" si="383"/>
        <v>0</v>
      </c>
      <c r="J1799" s="322" t="str">
        <f t="shared" ca="1" si="384"/>
        <v/>
      </c>
      <c r="K1799" s="322" t="str">
        <f t="shared" ca="1" si="385"/>
        <v/>
      </c>
      <c r="L1799" s="322" t="str">
        <f t="shared" ca="1" si="386"/>
        <v/>
      </c>
      <c r="N1799" s="322">
        <f t="shared" ca="1" si="387"/>
        <v>0</v>
      </c>
      <c r="O1799" t="str">
        <f t="shared" ca="1" si="388"/>
        <v/>
      </c>
      <c r="P1799" t="str">
        <f t="shared" ca="1" si="389"/>
        <v/>
      </c>
      <c r="Q1799" t="str">
        <f t="shared" ca="1" si="390"/>
        <v/>
      </c>
      <c r="R1799" t="str">
        <f t="shared" ca="1" si="391"/>
        <v/>
      </c>
    </row>
    <row r="1800" spans="1:18" hidden="1" x14ac:dyDescent="0.2">
      <c r="A1800" s="361"/>
      <c r="B1800" s="322">
        <v>111</v>
      </c>
      <c r="C1800" s="322" t="str">
        <f t="shared" ref="C1800:C1863" ca="1" si="392">IFERROR(IF(INDIRECT($E1800 &amp; "!B" &amp; $B1800)="","",INDIRECT($E1800 &amp; "!B" &amp; $B1800)),"")</f>
        <v>13.6</v>
      </c>
      <c r="D1800" s="322" t="str">
        <f t="shared" ref="D1800:D1863" ca="1" si="393">IFERROR(IF(INDIRECT($E1800 &amp; "!G" &amp; $B1800)="","",INDIRECT($E1800 &amp; "!G" &amp; $B1800)),"")</f>
        <v>na</v>
      </c>
      <c r="E1800" s="322" t="s">
        <v>37</v>
      </c>
      <c r="F1800" s="322" t="str">
        <f t="shared" ref="F1800:F1863" ca="1" si="394">IFERROR(HYPERLINK(INDIRECT($E1800 &amp; "!C3")), "")</f>
        <v>https://museemaritime.larochelle.fr/un-avant-gout/les-collections/flotte-patrimoniale</v>
      </c>
      <c r="G1800" s="322" t="str">
        <f t="shared" ref="G1800:G1863" ca="1" si="395">IFERROR(IF(INDIRECT($E1800 &amp; "!C" &amp; $B1800)="","",INDIRECT($E1800 &amp; "!C" &amp; $B1800)),"")</f>
        <v>A</v>
      </c>
      <c r="H1800" s="322">
        <f t="shared" ref="H1800:H1863" ca="1" si="396">IFERROR(IF(INDIRECT($E1800 &amp; "!D" &amp; $B1800)="","",INDIRECT($E1800 &amp; "!D" &amp; $B1800)),"")</f>
        <v>0</v>
      </c>
      <c r="I1800" s="322">
        <f t="shared" ref="I1800:I1863" ca="1" si="397">IFERROR(IF(INDIRECT($E1800 &amp; "!E" &amp; $B1800)="","",INDIRECT($E1800 &amp; "!E" &amp; $B1800)),"")</f>
        <v>0</v>
      </c>
      <c r="J1800" s="322" t="str">
        <f t="shared" ref="J1800:J1863" ca="1" si="398">IFERROR(IF(INDIRECT($E1800 &amp; "!I" &amp; $B1800)="","",INDIRECT($E1800 &amp; "!I" &amp; $B1800)),"")</f>
        <v/>
      </c>
      <c r="K1800" s="322" t="str">
        <f t="shared" ref="K1800:K1863" ca="1" si="399">IFERROR(IF(INDIRECT($E1800 &amp; "!J" &amp; $B1800)="","",INDIRECT($E1800 &amp; "!J" &amp; $B1800)),"")</f>
        <v/>
      </c>
      <c r="L1800" s="322" t="str">
        <f t="shared" ref="L1800:L1863" ca="1" si="400">IFERROR(VLOOKUP($K1800,$Z$1:$AD$4,MATCH($J1800,$AA$5:$AD$5,0)+1,FALSE),"")</f>
        <v/>
      </c>
      <c r="N1800" s="322">
        <f t="shared" ref="N1800:N1863" ca="1" si="401">COUNTIFS($C$7:$C$1915,$C1800,$D$7:$D$1915,"nc")</f>
        <v>0</v>
      </c>
      <c r="O1800" t="str">
        <f t="shared" ref="O1800:O1863" ca="1" si="402">IFERROR(IF(INDIRECT($E1800 &amp; "!K" &amp; $B1800)="","",INDIRECT($E1800 &amp; "!K" &amp; $B1800)),"")</f>
        <v/>
      </c>
      <c r="P1800" t="str">
        <f t="shared" ref="P1800:P1863" ca="1" si="403">IFERROR(IF(INDIRECT($E1800 &amp; "!L" &amp; $B1800)="","",INDIRECT($E1800 &amp; "!L" &amp; $B1800)),"")</f>
        <v/>
      </c>
      <c r="Q1800" t="str">
        <f t="shared" ref="Q1800:Q1863" ca="1" si="404">IFERROR(IF(INDIRECT($E1800 &amp; "!M" &amp; $B1800)="","",INDIRECT($E1800 &amp; "!M" &amp; $B1800)),"")</f>
        <v/>
      </c>
      <c r="R1800" t="str">
        <f t="shared" ref="R1800:R1863" ca="1" si="405">IFERROR(IF(INDIRECT($E1800 &amp; "!N" &amp; $B1800)="","",INDIRECT($E1800 &amp; "!N" &amp; $B1800)),"")</f>
        <v/>
      </c>
    </row>
    <row r="1801" spans="1:18" hidden="1" x14ac:dyDescent="0.2">
      <c r="A1801" s="361"/>
      <c r="B1801" s="322">
        <v>111</v>
      </c>
      <c r="C1801" s="322" t="str">
        <f t="shared" ca="1" si="392"/>
        <v>13.6</v>
      </c>
      <c r="D1801" s="322" t="str">
        <f t="shared" ca="1" si="393"/>
        <v>na</v>
      </c>
      <c r="E1801" s="322" t="s">
        <v>38</v>
      </c>
      <c r="F1801" s="322" t="str">
        <f t="shared" ca="1" si="394"/>
        <v>https://museemaritime.larochelle.fr/un-avant-gout/les-collections/france-1</v>
      </c>
      <c r="G1801" s="322" t="str">
        <f t="shared" ca="1" si="395"/>
        <v>A</v>
      </c>
      <c r="H1801" s="322">
        <f t="shared" ca="1" si="396"/>
        <v>0</v>
      </c>
      <c r="I1801" s="322">
        <f t="shared" ca="1" si="397"/>
        <v>0</v>
      </c>
      <c r="J1801" s="322" t="str">
        <f t="shared" ca="1" si="398"/>
        <v/>
      </c>
      <c r="K1801" s="322" t="str">
        <f t="shared" ca="1" si="399"/>
        <v/>
      </c>
      <c r="L1801" s="322" t="str">
        <f t="shared" ca="1" si="400"/>
        <v/>
      </c>
      <c r="N1801" s="322">
        <f t="shared" ca="1" si="401"/>
        <v>0</v>
      </c>
      <c r="O1801" t="str">
        <f t="shared" ca="1" si="402"/>
        <v/>
      </c>
      <c r="P1801" t="str">
        <f t="shared" ca="1" si="403"/>
        <v/>
      </c>
      <c r="Q1801" t="str">
        <f t="shared" ca="1" si="404"/>
        <v/>
      </c>
      <c r="R1801" t="str">
        <f t="shared" ca="1" si="405"/>
        <v/>
      </c>
    </row>
    <row r="1802" spans="1:18" hidden="1" x14ac:dyDescent="0.2">
      <c r="A1802" s="361"/>
      <c r="B1802" s="322">
        <v>111</v>
      </c>
      <c r="C1802" s="322" t="str">
        <f t="shared" ca="1" si="392"/>
        <v>13.6</v>
      </c>
      <c r="D1802" s="322" t="str">
        <f t="shared" ca="1" si="393"/>
        <v>na</v>
      </c>
      <c r="E1802" s="322" t="s">
        <v>39</v>
      </c>
      <c r="F1802" s="322" t="str">
        <f t="shared" ca="1" si="394"/>
        <v>https://museemaritime.larochelle.fr/un-avant-gout/les-incontournables/joshua-1</v>
      </c>
      <c r="G1802" s="322" t="str">
        <f t="shared" ca="1" si="395"/>
        <v>A</v>
      </c>
      <c r="H1802" s="322">
        <f t="shared" ca="1" si="396"/>
        <v>0</v>
      </c>
      <c r="I1802" s="322">
        <f t="shared" ca="1" si="397"/>
        <v>0</v>
      </c>
      <c r="J1802" s="322" t="str">
        <f t="shared" ca="1" si="398"/>
        <v/>
      </c>
      <c r="K1802" s="322" t="str">
        <f t="shared" ca="1" si="399"/>
        <v/>
      </c>
      <c r="L1802" s="322" t="str">
        <f t="shared" ca="1" si="400"/>
        <v/>
      </c>
      <c r="N1802" s="322">
        <f t="shared" ca="1" si="401"/>
        <v>0</v>
      </c>
      <c r="O1802" t="str">
        <f t="shared" ca="1" si="402"/>
        <v/>
      </c>
      <c r="P1802" t="str">
        <f t="shared" ca="1" si="403"/>
        <v/>
      </c>
      <c r="Q1802" t="str">
        <f t="shared" ca="1" si="404"/>
        <v/>
      </c>
      <c r="R1802" t="str">
        <f t="shared" ca="1" si="405"/>
        <v/>
      </c>
    </row>
    <row r="1803" spans="1:18" hidden="1" x14ac:dyDescent="0.2">
      <c r="A1803" s="361"/>
      <c r="B1803" s="322">
        <v>111</v>
      </c>
      <c r="C1803" s="322" t="str">
        <f t="shared" ca="1" si="392"/>
        <v>13.6</v>
      </c>
      <c r="D1803" s="322" t="str">
        <f t="shared" ca="1" si="393"/>
        <v>na</v>
      </c>
      <c r="E1803" s="322" t="s">
        <v>40</v>
      </c>
      <c r="F1803" s="322" t="str">
        <f t="shared" ca="1" si="394"/>
        <v>https://museemaritime.larochelle.fr/preparer-la-visite/acces-tarifs-et-horaires</v>
      </c>
      <c r="G1803" s="322" t="str">
        <f t="shared" ca="1" si="395"/>
        <v>A</v>
      </c>
      <c r="H1803" s="322">
        <f t="shared" ca="1" si="396"/>
        <v>0</v>
      </c>
      <c r="I1803" s="322">
        <f t="shared" ca="1" si="397"/>
        <v>0</v>
      </c>
      <c r="J1803" s="322" t="str">
        <f t="shared" ca="1" si="398"/>
        <v/>
      </c>
      <c r="K1803" s="322" t="str">
        <f t="shared" ca="1" si="399"/>
        <v/>
      </c>
      <c r="L1803" s="322" t="str">
        <f t="shared" ca="1" si="400"/>
        <v/>
      </c>
      <c r="N1803" s="322">
        <f t="shared" ca="1" si="401"/>
        <v>0</v>
      </c>
      <c r="O1803" t="str">
        <f t="shared" ca="1" si="402"/>
        <v/>
      </c>
      <c r="P1803" t="str">
        <f t="shared" ca="1" si="403"/>
        <v/>
      </c>
      <c r="Q1803" t="str">
        <f t="shared" ca="1" si="404"/>
        <v/>
      </c>
      <c r="R1803" t="str">
        <f t="shared" ca="1" si="405"/>
        <v/>
      </c>
    </row>
    <row r="1804" spans="1:18" hidden="1" x14ac:dyDescent="0.2">
      <c r="A1804" s="361"/>
      <c r="B1804" s="322">
        <v>111</v>
      </c>
      <c r="C1804" s="322" t="str">
        <f t="shared" ca="1" si="392"/>
        <v>13.6</v>
      </c>
      <c r="D1804" s="322" t="str">
        <f t="shared" ca="1" si="393"/>
        <v>na</v>
      </c>
      <c r="E1804" s="322" t="s">
        <v>41</v>
      </c>
      <c r="F1804" s="322" t="str">
        <f t="shared" ca="1" si="394"/>
        <v>https://museemaritime.larochelle.fr/preparer-la-visite/je-suis/enseignant-ou-animateur</v>
      </c>
      <c r="G1804" s="322" t="str">
        <f t="shared" ca="1" si="395"/>
        <v>A</v>
      </c>
      <c r="H1804" s="322">
        <f t="shared" ca="1" si="396"/>
        <v>0</v>
      </c>
      <c r="I1804" s="322">
        <f t="shared" ca="1" si="397"/>
        <v>0</v>
      </c>
      <c r="J1804" s="322" t="str">
        <f t="shared" ca="1" si="398"/>
        <v/>
      </c>
      <c r="K1804" s="322" t="str">
        <f t="shared" ca="1" si="399"/>
        <v/>
      </c>
      <c r="L1804" s="322" t="str">
        <f t="shared" ca="1" si="400"/>
        <v/>
      </c>
      <c r="N1804" s="322">
        <f t="shared" ca="1" si="401"/>
        <v>0</v>
      </c>
      <c r="O1804" t="str">
        <f t="shared" ca="1" si="402"/>
        <v/>
      </c>
      <c r="P1804" t="str">
        <f t="shared" ca="1" si="403"/>
        <v/>
      </c>
      <c r="Q1804" t="str">
        <f t="shared" ca="1" si="404"/>
        <v/>
      </c>
      <c r="R1804" t="str">
        <f t="shared" ca="1" si="405"/>
        <v/>
      </c>
    </row>
    <row r="1805" spans="1:18" hidden="1" x14ac:dyDescent="0.2">
      <c r="A1805" s="361"/>
      <c r="B1805" s="322">
        <v>111</v>
      </c>
      <c r="C1805" s="322" t="str">
        <f t="shared" ca="1" si="392"/>
        <v>13.6</v>
      </c>
      <c r="D1805" s="322" t="str">
        <f t="shared" ca="1" si="393"/>
        <v>na</v>
      </c>
      <c r="E1805" s="322" t="s">
        <v>42</v>
      </c>
      <c r="F1805" s="322" t="str">
        <f t="shared" ca="1" si="394"/>
        <v>https://museemaritime.larochelle.fr/au-dela-de-la-visite/autour-des-expositions</v>
      </c>
      <c r="G1805" s="322" t="str">
        <f t="shared" ca="1" si="395"/>
        <v>A</v>
      </c>
      <c r="H1805" s="322">
        <f t="shared" ca="1" si="396"/>
        <v>0</v>
      </c>
      <c r="I1805" s="322">
        <f t="shared" ca="1" si="397"/>
        <v>0</v>
      </c>
      <c r="J1805" s="322" t="str">
        <f t="shared" ca="1" si="398"/>
        <v/>
      </c>
      <c r="K1805" s="322" t="str">
        <f t="shared" ca="1" si="399"/>
        <v/>
      </c>
      <c r="L1805" s="322" t="str">
        <f t="shared" ca="1" si="400"/>
        <v/>
      </c>
      <c r="N1805" s="322">
        <f t="shared" ca="1" si="401"/>
        <v>0</v>
      </c>
      <c r="O1805" t="str">
        <f t="shared" ca="1" si="402"/>
        <v/>
      </c>
      <c r="P1805" t="str">
        <f t="shared" ca="1" si="403"/>
        <v/>
      </c>
      <c r="Q1805" t="str">
        <f t="shared" ca="1" si="404"/>
        <v/>
      </c>
      <c r="R1805" t="str">
        <f t="shared" ca="1" si="405"/>
        <v/>
      </c>
    </row>
    <row r="1806" spans="1:18" hidden="1" x14ac:dyDescent="0.2">
      <c r="A1806" s="361"/>
      <c r="B1806" s="322">
        <v>111</v>
      </c>
      <c r="C1806" s="322" t="str">
        <f t="shared" ca="1" si="392"/>
        <v>13.6</v>
      </c>
      <c r="D1806" s="322" t="str">
        <f t="shared" ca="1" si="393"/>
        <v>na</v>
      </c>
      <c r="E1806" s="322" t="s">
        <v>43</v>
      </c>
      <c r="F1806" s="322" t="str">
        <f t="shared" ca="1" si="394"/>
        <v>https://museemaritime.larochelle.fr/au-dela-de-la-visite/lieux-culturels-et-monuments</v>
      </c>
      <c r="G1806" s="322" t="str">
        <f t="shared" ca="1" si="395"/>
        <v>A</v>
      </c>
      <c r="H1806" s="322">
        <f t="shared" ca="1" si="396"/>
        <v>0</v>
      </c>
      <c r="I1806" s="322">
        <f t="shared" ca="1" si="397"/>
        <v>0</v>
      </c>
      <c r="J1806" s="322" t="str">
        <f t="shared" ca="1" si="398"/>
        <v/>
      </c>
      <c r="K1806" s="322" t="str">
        <f t="shared" ca="1" si="399"/>
        <v/>
      </c>
      <c r="L1806" s="322" t="str">
        <f t="shared" ca="1" si="400"/>
        <v/>
      </c>
      <c r="N1806" s="322">
        <f t="shared" ca="1" si="401"/>
        <v>0</v>
      </c>
      <c r="O1806" t="str">
        <f t="shared" ca="1" si="402"/>
        <v/>
      </c>
      <c r="P1806" t="str">
        <f t="shared" ca="1" si="403"/>
        <v/>
      </c>
      <c r="Q1806" t="str">
        <f t="shared" ca="1" si="404"/>
        <v/>
      </c>
      <c r="R1806" t="str">
        <f t="shared" ca="1" si="405"/>
        <v/>
      </c>
    </row>
    <row r="1807" spans="1:18" hidden="1" x14ac:dyDescent="0.2">
      <c r="A1807" s="361"/>
      <c r="B1807" s="322">
        <v>111</v>
      </c>
      <c r="C1807" s="322" t="str">
        <f t="shared" ca="1" si="392"/>
        <v>13.6</v>
      </c>
      <c r="D1807" s="322" t="str">
        <f t="shared" ca="1" si="393"/>
        <v>na</v>
      </c>
      <c r="E1807" s="322" t="s">
        <v>44</v>
      </c>
      <c r="F1807" s="322" t="str">
        <f t="shared" ca="1" si="394"/>
        <v>https://museemaritime.larochelle.fr/au-dela-de-la-visite/a-decouvrir-a-proximite/yatchs-classiques</v>
      </c>
      <c r="G1807" s="322" t="str">
        <f t="shared" ca="1" si="395"/>
        <v>A</v>
      </c>
      <c r="H1807" s="322">
        <f t="shared" ca="1" si="396"/>
        <v>0</v>
      </c>
      <c r="I1807" s="322">
        <f t="shared" ca="1" si="397"/>
        <v>0</v>
      </c>
      <c r="J1807" s="322" t="str">
        <f t="shared" ca="1" si="398"/>
        <v/>
      </c>
      <c r="K1807" s="322" t="str">
        <f t="shared" ca="1" si="399"/>
        <v/>
      </c>
      <c r="L1807" s="322" t="str">
        <f t="shared" ca="1" si="400"/>
        <v/>
      </c>
      <c r="N1807" s="322">
        <f t="shared" ca="1" si="401"/>
        <v>0</v>
      </c>
      <c r="O1807" t="str">
        <f t="shared" ca="1" si="402"/>
        <v/>
      </c>
      <c r="P1807" t="str">
        <f t="shared" ca="1" si="403"/>
        <v/>
      </c>
      <c r="Q1807" t="str">
        <f t="shared" ca="1" si="404"/>
        <v/>
      </c>
      <c r="R1807" t="str">
        <f t="shared" ca="1" si="405"/>
        <v/>
      </c>
    </row>
    <row r="1808" spans="1:18" hidden="1" x14ac:dyDescent="0.2">
      <c r="A1808" s="361"/>
      <c r="B1808" s="322">
        <v>112</v>
      </c>
      <c r="C1808" s="322" t="str">
        <f t="shared" ca="1" si="392"/>
        <v>13.7</v>
      </c>
      <c r="D1808" s="322" t="str">
        <f t="shared" ca="1" si="393"/>
        <v>na</v>
      </c>
      <c r="E1808" s="322" t="s">
        <v>27</v>
      </c>
      <c r="F1808" s="322" t="str">
        <f t="shared" ca="1" si="394"/>
        <v>https://museemaritime.larochelle.fr/</v>
      </c>
      <c r="G1808" s="322" t="str">
        <f t="shared" ca="1" si="395"/>
        <v>A</v>
      </c>
      <c r="H1808" s="322">
        <f t="shared" ca="1" si="396"/>
        <v>0</v>
      </c>
      <c r="I1808" s="322">
        <f t="shared" ca="1" si="397"/>
        <v>0</v>
      </c>
      <c r="J1808" s="322" t="str">
        <f t="shared" ca="1" si="398"/>
        <v/>
      </c>
      <c r="K1808" s="322" t="str">
        <f t="shared" ca="1" si="399"/>
        <v/>
      </c>
      <c r="L1808" s="322" t="str">
        <f t="shared" ca="1" si="400"/>
        <v/>
      </c>
      <c r="N1808" s="322">
        <f t="shared" ca="1" si="401"/>
        <v>0</v>
      </c>
      <c r="O1808" t="str">
        <f t="shared" ca="1" si="402"/>
        <v/>
      </c>
      <c r="P1808" t="str">
        <f t="shared" ca="1" si="403"/>
        <v/>
      </c>
      <c r="Q1808" t="str">
        <f t="shared" ca="1" si="404"/>
        <v/>
      </c>
      <c r="R1808" t="str">
        <f t="shared" ca="1" si="405"/>
        <v/>
      </c>
    </row>
    <row r="1809" spans="1:18" hidden="1" x14ac:dyDescent="0.2">
      <c r="A1809" s="361"/>
      <c r="B1809" s="322">
        <v>112</v>
      </c>
      <c r="C1809" s="322" t="str">
        <f t="shared" ca="1" si="392"/>
        <v>13.7</v>
      </c>
      <c r="D1809" s="322" t="str">
        <f t="shared" ca="1" si="393"/>
        <v>na</v>
      </c>
      <c r="E1809" s="322" t="s">
        <v>28</v>
      </c>
      <c r="F1809" s="322" t="str">
        <f t="shared" ca="1" si="394"/>
        <v>https://museemaritime.larochelle.fr/contact</v>
      </c>
      <c r="G1809" s="322" t="str">
        <f t="shared" ca="1" si="395"/>
        <v>A</v>
      </c>
      <c r="H1809" s="322">
        <f t="shared" ca="1" si="396"/>
        <v>0</v>
      </c>
      <c r="I1809" s="322">
        <f t="shared" ca="1" si="397"/>
        <v>0</v>
      </c>
      <c r="J1809" s="322" t="str">
        <f t="shared" ca="1" si="398"/>
        <v/>
      </c>
      <c r="K1809" s="322" t="str">
        <f t="shared" ca="1" si="399"/>
        <v/>
      </c>
      <c r="L1809" s="322" t="str">
        <f t="shared" ca="1" si="400"/>
        <v/>
      </c>
      <c r="N1809" s="322">
        <f t="shared" ca="1" si="401"/>
        <v>0</v>
      </c>
      <c r="O1809" t="str">
        <f t="shared" ca="1" si="402"/>
        <v/>
      </c>
      <c r="P1809" t="str">
        <f t="shared" ca="1" si="403"/>
        <v/>
      </c>
      <c r="Q1809" t="str">
        <f t="shared" ca="1" si="404"/>
        <v/>
      </c>
      <c r="R1809" t="str">
        <f t="shared" ca="1" si="405"/>
        <v/>
      </c>
    </row>
    <row r="1810" spans="1:18" hidden="1" x14ac:dyDescent="0.2">
      <c r="A1810" s="361"/>
      <c r="B1810" s="322">
        <v>112</v>
      </c>
      <c r="C1810" s="322" t="str">
        <f t="shared" ca="1" si="392"/>
        <v>13.7</v>
      </c>
      <c r="D1810" s="322" t="str">
        <f t="shared" ca="1" si="393"/>
        <v>na</v>
      </c>
      <c r="E1810" s="322" t="s">
        <v>29</v>
      </c>
      <c r="F1810" s="322" t="str">
        <f t="shared" ca="1" si="394"/>
        <v>https://museemaritime.larochelle.fr/mentions-legales</v>
      </c>
      <c r="G1810" s="322" t="str">
        <f t="shared" ca="1" si="395"/>
        <v>A</v>
      </c>
      <c r="H1810" s="322">
        <f t="shared" ca="1" si="396"/>
        <v>0</v>
      </c>
      <c r="I1810" s="322">
        <f t="shared" ca="1" si="397"/>
        <v>0</v>
      </c>
      <c r="J1810" s="322" t="str">
        <f t="shared" ca="1" si="398"/>
        <v/>
      </c>
      <c r="K1810" s="322" t="str">
        <f t="shared" ca="1" si="399"/>
        <v/>
      </c>
      <c r="L1810" s="322" t="str">
        <f t="shared" ca="1" si="400"/>
        <v/>
      </c>
      <c r="N1810" s="322">
        <f t="shared" ca="1" si="401"/>
        <v>0</v>
      </c>
      <c r="O1810" t="str">
        <f t="shared" ca="1" si="402"/>
        <v/>
      </c>
      <c r="P1810" t="str">
        <f t="shared" ca="1" si="403"/>
        <v/>
      </c>
      <c r="Q1810" t="str">
        <f t="shared" ca="1" si="404"/>
        <v/>
      </c>
      <c r="R1810" t="str">
        <f t="shared" ca="1" si="405"/>
        <v/>
      </c>
    </row>
    <row r="1811" spans="1:18" hidden="1" x14ac:dyDescent="0.2">
      <c r="A1811" s="361"/>
      <c r="B1811" s="322">
        <v>112</v>
      </c>
      <c r="C1811" s="322" t="str">
        <f t="shared" ca="1" si="392"/>
        <v>13.7</v>
      </c>
      <c r="D1811" s="322" t="str">
        <f t="shared" ca="1" si="393"/>
        <v>na</v>
      </c>
      <c r="E1811" s="322" t="s">
        <v>30</v>
      </c>
      <c r="F1811" s="322" t="str">
        <f t="shared" ca="1" si="394"/>
        <v>https://museemaritime.larochelle.fr/plan-du-site</v>
      </c>
      <c r="G1811" s="322" t="str">
        <f t="shared" ca="1" si="395"/>
        <v>A</v>
      </c>
      <c r="H1811" s="322">
        <f t="shared" ca="1" si="396"/>
        <v>0</v>
      </c>
      <c r="I1811" s="322">
        <f t="shared" ca="1" si="397"/>
        <v>0</v>
      </c>
      <c r="J1811" s="322" t="str">
        <f t="shared" ca="1" si="398"/>
        <v/>
      </c>
      <c r="K1811" s="322" t="str">
        <f t="shared" ca="1" si="399"/>
        <v/>
      </c>
      <c r="L1811" s="322" t="str">
        <f t="shared" ca="1" si="400"/>
        <v/>
      </c>
      <c r="N1811" s="322">
        <f t="shared" ca="1" si="401"/>
        <v>0</v>
      </c>
      <c r="O1811" t="str">
        <f t="shared" ca="1" si="402"/>
        <v/>
      </c>
      <c r="P1811" t="str">
        <f t="shared" ca="1" si="403"/>
        <v/>
      </c>
      <c r="Q1811" t="str">
        <f t="shared" ca="1" si="404"/>
        <v/>
      </c>
      <c r="R1811" t="str">
        <f t="shared" ca="1" si="405"/>
        <v/>
      </c>
    </row>
    <row r="1812" spans="1:18" hidden="1" x14ac:dyDescent="0.2">
      <c r="A1812" s="361"/>
      <c r="B1812" s="322">
        <v>112</v>
      </c>
      <c r="C1812" s="322" t="str">
        <f t="shared" ca="1" si="392"/>
        <v>13.7</v>
      </c>
      <c r="D1812" s="322" t="str">
        <f t="shared" ca="1" si="393"/>
        <v>na</v>
      </c>
      <c r="E1812" s="322" t="s">
        <v>31</v>
      </c>
      <c r="F1812" s="322" t="str">
        <f t="shared" ca="1" si="394"/>
        <v>https://museemaritime.larochelle.fr/un-avant-gout/en-ce-moment</v>
      </c>
      <c r="G1812" s="322" t="str">
        <f t="shared" ca="1" si="395"/>
        <v>A</v>
      </c>
      <c r="H1812" s="322">
        <f t="shared" ca="1" si="396"/>
        <v>0</v>
      </c>
      <c r="I1812" s="322">
        <f t="shared" ca="1" si="397"/>
        <v>0</v>
      </c>
      <c r="J1812" s="322" t="str">
        <f t="shared" ca="1" si="398"/>
        <v/>
      </c>
      <c r="K1812" s="322" t="str">
        <f t="shared" ca="1" si="399"/>
        <v/>
      </c>
      <c r="L1812" s="322" t="str">
        <f t="shared" ca="1" si="400"/>
        <v/>
      </c>
      <c r="N1812" s="322">
        <f t="shared" ca="1" si="401"/>
        <v>0</v>
      </c>
      <c r="O1812" t="str">
        <f t="shared" ca="1" si="402"/>
        <v/>
      </c>
      <c r="P1812" t="str">
        <f t="shared" ca="1" si="403"/>
        <v/>
      </c>
      <c r="Q1812" t="str">
        <f t="shared" ca="1" si="404"/>
        <v/>
      </c>
      <c r="R1812" t="str">
        <f t="shared" ca="1" si="405"/>
        <v/>
      </c>
    </row>
    <row r="1813" spans="1:18" hidden="1" x14ac:dyDescent="0.2">
      <c r="A1813" s="361"/>
      <c r="B1813" s="322">
        <v>112</v>
      </c>
      <c r="C1813" s="322" t="str">
        <f t="shared" ca="1" si="392"/>
        <v>13.7</v>
      </c>
      <c r="D1813" s="322" t="str">
        <f t="shared" ca="1" si="393"/>
        <v>na</v>
      </c>
      <c r="E1813" s="322" t="s">
        <v>32</v>
      </c>
      <c r="F1813" s="322" t="str">
        <f t="shared" ca="1" si="394"/>
        <v>https://museemaritime.larochelle.fr/un-avant-gout/en-ce-moment</v>
      </c>
      <c r="G1813" s="322" t="str">
        <f t="shared" ca="1" si="395"/>
        <v>A</v>
      </c>
      <c r="H1813" s="322">
        <f t="shared" ca="1" si="396"/>
        <v>0</v>
      </c>
      <c r="I1813" s="322">
        <f t="shared" ca="1" si="397"/>
        <v>0</v>
      </c>
      <c r="J1813" s="322" t="str">
        <f t="shared" ca="1" si="398"/>
        <v/>
      </c>
      <c r="K1813" s="322" t="str">
        <f t="shared" ca="1" si="399"/>
        <v/>
      </c>
      <c r="L1813" s="322" t="str">
        <f t="shared" ca="1" si="400"/>
        <v/>
      </c>
      <c r="N1813" s="322">
        <f t="shared" ca="1" si="401"/>
        <v>0</v>
      </c>
      <c r="O1813" t="str">
        <f t="shared" ca="1" si="402"/>
        <v/>
      </c>
      <c r="P1813" t="str">
        <f t="shared" ca="1" si="403"/>
        <v/>
      </c>
      <c r="Q1813" t="str">
        <f t="shared" ca="1" si="404"/>
        <v/>
      </c>
      <c r="R1813" t="str">
        <f t="shared" ca="1" si="405"/>
        <v/>
      </c>
    </row>
    <row r="1814" spans="1:18" hidden="1" x14ac:dyDescent="0.2">
      <c r="A1814" s="361"/>
      <c r="B1814" s="322">
        <v>112</v>
      </c>
      <c r="C1814" s="322" t="str">
        <f t="shared" ca="1" si="392"/>
        <v>13.7</v>
      </c>
      <c r="D1814" s="322" t="str">
        <f t="shared" ca="1" si="393"/>
        <v>na</v>
      </c>
      <c r="E1814" s="322" t="s">
        <v>33</v>
      </c>
      <c r="F1814" s="322" t="str">
        <f t="shared" ca="1" si="394"/>
        <v>https://museemaritime.larochelle.fr/un-avant-gout/en-ce-moment/evenement/generationsthalassa-5662</v>
      </c>
      <c r="G1814" s="322" t="str">
        <f t="shared" ca="1" si="395"/>
        <v>A</v>
      </c>
      <c r="H1814" s="322">
        <f t="shared" ca="1" si="396"/>
        <v>0</v>
      </c>
      <c r="I1814" s="322">
        <f t="shared" ca="1" si="397"/>
        <v>0</v>
      </c>
      <c r="J1814" s="322" t="str">
        <f t="shared" ca="1" si="398"/>
        <v/>
      </c>
      <c r="K1814" s="322" t="str">
        <f t="shared" ca="1" si="399"/>
        <v/>
      </c>
      <c r="L1814" s="322" t="str">
        <f t="shared" ca="1" si="400"/>
        <v/>
      </c>
      <c r="N1814" s="322">
        <f t="shared" ca="1" si="401"/>
        <v>0</v>
      </c>
      <c r="O1814" t="str">
        <f t="shared" ca="1" si="402"/>
        <v/>
      </c>
      <c r="P1814" t="str">
        <f t="shared" ca="1" si="403"/>
        <v/>
      </c>
      <c r="Q1814" t="str">
        <f t="shared" ca="1" si="404"/>
        <v/>
      </c>
      <c r="R1814" t="str">
        <f t="shared" ca="1" si="405"/>
        <v/>
      </c>
    </row>
    <row r="1815" spans="1:18" hidden="1" x14ac:dyDescent="0.2">
      <c r="A1815" s="361"/>
      <c r="B1815" s="322">
        <v>112</v>
      </c>
      <c r="C1815" s="322" t="str">
        <f t="shared" ca="1" si="392"/>
        <v>13.7</v>
      </c>
      <c r="D1815" s="322" t="str">
        <f t="shared" ca="1" si="393"/>
        <v>na</v>
      </c>
      <c r="E1815" s="322" t="s">
        <v>34</v>
      </c>
      <c r="F1815" s="322" t="str">
        <f t="shared" ca="1" si="394"/>
        <v>https://museemaritime.larochelle.fr/recherche?q=bateau&amp;tx_indexedsearch%5Bsubmit_button%5D=OK </v>
      </c>
      <c r="G1815" s="322" t="str">
        <f t="shared" ca="1" si="395"/>
        <v>A</v>
      </c>
      <c r="H1815" s="322">
        <f t="shared" ca="1" si="396"/>
        <v>0</v>
      </c>
      <c r="I1815" s="322">
        <f t="shared" ca="1" si="397"/>
        <v>0</v>
      </c>
      <c r="J1815" s="322" t="str">
        <f t="shared" ca="1" si="398"/>
        <v/>
      </c>
      <c r="K1815" s="322" t="str">
        <f t="shared" ca="1" si="399"/>
        <v/>
      </c>
      <c r="L1815" s="322" t="str">
        <f t="shared" ca="1" si="400"/>
        <v/>
      </c>
      <c r="N1815" s="322">
        <f t="shared" ca="1" si="401"/>
        <v>0</v>
      </c>
      <c r="O1815" t="str">
        <f t="shared" ca="1" si="402"/>
        <v/>
      </c>
      <c r="P1815" t="str">
        <f t="shared" ca="1" si="403"/>
        <v/>
      </c>
      <c r="Q1815" t="str">
        <f t="shared" ca="1" si="404"/>
        <v/>
      </c>
      <c r="R1815" t="str">
        <f t="shared" ca="1" si="405"/>
        <v/>
      </c>
    </row>
    <row r="1816" spans="1:18" hidden="1" x14ac:dyDescent="0.2">
      <c r="A1816" s="361"/>
      <c r="B1816" s="322">
        <v>112</v>
      </c>
      <c r="C1816" s="322" t="str">
        <f t="shared" ca="1" si="392"/>
        <v>13.7</v>
      </c>
      <c r="D1816" s="322" t="str">
        <f t="shared" ca="1" si="393"/>
        <v>na</v>
      </c>
      <c r="E1816" s="322" t="s">
        <v>35</v>
      </c>
      <c r="F1816" s="322" t="str">
        <f t="shared" ca="1" si="394"/>
        <v>https://museemaritime.larochelle.fr/un-avant-gout/presentation-du-musee</v>
      </c>
      <c r="G1816" s="322" t="str">
        <f t="shared" ca="1" si="395"/>
        <v>A</v>
      </c>
      <c r="H1816" s="322">
        <f t="shared" ca="1" si="396"/>
        <v>0</v>
      </c>
      <c r="I1816" s="322">
        <f t="shared" ca="1" si="397"/>
        <v>0</v>
      </c>
      <c r="J1816" s="322" t="str">
        <f t="shared" ca="1" si="398"/>
        <v/>
      </c>
      <c r="K1816" s="322" t="str">
        <f t="shared" ca="1" si="399"/>
        <v/>
      </c>
      <c r="L1816" s="322" t="str">
        <f t="shared" ca="1" si="400"/>
        <v/>
      </c>
      <c r="N1816" s="322">
        <f t="shared" ca="1" si="401"/>
        <v>0</v>
      </c>
      <c r="O1816" t="str">
        <f t="shared" ca="1" si="402"/>
        <v/>
      </c>
      <c r="P1816" t="str">
        <f t="shared" ca="1" si="403"/>
        <v/>
      </c>
      <c r="Q1816" t="str">
        <f t="shared" ca="1" si="404"/>
        <v/>
      </c>
      <c r="R1816" t="str">
        <f t="shared" ca="1" si="405"/>
        <v/>
      </c>
    </row>
    <row r="1817" spans="1:18" hidden="1" x14ac:dyDescent="0.2">
      <c r="A1817" s="361"/>
      <c r="B1817" s="322">
        <v>112</v>
      </c>
      <c r="C1817" s="322" t="str">
        <f t="shared" ca="1" si="392"/>
        <v>13.7</v>
      </c>
      <c r="D1817" s="322" t="str">
        <f t="shared" ca="1" si="393"/>
        <v>na</v>
      </c>
      <c r="E1817" s="322" t="s">
        <v>36</v>
      </c>
      <c r="F1817" s="322" t="str">
        <f t="shared" ca="1" si="394"/>
        <v>https://museemaritime.larochelle.fr/un-avant-gout/histoire-du-musee</v>
      </c>
      <c r="G1817" s="322" t="str">
        <f t="shared" ca="1" si="395"/>
        <v>A</v>
      </c>
      <c r="H1817" s="322">
        <f t="shared" ca="1" si="396"/>
        <v>0</v>
      </c>
      <c r="I1817" s="322">
        <f t="shared" ca="1" si="397"/>
        <v>0</v>
      </c>
      <c r="J1817" s="322" t="str">
        <f t="shared" ca="1" si="398"/>
        <v/>
      </c>
      <c r="K1817" s="322" t="str">
        <f t="shared" ca="1" si="399"/>
        <v/>
      </c>
      <c r="L1817" s="322" t="str">
        <f t="shared" ca="1" si="400"/>
        <v/>
      </c>
      <c r="N1817" s="322">
        <f t="shared" ca="1" si="401"/>
        <v>0</v>
      </c>
      <c r="O1817" t="str">
        <f t="shared" ca="1" si="402"/>
        <v/>
      </c>
      <c r="P1817" t="str">
        <f t="shared" ca="1" si="403"/>
        <v/>
      </c>
      <c r="Q1817" t="str">
        <f t="shared" ca="1" si="404"/>
        <v/>
      </c>
      <c r="R1817" t="str">
        <f t="shared" ca="1" si="405"/>
        <v/>
      </c>
    </row>
    <row r="1818" spans="1:18" hidden="1" x14ac:dyDescent="0.2">
      <c r="A1818" s="361"/>
      <c r="B1818" s="322">
        <v>112</v>
      </c>
      <c r="C1818" s="322" t="str">
        <f t="shared" ca="1" si="392"/>
        <v>13.7</v>
      </c>
      <c r="D1818" s="322" t="str">
        <f t="shared" ca="1" si="393"/>
        <v>na</v>
      </c>
      <c r="E1818" s="322" t="s">
        <v>37</v>
      </c>
      <c r="F1818" s="322" t="str">
        <f t="shared" ca="1" si="394"/>
        <v>https://museemaritime.larochelle.fr/un-avant-gout/les-collections/flotte-patrimoniale</v>
      </c>
      <c r="G1818" s="322" t="str">
        <f t="shared" ca="1" si="395"/>
        <v>A</v>
      </c>
      <c r="H1818" s="322">
        <f t="shared" ca="1" si="396"/>
        <v>0</v>
      </c>
      <c r="I1818" s="322">
        <f t="shared" ca="1" si="397"/>
        <v>0</v>
      </c>
      <c r="J1818" s="322" t="str">
        <f t="shared" ca="1" si="398"/>
        <v/>
      </c>
      <c r="K1818" s="322" t="str">
        <f t="shared" ca="1" si="399"/>
        <v/>
      </c>
      <c r="L1818" s="322" t="str">
        <f t="shared" ca="1" si="400"/>
        <v/>
      </c>
      <c r="N1818" s="322">
        <f t="shared" ca="1" si="401"/>
        <v>0</v>
      </c>
      <c r="O1818" t="str">
        <f t="shared" ca="1" si="402"/>
        <v/>
      </c>
      <c r="P1818" t="str">
        <f t="shared" ca="1" si="403"/>
        <v/>
      </c>
      <c r="Q1818" t="str">
        <f t="shared" ca="1" si="404"/>
        <v/>
      </c>
      <c r="R1818" t="str">
        <f t="shared" ca="1" si="405"/>
        <v/>
      </c>
    </row>
    <row r="1819" spans="1:18" hidden="1" x14ac:dyDescent="0.2">
      <c r="A1819" s="361"/>
      <c r="B1819" s="322">
        <v>112</v>
      </c>
      <c r="C1819" s="322" t="str">
        <f t="shared" ca="1" si="392"/>
        <v>13.7</v>
      </c>
      <c r="D1819" s="322" t="str">
        <f t="shared" ca="1" si="393"/>
        <v>na</v>
      </c>
      <c r="E1819" s="322" t="s">
        <v>38</v>
      </c>
      <c r="F1819" s="322" t="str">
        <f t="shared" ca="1" si="394"/>
        <v>https://museemaritime.larochelle.fr/un-avant-gout/les-collections/france-1</v>
      </c>
      <c r="G1819" s="322" t="str">
        <f t="shared" ca="1" si="395"/>
        <v>A</v>
      </c>
      <c r="H1819" s="322">
        <f t="shared" ca="1" si="396"/>
        <v>0</v>
      </c>
      <c r="I1819" s="322">
        <f t="shared" ca="1" si="397"/>
        <v>0</v>
      </c>
      <c r="J1819" s="322" t="str">
        <f t="shared" ca="1" si="398"/>
        <v/>
      </c>
      <c r="K1819" s="322" t="str">
        <f t="shared" ca="1" si="399"/>
        <v/>
      </c>
      <c r="L1819" s="322" t="str">
        <f t="shared" ca="1" si="400"/>
        <v/>
      </c>
      <c r="N1819" s="322">
        <f t="shared" ca="1" si="401"/>
        <v>0</v>
      </c>
      <c r="O1819" t="str">
        <f t="shared" ca="1" si="402"/>
        <v/>
      </c>
      <c r="P1819" t="str">
        <f t="shared" ca="1" si="403"/>
        <v/>
      </c>
      <c r="Q1819" t="str">
        <f t="shared" ca="1" si="404"/>
        <v/>
      </c>
      <c r="R1819" t="str">
        <f t="shared" ca="1" si="405"/>
        <v/>
      </c>
    </row>
    <row r="1820" spans="1:18" hidden="1" x14ac:dyDescent="0.2">
      <c r="A1820" s="361"/>
      <c r="B1820" s="322">
        <v>112</v>
      </c>
      <c r="C1820" s="322" t="str">
        <f t="shared" ca="1" si="392"/>
        <v>13.7</v>
      </c>
      <c r="D1820" s="322" t="str">
        <f t="shared" ca="1" si="393"/>
        <v>na</v>
      </c>
      <c r="E1820" s="322" t="s">
        <v>39</v>
      </c>
      <c r="F1820" s="322" t="str">
        <f t="shared" ca="1" si="394"/>
        <v>https://museemaritime.larochelle.fr/un-avant-gout/les-incontournables/joshua-1</v>
      </c>
      <c r="G1820" s="322" t="str">
        <f t="shared" ca="1" si="395"/>
        <v>A</v>
      </c>
      <c r="H1820" s="322">
        <f t="shared" ca="1" si="396"/>
        <v>0</v>
      </c>
      <c r="I1820" s="322">
        <f t="shared" ca="1" si="397"/>
        <v>0</v>
      </c>
      <c r="J1820" s="322" t="str">
        <f t="shared" ca="1" si="398"/>
        <v/>
      </c>
      <c r="K1820" s="322" t="str">
        <f t="shared" ca="1" si="399"/>
        <v/>
      </c>
      <c r="L1820" s="322" t="str">
        <f t="shared" ca="1" si="400"/>
        <v/>
      </c>
      <c r="N1820" s="322">
        <f t="shared" ca="1" si="401"/>
        <v>0</v>
      </c>
      <c r="O1820" t="str">
        <f t="shared" ca="1" si="402"/>
        <v/>
      </c>
      <c r="P1820" t="str">
        <f t="shared" ca="1" si="403"/>
        <v/>
      </c>
      <c r="Q1820" t="str">
        <f t="shared" ca="1" si="404"/>
        <v/>
      </c>
      <c r="R1820" t="str">
        <f t="shared" ca="1" si="405"/>
        <v/>
      </c>
    </row>
    <row r="1821" spans="1:18" hidden="1" x14ac:dyDescent="0.2">
      <c r="A1821" s="361"/>
      <c r="B1821" s="322">
        <v>112</v>
      </c>
      <c r="C1821" s="322" t="str">
        <f t="shared" ca="1" si="392"/>
        <v>13.7</v>
      </c>
      <c r="D1821" s="322" t="str">
        <f t="shared" ca="1" si="393"/>
        <v>na</v>
      </c>
      <c r="E1821" s="322" t="s">
        <v>40</v>
      </c>
      <c r="F1821" s="322" t="str">
        <f t="shared" ca="1" si="394"/>
        <v>https://museemaritime.larochelle.fr/preparer-la-visite/acces-tarifs-et-horaires</v>
      </c>
      <c r="G1821" s="322" t="str">
        <f t="shared" ca="1" si="395"/>
        <v>A</v>
      </c>
      <c r="H1821" s="322">
        <f t="shared" ca="1" si="396"/>
        <v>0</v>
      </c>
      <c r="I1821" s="322">
        <f t="shared" ca="1" si="397"/>
        <v>0</v>
      </c>
      <c r="J1821" s="322" t="str">
        <f t="shared" ca="1" si="398"/>
        <v/>
      </c>
      <c r="K1821" s="322" t="str">
        <f t="shared" ca="1" si="399"/>
        <v/>
      </c>
      <c r="L1821" s="322" t="str">
        <f t="shared" ca="1" si="400"/>
        <v/>
      </c>
      <c r="N1821" s="322">
        <f t="shared" ca="1" si="401"/>
        <v>0</v>
      </c>
      <c r="O1821" t="str">
        <f t="shared" ca="1" si="402"/>
        <v/>
      </c>
      <c r="P1821" t="str">
        <f t="shared" ca="1" si="403"/>
        <v/>
      </c>
      <c r="Q1821" t="str">
        <f t="shared" ca="1" si="404"/>
        <v/>
      </c>
      <c r="R1821" t="str">
        <f t="shared" ca="1" si="405"/>
        <v/>
      </c>
    </row>
    <row r="1822" spans="1:18" hidden="1" x14ac:dyDescent="0.2">
      <c r="A1822" s="361"/>
      <c r="B1822" s="322">
        <v>112</v>
      </c>
      <c r="C1822" s="322" t="str">
        <f t="shared" ca="1" si="392"/>
        <v>13.7</v>
      </c>
      <c r="D1822" s="322" t="str">
        <f t="shared" ca="1" si="393"/>
        <v>na</v>
      </c>
      <c r="E1822" s="322" t="s">
        <v>41</v>
      </c>
      <c r="F1822" s="322" t="str">
        <f t="shared" ca="1" si="394"/>
        <v>https://museemaritime.larochelle.fr/preparer-la-visite/je-suis/enseignant-ou-animateur</v>
      </c>
      <c r="G1822" s="322" t="str">
        <f t="shared" ca="1" si="395"/>
        <v>A</v>
      </c>
      <c r="H1822" s="322">
        <f t="shared" ca="1" si="396"/>
        <v>0</v>
      </c>
      <c r="I1822" s="322">
        <f t="shared" ca="1" si="397"/>
        <v>0</v>
      </c>
      <c r="J1822" s="322" t="str">
        <f t="shared" ca="1" si="398"/>
        <v/>
      </c>
      <c r="K1822" s="322" t="str">
        <f t="shared" ca="1" si="399"/>
        <v/>
      </c>
      <c r="L1822" s="322" t="str">
        <f t="shared" ca="1" si="400"/>
        <v/>
      </c>
      <c r="N1822" s="322">
        <f t="shared" ca="1" si="401"/>
        <v>0</v>
      </c>
      <c r="O1822" t="str">
        <f t="shared" ca="1" si="402"/>
        <v/>
      </c>
      <c r="P1822" t="str">
        <f t="shared" ca="1" si="403"/>
        <v/>
      </c>
      <c r="Q1822" t="str">
        <f t="shared" ca="1" si="404"/>
        <v/>
      </c>
      <c r="R1822" t="str">
        <f t="shared" ca="1" si="405"/>
        <v/>
      </c>
    </row>
    <row r="1823" spans="1:18" hidden="1" x14ac:dyDescent="0.2">
      <c r="A1823" s="361"/>
      <c r="B1823" s="322">
        <v>112</v>
      </c>
      <c r="C1823" s="322" t="str">
        <f t="shared" ca="1" si="392"/>
        <v>13.7</v>
      </c>
      <c r="D1823" s="322" t="str">
        <f t="shared" ca="1" si="393"/>
        <v>na</v>
      </c>
      <c r="E1823" s="322" t="s">
        <v>42</v>
      </c>
      <c r="F1823" s="322" t="str">
        <f t="shared" ca="1" si="394"/>
        <v>https://museemaritime.larochelle.fr/au-dela-de-la-visite/autour-des-expositions</v>
      </c>
      <c r="G1823" s="322" t="str">
        <f t="shared" ca="1" si="395"/>
        <v>A</v>
      </c>
      <c r="H1823" s="322">
        <f t="shared" ca="1" si="396"/>
        <v>0</v>
      </c>
      <c r="I1823" s="322">
        <f t="shared" ca="1" si="397"/>
        <v>0</v>
      </c>
      <c r="J1823" s="322" t="str">
        <f t="shared" ca="1" si="398"/>
        <v/>
      </c>
      <c r="K1823" s="322" t="str">
        <f t="shared" ca="1" si="399"/>
        <v/>
      </c>
      <c r="L1823" s="322" t="str">
        <f t="shared" ca="1" si="400"/>
        <v/>
      </c>
      <c r="N1823" s="322">
        <f t="shared" ca="1" si="401"/>
        <v>0</v>
      </c>
      <c r="O1823" t="str">
        <f t="shared" ca="1" si="402"/>
        <v/>
      </c>
      <c r="P1823" t="str">
        <f t="shared" ca="1" si="403"/>
        <v/>
      </c>
      <c r="Q1823" t="str">
        <f t="shared" ca="1" si="404"/>
        <v/>
      </c>
      <c r="R1823" t="str">
        <f t="shared" ca="1" si="405"/>
        <v/>
      </c>
    </row>
    <row r="1824" spans="1:18" hidden="1" x14ac:dyDescent="0.2">
      <c r="A1824" s="361"/>
      <c r="B1824" s="322">
        <v>112</v>
      </c>
      <c r="C1824" s="322" t="str">
        <f t="shared" ca="1" si="392"/>
        <v>13.7</v>
      </c>
      <c r="D1824" s="322" t="str">
        <f t="shared" ca="1" si="393"/>
        <v>na</v>
      </c>
      <c r="E1824" s="322" t="s">
        <v>43</v>
      </c>
      <c r="F1824" s="322" t="str">
        <f t="shared" ca="1" si="394"/>
        <v>https://museemaritime.larochelle.fr/au-dela-de-la-visite/lieux-culturels-et-monuments</v>
      </c>
      <c r="G1824" s="322" t="str">
        <f t="shared" ca="1" si="395"/>
        <v>A</v>
      </c>
      <c r="H1824" s="322">
        <f t="shared" ca="1" si="396"/>
        <v>0</v>
      </c>
      <c r="I1824" s="322">
        <f t="shared" ca="1" si="397"/>
        <v>0</v>
      </c>
      <c r="J1824" s="322" t="str">
        <f t="shared" ca="1" si="398"/>
        <v/>
      </c>
      <c r="K1824" s="322" t="str">
        <f t="shared" ca="1" si="399"/>
        <v/>
      </c>
      <c r="L1824" s="322" t="str">
        <f t="shared" ca="1" si="400"/>
        <v/>
      </c>
      <c r="N1824" s="322">
        <f t="shared" ca="1" si="401"/>
        <v>0</v>
      </c>
      <c r="O1824" t="str">
        <f t="shared" ca="1" si="402"/>
        <v/>
      </c>
      <c r="P1824" t="str">
        <f t="shared" ca="1" si="403"/>
        <v/>
      </c>
      <c r="Q1824" t="str">
        <f t="shared" ca="1" si="404"/>
        <v/>
      </c>
      <c r="R1824" t="str">
        <f t="shared" ca="1" si="405"/>
        <v/>
      </c>
    </row>
    <row r="1825" spans="1:18" hidden="1" x14ac:dyDescent="0.2">
      <c r="A1825" s="361"/>
      <c r="B1825" s="322">
        <v>112</v>
      </c>
      <c r="C1825" s="322" t="str">
        <f t="shared" ca="1" si="392"/>
        <v>13.7</v>
      </c>
      <c r="D1825" s="322" t="str">
        <f t="shared" ca="1" si="393"/>
        <v>na</v>
      </c>
      <c r="E1825" s="322" t="s">
        <v>44</v>
      </c>
      <c r="F1825" s="322" t="str">
        <f t="shared" ca="1" si="394"/>
        <v>https://museemaritime.larochelle.fr/au-dela-de-la-visite/a-decouvrir-a-proximite/yatchs-classiques</v>
      </c>
      <c r="G1825" s="322" t="str">
        <f t="shared" ca="1" si="395"/>
        <v>A</v>
      </c>
      <c r="H1825" s="322">
        <f t="shared" ca="1" si="396"/>
        <v>0</v>
      </c>
      <c r="I1825" s="322">
        <f t="shared" ca="1" si="397"/>
        <v>0</v>
      </c>
      <c r="J1825" s="322" t="str">
        <f t="shared" ca="1" si="398"/>
        <v/>
      </c>
      <c r="K1825" s="322" t="str">
        <f t="shared" ca="1" si="399"/>
        <v/>
      </c>
      <c r="L1825" s="322" t="str">
        <f t="shared" ca="1" si="400"/>
        <v/>
      </c>
      <c r="N1825" s="322">
        <f t="shared" ca="1" si="401"/>
        <v>0</v>
      </c>
      <c r="O1825" t="str">
        <f t="shared" ca="1" si="402"/>
        <v/>
      </c>
      <c r="P1825" t="str">
        <f t="shared" ca="1" si="403"/>
        <v/>
      </c>
      <c r="Q1825" t="str">
        <f t="shared" ca="1" si="404"/>
        <v/>
      </c>
      <c r="R1825" t="str">
        <f t="shared" ca="1" si="405"/>
        <v/>
      </c>
    </row>
    <row r="1826" spans="1:18" hidden="1" x14ac:dyDescent="0.2">
      <c r="A1826" s="361"/>
      <c r="B1826" s="322">
        <v>113</v>
      </c>
      <c r="C1826" s="322" t="str">
        <f t="shared" ca="1" si="392"/>
        <v>13.8</v>
      </c>
      <c r="D1826" s="322" t="str">
        <f t="shared" ca="1" si="393"/>
        <v>na</v>
      </c>
      <c r="E1826" s="322" t="s">
        <v>27</v>
      </c>
      <c r="F1826" s="322" t="str">
        <f t="shared" ca="1" si="394"/>
        <v>https://museemaritime.larochelle.fr/</v>
      </c>
      <c r="G1826" s="322" t="str">
        <f t="shared" ca="1" si="395"/>
        <v>A</v>
      </c>
      <c r="H1826" s="322">
        <f t="shared" ca="1" si="396"/>
        <v>0</v>
      </c>
      <c r="I1826" s="322">
        <f t="shared" ca="1" si="397"/>
        <v>0</v>
      </c>
      <c r="J1826" s="322" t="str">
        <f t="shared" ca="1" si="398"/>
        <v/>
      </c>
      <c r="K1826" s="322" t="str">
        <f t="shared" ca="1" si="399"/>
        <v/>
      </c>
      <c r="L1826" s="322" t="str">
        <f t="shared" ca="1" si="400"/>
        <v/>
      </c>
      <c r="N1826" s="322">
        <f t="shared" ca="1" si="401"/>
        <v>1</v>
      </c>
      <c r="O1826" t="str">
        <f t="shared" ca="1" si="402"/>
        <v/>
      </c>
      <c r="P1826" t="str">
        <f t="shared" ca="1" si="403"/>
        <v/>
      </c>
      <c r="Q1826" t="str">
        <f t="shared" ca="1" si="404"/>
        <v/>
      </c>
      <c r="R1826" t="str">
        <f t="shared" ca="1" si="405"/>
        <v/>
      </c>
    </row>
    <row r="1827" spans="1:18" hidden="1" x14ac:dyDescent="0.2">
      <c r="A1827" s="361"/>
      <c r="B1827" s="322">
        <v>113</v>
      </c>
      <c r="C1827" s="322" t="str">
        <f t="shared" ca="1" si="392"/>
        <v>13.8</v>
      </c>
      <c r="D1827" s="322" t="str">
        <f t="shared" ca="1" si="393"/>
        <v>na</v>
      </c>
      <c r="E1827" s="322" t="s">
        <v>28</v>
      </c>
      <c r="F1827" s="322" t="str">
        <f t="shared" ca="1" si="394"/>
        <v>https://museemaritime.larochelle.fr/contact</v>
      </c>
      <c r="G1827" s="322" t="str">
        <f t="shared" ca="1" si="395"/>
        <v>A</v>
      </c>
      <c r="H1827" s="322">
        <f t="shared" ca="1" si="396"/>
        <v>0</v>
      </c>
      <c r="I1827" s="322">
        <f t="shared" ca="1" si="397"/>
        <v>0</v>
      </c>
      <c r="J1827" s="322" t="str">
        <f t="shared" ca="1" si="398"/>
        <v/>
      </c>
      <c r="K1827" s="322" t="str">
        <f t="shared" ca="1" si="399"/>
        <v/>
      </c>
      <c r="L1827" s="322" t="str">
        <f t="shared" ca="1" si="400"/>
        <v/>
      </c>
      <c r="N1827" s="322">
        <f t="shared" ca="1" si="401"/>
        <v>1</v>
      </c>
      <c r="O1827" t="str">
        <f t="shared" ca="1" si="402"/>
        <v/>
      </c>
      <c r="P1827" t="str">
        <f t="shared" ca="1" si="403"/>
        <v/>
      </c>
      <c r="Q1827" t="str">
        <f t="shared" ca="1" si="404"/>
        <v/>
      </c>
      <c r="R1827" t="str">
        <f t="shared" ca="1" si="405"/>
        <v/>
      </c>
    </row>
    <row r="1828" spans="1:18" hidden="1" x14ac:dyDescent="0.2">
      <c r="A1828" s="361"/>
      <c r="B1828" s="322">
        <v>113</v>
      </c>
      <c r="C1828" s="322" t="str">
        <f t="shared" ca="1" si="392"/>
        <v>13.8</v>
      </c>
      <c r="D1828" s="322" t="str">
        <f t="shared" ca="1" si="393"/>
        <v>na</v>
      </c>
      <c r="E1828" s="322" t="s">
        <v>29</v>
      </c>
      <c r="F1828" s="322" t="str">
        <f t="shared" ca="1" si="394"/>
        <v>https://museemaritime.larochelle.fr/mentions-legales</v>
      </c>
      <c r="G1828" s="322" t="str">
        <f t="shared" ca="1" si="395"/>
        <v>A</v>
      </c>
      <c r="H1828" s="322">
        <f t="shared" ca="1" si="396"/>
        <v>0</v>
      </c>
      <c r="I1828" s="322">
        <f t="shared" ca="1" si="397"/>
        <v>0</v>
      </c>
      <c r="J1828" s="322" t="str">
        <f t="shared" ca="1" si="398"/>
        <v/>
      </c>
      <c r="K1828" s="322" t="str">
        <f t="shared" ca="1" si="399"/>
        <v/>
      </c>
      <c r="L1828" s="322" t="str">
        <f t="shared" ca="1" si="400"/>
        <v/>
      </c>
      <c r="N1828" s="322">
        <f t="shared" ca="1" si="401"/>
        <v>1</v>
      </c>
      <c r="O1828" t="str">
        <f t="shared" ca="1" si="402"/>
        <v/>
      </c>
      <c r="P1828" t="str">
        <f t="shared" ca="1" si="403"/>
        <v/>
      </c>
      <c r="Q1828" t="str">
        <f t="shared" ca="1" si="404"/>
        <v/>
      </c>
      <c r="R1828" t="str">
        <f t="shared" ca="1" si="405"/>
        <v/>
      </c>
    </row>
    <row r="1829" spans="1:18" hidden="1" x14ac:dyDescent="0.2">
      <c r="A1829" s="361"/>
      <c r="B1829" s="322">
        <v>113</v>
      </c>
      <c r="C1829" s="322" t="str">
        <f t="shared" ca="1" si="392"/>
        <v>13.8</v>
      </c>
      <c r="D1829" s="322" t="str">
        <f t="shared" ca="1" si="393"/>
        <v>na</v>
      </c>
      <c r="E1829" s="322" t="s">
        <v>30</v>
      </c>
      <c r="F1829" s="322" t="str">
        <f t="shared" ca="1" si="394"/>
        <v>https://museemaritime.larochelle.fr/plan-du-site</v>
      </c>
      <c r="G1829" s="322" t="str">
        <f t="shared" ca="1" si="395"/>
        <v>A</v>
      </c>
      <c r="H1829" s="322">
        <f t="shared" ca="1" si="396"/>
        <v>0</v>
      </c>
      <c r="I1829" s="322">
        <f t="shared" ca="1" si="397"/>
        <v>0</v>
      </c>
      <c r="J1829" s="322" t="str">
        <f t="shared" ca="1" si="398"/>
        <v/>
      </c>
      <c r="K1829" s="322" t="str">
        <f t="shared" ca="1" si="399"/>
        <v/>
      </c>
      <c r="L1829" s="322" t="str">
        <f t="shared" ca="1" si="400"/>
        <v/>
      </c>
      <c r="N1829" s="322">
        <f t="shared" ca="1" si="401"/>
        <v>1</v>
      </c>
      <c r="O1829" t="str">
        <f t="shared" ca="1" si="402"/>
        <v/>
      </c>
      <c r="P1829" t="str">
        <f t="shared" ca="1" si="403"/>
        <v/>
      </c>
      <c r="Q1829" t="str">
        <f t="shared" ca="1" si="404"/>
        <v/>
      </c>
      <c r="R1829" t="str">
        <f t="shared" ca="1" si="405"/>
        <v/>
      </c>
    </row>
    <row r="1830" spans="1:18" hidden="1" x14ac:dyDescent="0.2">
      <c r="A1830" s="361"/>
      <c r="B1830" s="322">
        <v>113</v>
      </c>
      <c r="C1830" s="322" t="str">
        <f t="shared" ca="1" si="392"/>
        <v>13.8</v>
      </c>
      <c r="D1830" s="322" t="str">
        <f t="shared" ca="1" si="393"/>
        <v>na</v>
      </c>
      <c r="E1830" s="322" t="s">
        <v>31</v>
      </c>
      <c r="F1830" s="322" t="str">
        <f t="shared" ca="1" si="394"/>
        <v>https://museemaritime.larochelle.fr/un-avant-gout/en-ce-moment</v>
      </c>
      <c r="G1830" s="322" t="str">
        <f t="shared" ca="1" si="395"/>
        <v>A</v>
      </c>
      <c r="H1830" s="322">
        <f t="shared" ca="1" si="396"/>
        <v>0</v>
      </c>
      <c r="I1830" s="322">
        <f t="shared" ca="1" si="397"/>
        <v>0</v>
      </c>
      <c r="J1830" s="322" t="str">
        <f t="shared" ca="1" si="398"/>
        <v/>
      </c>
      <c r="K1830" s="322" t="str">
        <f t="shared" ca="1" si="399"/>
        <v/>
      </c>
      <c r="L1830" s="322" t="str">
        <f t="shared" ca="1" si="400"/>
        <v/>
      </c>
      <c r="N1830" s="322">
        <f t="shared" ca="1" si="401"/>
        <v>1</v>
      </c>
      <c r="O1830" t="str">
        <f t="shared" ca="1" si="402"/>
        <v/>
      </c>
      <c r="P1830" t="str">
        <f t="shared" ca="1" si="403"/>
        <v/>
      </c>
      <c r="Q1830" t="str">
        <f t="shared" ca="1" si="404"/>
        <v/>
      </c>
      <c r="R1830" t="str">
        <f t="shared" ca="1" si="405"/>
        <v/>
      </c>
    </row>
    <row r="1831" spans="1:18" x14ac:dyDescent="0.2">
      <c r="A1831" s="361"/>
      <c r="B1831" s="322">
        <v>113</v>
      </c>
      <c r="C1831" s="322" t="str">
        <f t="shared" ca="1" si="392"/>
        <v>13.8</v>
      </c>
      <c r="D1831" s="322" t="str">
        <f t="shared" ca="1" si="393"/>
        <v>nc</v>
      </c>
      <c r="E1831" s="322" t="s">
        <v>32</v>
      </c>
      <c r="F1831" s="322" t="str">
        <f t="shared" ca="1" si="394"/>
        <v>https://museemaritime.larochelle.fr/un-avant-gout/en-ce-moment</v>
      </c>
      <c r="G1831" s="322" t="str">
        <f t="shared" ca="1" si="395"/>
        <v>A</v>
      </c>
      <c r="H1831" s="322">
        <f t="shared" ca="1" si="396"/>
        <v>0</v>
      </c>
      <c r="I1831" s="322">
        <f t="shared" ca="1" si="397"/>
        <v>0</v>
      </c>
      <c r="J1831" s="322" t="str">
        <f t="shared" ca="1" si="398"/>
        <v>Bloquante</v>
      </c>
      <c r="K1831" s="322" t="str">
        <f t="shared" ca="1" si="399"/>
        <v>Une seule fois dans la page</v>
      </c>
      <c r="L1831" s="322">
        <f t="shared" ca="1" si="400"/>
        <v>1</v>
      </c>
      <c r="N1831" s="322">
        <f t="shared" ca="1" si="401"/>
        <v>1</v>
      </c>
      <c r="O1831" t="str">
        <f t="shared" ca="1" si="402"/>
        <v>L'effet du placeholder qui s'affiche et disparait doit pouvoir être controlable par l'utilisateur</v>
      </c>
      <c r="P1831" t="str">
        <f t="shared" ca="1" si="403"/>
        <v>Ajouter un bouton pour pouvoir desactiver l'effet</v>
      </c>
      <c r="Q1831" t="str">
        <f t="shared" ca="1" si="404"/>
        <v/>
      </c>
      <c r="R1831" t="str">
        <f t="shared" ca="1" si="405"/>
        <v/>
      </c>
    </row>
    <row r="1832" spans="1:18" hidden="1" x14ac:dyDescent="0.2">
      <c r="A1832" s="361"/>
      <c r="B1832" s="322">
        <v>113</v>
      </c>
      <c r="C1832" s="322" t="str">
        <f t="shared" ca="1" si="392"/>
        <v>13.8</v>
      </c>
      <c r="D1832" s="322" t="str">
        <f t="shared" ca="1" si="393"/>
        <v>na</v>
      </c>
      <c r="E1832" s="322" t="s">
        <v>33</v>
      </c>
      <c r="F1832" s="322" t="str">
        <f t="shared" ca="1" si="394"/>
        <v>https://museemaritime.larochelle.fr/un-avant-gout/en-ce-moment/evenement/generationsthalassa-5662</v>
      </c>
      <c r="G1832" s="322" t="str">
        <f t="shared" ca="1" si="395"/>
        <v>A</v>
      </c>
      <c r="H1832" s="322">
        <f t="shared" ca="1" si="396"/>
        <v>0</v>
      </c>
      <c r="I1832" s="322">
        <f t="shared" ca="1" si="397"/>
        <v>0</v>
      </c>
      <c r="J1832" s="322" t="str">
        <f t="shared" ca="1" si="398"/>
        <v/>
      </c>
      <c r="K1832" s="322" t="str">
        <f t="shared" ca="1" si="399"/>
        <v/>
      </c>
      <c r="L1832" s="322" t="str">
        <f t="shared" ca="1" si="400"/>
        <v/>
      </c>
      <c r="N1832" s="322">
        <f t="shared" ca="1" si="401"/>
        <v>1</v>
      </c>
      <c r="O1832" t="str">
        <f t="shared" ca="1" si="402"/>
        <v/>
      </c>
      <c r="P1832" t="str">
        <f t="shared" ca="1" si="403"/>
        <v/>
      </c>
      <c r="Q1832" t="str">
        <f t="shared" ca="1" si="404"/>
        <v/>
      </c>
      <c r="R1832" t="str">
        <f t="shared" ca="1" si="405"/>
        <v/>
      </c>
    </row>
    <row r="1833" spans="1:18" hidden="1" x14ac:dyDescent="0.2">
      <c r="A1833" s="361"/>
      <c r="B1833" s="322">
        <v>113</v>
      </c>
      <c r="C1833" s="322" t="str">
        <f t="shared" ca="1" si="392"/>
        <v>13.8</v>
      </c>
      <c r="D1833" s="322" t="str">
        <f t="shared" ca="1" si="393"/>
        <v>na</v>
      </c>
      <c r="E1833" s="322" t="s">
        <v>34</v>
      </c>
      <c r="F1833" s="322" t="str">
        <f t="shared" ca="1" si="394"/>
        <v>https://museemaritime.larochelle.fr/recherche?q=bateau&amp;tx_indexedsearch%5Bsubmit_button%5D=OK </v>
      </c>
      <c r="G1833" s="322" t="str">
        <f t="shared" ca="1" si="395"/>
        <v>A</v>
      </c>
      <c r="H1833" s="322">
        <f t="shared" ca="1" si="396"/>
        <v>0</v>
      </c>
      <c r="I1833" s="322">
        <f t="shared" ca="1" si="397"/>
        <v>0</v>
      </c>
      <c r="J1833" s="322" t="str">
        <f t="shared" ca="1" si="398"/>
        <v/>
      </c>
      <c r="K1833" s="322" t="str">
        <f t="shared" ca="1" si="399"/>
        <v/>
      </c>
      <c r="L1833" s="322" t="str">
        <f t="shared" ca="1" si="400"/>
        <v/>
      </c>
      <c r="N1833" s="322">
        <f t="shared" ca="1" si="401"/>
        <v>1</v>
      </c>
      <c r="O1833" t="str">
        <f t="shared" ca="1" si="402"/>
        <v/>
      </c>
      <c r="P1833" t="str">
        <f t="shared" ca="1" si="403"/>
        <v/>
      </c>
      <c r="Q1833" t="str">
        <f t="shared" ca="1" si="404"/>
        <v/>
      </c>
      <c r="R1833" t="str">
        <f t="shared" ca="1" si="405"/>
        <v/>
      </c>
    </row>
    <row r="1834" spans="1:18" hidden="1" x14ac:dyDescent="0.2">
      <c r="A1834" s="361"/>
      <c r="B1834" s="322">
        <v>113</v>
      </c>
      <c r="C1834" s="322" t="str">
        <f t="shared" ca="1" si="392"/>
        <v>13.8</v>
      </c>
      <c r="D1834" s="322" t="str">
        <f t="shared" ca="1" si="393"/>
        <v>na</v>
      </c>
      <c r="E1834" s="322" t="s">
        <v>35</v>
      </c>
      <c r="F1834" s="322" t="str">
        <f t="shared" ca="1" si="394"/>
        <v>https://museemaritime.larochelle.fr/un-avant-gout/presentation-du-musee</v>
      </c>
      <c r="G1834" s="322" t="str">
        <f t="shared" ca="1" si="395"/>
        <v>A</v>
      </c>
      <c r="H1834" s="322">
        <f t="shared" ca="1" si="396"/>
        <v>0</v>
      </c>
      <c r="I1834" s="322">
        <f t="shared" ca="1" si="397"/>
        <v>0</v>
      </c>
      <c r="J1834" s="322" t="str">
        <f t="shared" ca="1" si="398"/>
        <v/>
      </c>
      <c r="K1834" s="322" t="str">
        <f t="shared" ca="1" si="399"/>
        <v/>
      </c>
      <c r="L1834" s="322" t="str">
        <f t="shared" ca="1" si="400"/>
        <v/>
      </c>
      <c r="N1834" s="322">
        <f t="shared" ca="1" si="401"/>
        <v>1</v>
      </c>
      <c r="O1834" t="str">
        <f t="shared" ca="1" si="402"/>
        <v/>
      </c>
      <c r="P1834" t="str">
        <f t="shared" ca="1" si="403"/>
        <v/>
      </c>
      <c r="Q1834" t="str">
        <f t="shared" ca="1" si="404"/>
        <v/>
      </c>
      <c r="R1834" t="str">
        <f t="shared" ca="1" si="405"/>
        <v/>
      </c>
    </row>
    <row r="1835" spans="1:18" hidden="1" x14ac:dyDescent="0.2">
      <c r="A1835" s="361"/>
      <c r="B1835" s="322">
        <v>113</v>
      </c>
      <c r="C1835" s="322" t="str">
        <f t="shared" ca="1" si="392"/>
        <v>13.8</v>
      </c>
      <c r="D1835" s="322" t="str">
        <f t="shared" ca="1" si="393"/>
        <v>na</v>
      </c>
      <c r="E1835" s="322" t="s">
        <v>36</v>
      </c>
      <c r="F1835" s="322" t="str">
        <f t="shared" ca="1" si="394"/>
        <v>https://museemaritime.larochelle.fr/un-avant-gout/histoire-du-musee</v>
      </c>
      <c r="G1835" s="322" t="str">
        <f t="shared" ca="1" si="395"/>
        <v>A</v>
      </c>
      <c r="H1835" s="322">
        <f t="shared" ca="1" si="396"/>
        <v>0</v>
      </c>
      <c r="I1835" s="322">
        <f t="shared" ca="1" si="397"/>
        <v>0</v>
      </c>
      <c r="J1835" s="322" t="str">
        <f t="shared" ca="1" si="398"/>
        <v/>
      </c>
      <c r="K1835" s="322" t="str">
        <f t="shared" ca="1" si="399"/>
        <v/>
      </c>
      <c r="L1835" s="322" t="str">
        <f t="shared" ca="1" si="400"/>
        <v/>
      </c>
      <c r="N1835" s="322">
        <f t="shared" ca="1" si="401"/>
        <v>1</v>
      </c>
      <c r="O1835" t="str">
        <f t="shared" ca="1" si="402"/>
        <v/>
      </c>
      <c r="P1835" t="str">
        <f t="shared" ca="1" si="403"/>
        <v/>
      </c>
      <c r="Q1835" t="str">
        <f t="shared" ca="1" si="404"/>
        <v/>
      </c>
      <c r="R1835" t="str">
        <f t="shared" ca="1" si="405"/>
        <v/>
      </c>
    </row>
    <row r="1836" spans="1:18" hidden="1" x14ac:dyDescent="0.2">
      <c r="A1836" s="361"/>
      <c r="B1836" s="322">
        <v>113</v>
      </c>
      <c r="C1836" s="322" t="str">
        <f t="shared" ca="1" si="392"/>
        <v>13.8</v>
      </c>
      <c r="D1836" s="322" t="str">
        <f t="shared" ca="1" si="393"/>
        <v>na</v>
      </c>
      <c r="E1836" s="322" t="s">
        <v>37</v>
      </c>
      <c r="F1836" s="322" t="str">
        <f t="shared" ca="1" si="394"/>
        <v>https://museemaritime.larochelle.fr/un-avant-gout/les-collections/flotte-patrimoniale</v>
      </c>
      <c r="G1836" s="322" t="str">
        <f t="shared" ca="1" si="395"/>
        <v>A</v>
      </c>
      <c r="H1836" s="322">
        <f t="shared" ca="1" si="396"/>
        <v>0</v>
      </c>
      <c r="I1836" s="322">
        <f t="shared" ca="1" si="397"/>
        <v>0</v>
      </c>
      <c r="J1836" s="322" t="str">
        <f t="shared" ca="1" si="398"/>
        <v/>
      </c>
      <c r="K1836" s="322" t="str">
        <f t="shared" ca="1" si="399"/>
        <v/>
      </c>
      <c r="L1836" s="322" t="str">
        <f t="shared" ca="1" si="400"/>
        <v/>
      </c>
      <c r="N1836" s="322">
        <f t="shared" ca="1" si="401"/>
        <v>1</v>
      </c>
      <c r="O1836" t="str">
        <f t="shared" ca="1" si="402"/>
        <v/>
      </c>
      <c r="P1836" t="str">
        <f t="shared" ca="1" si="403"/>
        <v/>
      </c>
      <c r="Q1836" t="str">
        <f t="shared" ca="1" si="404"/>
        <v/>
      </c>
      <c r="R1836" t="str">
        <f t="shared" ca="1" si="405"/>
        <v/>
      </c>
    </row>
    <row r="1837" spans="1:18" hidden="1" x14ac:dyDescent="0.2">
      <c r="A1837" s="361"/>
      <c r="B1837" s="322">
        <v>113</v>
      </c>
      <c r="C1837" s="322" t="str">
        <f t="shared" ca="1" si="392"/>
        <v>13.8</v>
      </c>
      <c r="D1837" s="322" t="str">
        <f t="shared" ca="1" si="393"/>
        <v>na</v>
      </c>
      <c r="E1837" s="322" t="s">
        <v>38</v>
      </c>
      <c r="F1837" s="322" t="str">
        <f t="shared" ca="1" si="394"/>
        <v>https://museemaritime.larochelle.fr/un-avant-gout/les-collections/france-1</v>
      </c>
      <c r="G1837" s="322" t="str">
        <f t="shared" ca="1" si="395"/>
        <v>A</v>
      </c>
      <c r="H1837" s="322">
        <f t="shared" ca="1" si="396"/>
        <v>0</v>
      </c>
      <c r="I1837" s="322">
        <f t="shared" ca="1" si="397"/>
        <v>0</v>
      </c>
      <c r="J1837" s="322" t="str">
        <f t="shared" ca="1" si="398"/>
        <v/>
      </c>
      <c r="K1837" s="322" t="str">
        <f t="shared" ca="1" si="399"/>
        <v/>
      </c>
      <c r="L1837" s="322" t="str">
        <f t="shared" ca="1" si="400"/>
        <v/>
      </c>
      <c r="N1837" s="322">
        <f t="shared" ca="1" si="401"/>
        <v>1</v>
      </c>
      <c r="O1837" t="str">
        <f t="shared" ca="1" si="402"/>
        <v/>
      </c>
      <c r="P1837" t="str">
        <f t="shared" ca="1" si="403"/>
        <v/>
      </c>
      <c r="Q1837" t="str">
        <f t="shared" ca="1" si="404"/>
        <v/>
      </c>
      <c r="R1837" t="str">
        <f t="shared" ca="1" si="405"/>
        <v/>
      </c>
    </row>
    <row r="1838" spans="1:18" hidden="1" x14ac:dyDescent="0.2">
      <c r="A1838" s="361"/>
      <c r="B1838" s="322">
        <v>113</v>
      </c>
      <c r="C1838" s="322" t="str">
        <f t="shared" ca="1" si="392"/>
        <v>13.8</v>
      </c>
      <c r="D1838" s="322" t="str">
        <f t="shared" ca="1" si="393"/>
        <v>na</v>
      </c>
      <c r="E1838" s="322" t="s">
        <v>39</v>
      </c>
      <c r="F1838" s="322" t="str">
        <f t="shared" ca="1" si="394"/>
        <v>https://museemaritime.larochelle.fr/un-avant-gout/les-incontournables/joshua-1</v>
      </c>
      <c r="G1838" s="322" t="str">
        <f t="shared" ca="1" si="395"/>
        <v>A</v>
      </c>
      <c r="H1838" s="322">
        <f t="shared" ca="1" si="396"/>
        <v>0</v>
      </c>
      <c r="I1838" s="322">
        <f t="shared" ca="1" si="397"/>
        <v>0</v>
      </c>
      <c r="J1838" s="322" t="str">
        <f t="shared" ca="1" si="398"/>
        <v/>
      </c>
      <c r="K1838" s="322" t="str">
        <f t="shared" ca="1" si="399"/>
        <v/>
      </c>
      <c r="L1838" s="322" t="str">
        <f t="shared" ca="1" si="400"/>
        <v/>
      </c>
      <c r="N1838" s="322">
        <f t="shared" ca="1" si="401"/>
        <v>1</v>
      </c>
      <c r="O1838" t="str">
        <f t="shared" ca="1" si="402"/>
        <v/>
      </c>
      <c r="P1838" t="str">
        <f t="shared" ca="1" si="403"/>
        <v/>
      </c>
      <c r="Q1838" t="str">
        <f t="shared" ca="1" si="404"/>
        <v/>
      </c>
      <c r="R1838" t="str">
        <f t="shared" ca="1" si="405"/>
        <v/>
      </c>
    </row>
    <row r="1839" spans="1:18" hidden="1" x14ac:dyDescent="0.2">
      <c r="A1839" s="361"/>
      <c r="B1839" s="322">
        <v>113</v>
      </c>
      <c r="C1839" s="322" t="str">
        <f t="shared" ca="1" si="392"/>
        <v>13.8</v>
      </c>
      <c r="D1839" s="322" t="str">
        <f t="shared" ca="1" si="393"/>
        <v>na</v>
      </c>
      <c r="E1839" s="322" t="s">
        <v>40</v>
      </c>
      <c r="F1839" s="322" t="str">
        <f t="shared" ca="1" si="394"/>
        <v>https://museemaritime.larochelle.fr/preparer-la-visite/acces-tarifs-et-horaires</v>
      </c>
      <c r="G1839" s="322" t="str">
        <f t="shared" ca="1" si="395"/>
        <v>A</v>
      </c>
      <c r="H1839" s="322">
        <f t="shared" ca="1" si="396"/>
        <v>0</v>
      </c>
      <c r="I1839" s="322">
        <f t="shared" ca="1" si="397"/>
        <v>0</v>
      </c>
      <c r="J1839" s="322" t="str">
        <f t="shared" ca="1" si="398"/>
        <v/>
      </c>
      <c r="K1839" s="322" t="str">
        <f t="shared" ca="1" si="399"/>
        <v/>
      </c>
      <c r="L1839" s="322" t="str">
        <f t="shared" ca="1" si="400"/>
        <v/>
      </c>
      <c r="N1839" s="322">
        <f t="shared" ca="1" si="401"/>
        <v>1</v>
      </c>
      <c r="O1839" t="str">
        <f t="shared" ca="1" si="402"/>
        <v/>
      </c>
      <c r="P1839" t="str">
        <f t="shared" ca="1" si="403"/>
        <v/>
      </c>
      <c r="Q1839" t="str">
        <f t="shared" ca="1" si="404"/>
        <v/>
      </c>
      <c r="R1839" t="str">
        <f t="shared" ca="1" si="405"/>
        <v/>
      </c>
    </row>
    <row r="1840" spans="1:18" hidden="1" x14ac:dyDescent="0.2">
      <c r="A1840" s="361"/>
      <c r="B1840" s="322">
        <v>113</v>
      </c>
      <c r="C1840" s="322" t="str">
        <f t="shared" ca="1" si="392"/>
        <v>13.8</v>
      </c>
      <c r="D1840" s="322" t="str">
        <f t="shared" ca="1" si="393"/>
        <v>na</v>
      </c>
      <c r="E1840" s="322" t="s">
        <v>41</v>
      </c>
      <c r="F1840" s="322" t="str">
        <f t="shared" ca="1" si="394"/>
        <v>https://museemaritime.larochelle.fr/preparer-la-visite/je-suis/enseignant-ou-animateur</v>
      </c>
      <c r="G1840" s="322" t="str">
        <f t="shared" ca="1" si="395"/>
        <v>A</v>
      </c>
      <c r="H1840" s="322">
        <f t="shared" ca="1" si="396"/>
        <v>0</v>
      </c>
      <c r="I1840" s="322">
        <f t="shared" ca="1" si="397"/>
        <v>0</v>
      </c>
      <c r="J1840" s="322" t="str">
        <f t="shared" ca="1" si="398"/>
        <v/>
      </c>
      <c r="K1840" s="322" t="str">
        <f t="shared" ca="1" si="399"/>
        <v/>
      </c>
      <c r="L1840" s="322" t="str">
        <f t="shared" ca="1" si="400"/>
        <v/>
      </c>
      <c r="N1840" s="322">
        <f t="shared" ca="1" si="401"/>
        <v>1</v>
      </c>
      <c r="O1840" t="str">
        <f t="shared" ca="1" si="402"/>
        <v/>
      </c>
      <c r="P1840" t="str">
        <f t="shared" ca="1" si="403"/>
        <v/>
      </c>
      <c r="Q1840" t="str">
        <f t="shared" ca="1" si="404"/>
        <v/>
      </c>
      <c r="R1840" t="str">
        <f t="shared" ca="1" si="405"/>
        <v/>
      </c>
    </row>
    <row r="1841" spans="1:18" hidden="1" x14ac:dyDescent="0.2">
      <c r="A1841" s="361"/>
      <c r="B1841" s="322">
        <v>113</v>
      </c>
      <c r="C1841" s="322" t="str">
        <f t="shared" ca="1" si="392"/>
        <v>13.8</v>
      </c>
      <c r="D1841" s="322" t="str">
        <f t="shared" ca="1" si="393"/>
        <v>na</v>
      </c>
      <c r="E1841" s="322" t="s">
        <v>42</v>
      </c>
      <c r="F1841" s="322" t="str">
        <f t="shared" ca="1" si="394"/>
        <v>https://museemaritime.larochelle.fr/au-dela-de-la-visite/autour-des-expositions</v>
      </c>
      <c r="G1841" s="322" t="str">
        <f t="shared" ca="1" si="395"/>
        <v>A</v>
      </c>
      <c r="H1841" s="322">
        <f t="shared" ca="1" si="396"/>
        <v>0</v>
      </c>
      <c r="I1841" s="322">
        <f t="shared" ca="1" si="397"/>
        <v>0</v>
      </c>
      <c r="J1841" s="322" t="str">
        <f t="shared" ca="1" si="398"/>
        <v/>
      </c>
      <c r="K1841" s="322" t="str">
        <f t="shared" ca="1" si="399"/>
        <v/>
      </c>
      <c r="L1841" s="322" t="str">
        <f t="shared" ca="1" si="400"/>
        <v/>
      </c>
      <c r="N1841" s="322">
        <f t="shared" ca="1" si="401"/>
        <v>1</v>
      </c>
      <c r="O1841" t="str">
        <f t="shared" ca="1" si="402"/>
        <v/>
      </c>
      <c r="P1841" t="str">
        <f t="shared" ca="1" si="403"/>
        <v/>
      </c>
      <c r="Q1841" t="str">
        <f t="shared" ca="1" si="404"/>
        <v/>
      </c>
      <c r="R1841" t="str">
        <f t="shared" ca="1" si="405"/>
        <v/>
      </c>
    </row>
    <row r="1842" spans="1:18" hidden="1" x14ac:dyDescent="0.2">
      <c r="A1842" s="361"/>
      <c r="B1842" s="322">
        <v>113</v>
      </c>
      <c r="C1842" s="322" t="str">
        <f t="shared" ca="1" si="392"/>
        <v>13.8</v>
      </c>
      <c r="D1842" s="322" t="str">
        <f t="shared" ca="1" si="393"/>
        <v>na</v>
      </c>
      <c r="E1842" s="322" t="s">
        <v>43</v>
      </c>
      <c r="F1842" s="322" t="str">
        <f t="shared" ca="1" si="394"/>
        <v>https://museemaritime.larochelle.fr/au-dela-de-la-visite/lieux-culturels-et-monuments</v>
      </c>
      <c r="G1842" s="322" t="str">
        <f t="shared" ca="1" si="395"/>
        <v>A</v>
      </c>
      <c r="H1842" s="322">
        <f t="shared" ca="1" si="396"/>
        <v>0</v>
      </c>
      <c r="I1842" s="322">
        <f t="shared" ca="1" si="397"/>
        <v>0</v>
      </c>
      <c r="J1842" s="322" t="str">
        <f t="shared" ca="1" si="398"/>
        <v/>
      </c>
      <c r="K1842" s="322" t="str">
        <f t="shared" ca="1" si="399"/>
        <v/>
      </c>
      <c r="L1842" s="322" t="str">
        <f t="shared" ca="1" si="400"/>
        <v/>
      </c>
      <c r="N1842" s="322">
        <f t="shared" ca="1" si="401"/>
        <v>1</v>
      </c>
      <c r="O1842" t="str">
        <f t="shared" ca="1" si="402"/>
        <v/>
      </c>
      <c r="P1842" t="str">
        <f t="shared" ca="1" si="403"/>
        <v/>
      </c>
      <c r="Q1842" t="str">
        <f t="shared" ca="1" si="404"/>
        <v/>
      </c>
      <c r="R1842" t="str">
        <f t="shared" ca="1" si="405"/>
        <v/>
      </c>
    </row>
    <row r="1843" spans="1:18" hidden="1" x14ac:dyDescent="0.2">
      <c r="A1843" s="361"/>
      <c r="B1843" s="322">
        <v>113</v>
      </c>
      <c r="C1843" s="322" t="str">
        <f t="shared" ca="1" si="392"/>
        <v>13.8</v>
      </c>
      <c r="D1843" s="322" t="str">
        <f t="shared" ca="1" si="393"/>
        <v>na</v>
      </c>
      <c r="E1843" s="322" t="s">
        <v>44</v>
      </c>
      <c r="F1843" s="322" t="str">
        <f t="shared" ca="1" si="394"/>
        <v>https://museemaritime.larochelle.fr/au-dela-de-la-visite/a-decouvrir-a-proximite/yatchs-classiques</v>
      </c>
      <c r="G1843" s="322" t="str">
        <f t="shared" ca="1" si="395"/>
        <v>A</v>
      </c>
      <c r="H1843" s="322">
        <f t="shared" ca="1" si="396"/>
        <v>0</v>
      </c>
      <c r="I1843" s="322">
        <f t="shared" ca="1" si="397"/>
        <v>0</v>
      </c>
      <c r="J1843" s="322" t="str">
        <f t="shared" ca="1" si="398"/>
        <v/>
      </c>
      <c r="K1843" s="322" t="str">
        <f t="shared" ca="1" si="399"/>
        <v/>
      </c>
      <c r="L1843" s="322" t="str">
        <f t="shared" ca="1" si="400"/>
        <v/>
      </c>
      <c r="N1843" s="322">
        <f t="shared" ca="1" si="401"/>
        <v>1</v>
      </c>
      <c r="O1843" t="str">
        <f t="shared" ca="1" si="402"/>
        <v/>
      </c>
      <c r="P1843" t="str">
        <f t="shared" ca="1" si="403"/>
        <v/>
      </c>
      <c r="Q1843" t="str">
        <f t="shared" ca="1" si="404"/>
        <v/>
      </c>
      <c r="R1843" t="str">
        <f t="shared" ca="1" si="405"/>
        <v/>
      </c>
    </row>
    <row r="1844" spans="1:18" hidden="1" x14ac:dyDescent="0.2">
      <c r="A1844" s="361"/>
      <c r="B1844" s="322">
        <v>114</v>
      </c>
      <c r="C1844" s="322" t="str">
        <f t="shared" ca="1" si="392"/>
        <v>13.9</v>
      </c>
      <c r="D1844" s="322" t="str">
        <f t="shared" ca="1" si="393"/>
        <v>c</v>
      </c>
      <c r="E1844" s="322" t="s">
        <v>27</v>
      </c>
      <c r="F1844" s="322" t="str">
        <f t="shared" ca="1" si="394"/>
        <v>https://museemaritime.larochelle.fr/</v>
      </c>
      <c r="G1844" s="322" t="str">
        <f t="shared" ca="1" si="395"/>
        <v>AA</v>
      </c>
      <c r="H1844" s="322">
        <f t="shared" ca="1" si="396"/>
        <v>0</v>
      </c>
      <c r="I1844" s="322" t="str">
        <f t="shared" ca="1" si="397"/>
        <v>x</v>
      </c>
      <c r="J1844" s="322" t="str">
        <f t="shared" ca="1" si="398"/>
        <v/>
      </c>
      <c r="K1844" s="322" t="str">
        <f t="shared" ca="1" si="399"/>
        <v/>
      </c>
      <c r="L1844" s="322" t="str">
        <f t="shared" ca="1" si="400"/>
        <v/>
      </c>
      <c r="N1844" s="322">
        <f t="shared" ca="1" si="401"/>
        <v>0</v>
      </c>
      <c r="O1844" t="str">
        <f t="shared" ca="1" si="402"/>
        <v/>
      </c>
      <c r="P1844" t="str">
        <f t="shared" ca="1" si="403"/>
        <v/>
      </c>
      <c r="Q1844" t="str">
        <f t="shared" ca="1" si="404"/>
        <v/>
      </c>
      <c r="R1844" t="str">
        <f t="shared" ca="1" si="405"/>
        <v/>
      </c>
    </row>
    <row r="1845" spans="1:18" hidden="1" x14ac:dyDescent="0.2">
      <c r="A1845" s="361"/>
      <c r="B1845" s="322">
        <v>114</v>
      </c>
      <c r="C1845" s="322" t="str">
        <f t="shared" ca="1" si="392"/>
        <v>13.9</v>
      </c>
      <c r="D1845" s="322" t="str">
        <f t="shared" ca="1" si="393"/>
        <v>c</v>
      </c>
      <c r="E1845" s="322" t="s">
        <v>28</v>
      </c>
      <c r="F1845" s="322" t="str">
        <f t="shared" ca="1" si="394"/>
        <v>https://museemaritime.larochelle.fr/contact</v>
      </c>
      <c r="G1845" s="322" t="str">
        <f t="shared" ca="1" si="395"/>
        <v>AA</v>
      </c>
      <c r="H1845" s="322">
        <f t="shared" ca="1" si="396"/>
        <v>0</v>
      </c>
      <c r="I1845" s="322" t="str">
        <f t="shared" ca="1" si="397"/>
        <v>x</v>
      </c>
      <c r="J1845" s="322" t="str">
        <f t="shared" ca="1" si="398"/>
        <v/>
      </c>
      <c r="K1845" s="322" t="str">
        <f t="shared" ca="1" si="399"/>
        <v/>
      </c>
      <c r="L1845" s="322" t="str">
        <f t="shared" ca="1" si="400"/>
        <v/>
      </c>
      <c r="N1845" s="322">
        <f t="shared" ca="1" si="401"/>
        <v>0</v>
      </c>
      <c r="O1845" t="str">
        <f t="shared" ca="1" si="402"/>
        <v/>
      </c>
      <c r="P1845" t="str">
        <f t="shared" ca="1" si="403"/>
        <v/>
      </c>
      <c r="Q1845" t="str">
        <f t="shared" ca="1" si="404"/>
        <v/>
      </c>
      <c r="R1845" t="str">
        <f t="shared" ca="1" si="405"/>
        <v/>
      </c>
    </row>
    <row r="1846" spans="1:18" hidden="1" x14ac:dyDescent="0.2">
      <c r="A1846" s="361"/>
      <c r="B1846" s="322">
        <v>114</v>
      </c>
      <c r="C1846" s="322" t="str">
        <f t="shared" ca="1" si="392"/>
        <v>13.9</v>
      </c>
      <c r="D1846" s="322" t="str">
        <f t="shared" ca="1" si="393"/>
        <v>c</v>
      </c>
      <c r="E1846" s="322" t="s">
        <v>29</v>
      </c>
      <c r="F1846" s="322" t="str">
        <f t="shared" ca="1" si="394"/>
        <v>https://museemaritime.larochelle.fr/mentions-legales</v>
      </c>
      <c r="G1846" s="322" t="str">
        <f t="shared" ca="1" si="395"/>
        <v>AA</v>
      </c>
      <c r="H1846" s="322">
        <f t="shared" ca="1" si="396"/>
        <v>0</v>
      </c>
      <c r="I1846" s="322" t="str">
        <f t="shared" ca="1" si="397"/>
        <v>x</v>
      </c>
      <c r="J1846" s="322" t="str">
        <f t="shared" ca="1" si="398"/>
        <v/>
      </c>
      <c r="K1846" s="322" t="str">
        <f t="shared" ca="1" si="399"/>
        <v/>
      </c>
      <c r="L1846" s="322" t="str">
        <f t="shared" ca="1" si="400"/>
        <v/>
      </c>
      <c r="N1846" s="322">
        <f t="shared" ca="1" si="401"/>
        <v>0</v>
      </c>
      <c r="O1846" t="str">
        <f t="shared" ca="1" si="402"/>
        <v/>
      </c>
      <c r="P1846" t="str">
        <f t="shared" ca="1" si="403"/>
        <v/>
      </c>
      <c r="Q1846" t="str">
        <f t="shared" ca="1" si="404"/>
        <v/>
      </c>
      <c r="R1846" t="str">
        <f t="shared" ca="1" si="405"/>
        <v/>
      </c>
    </row>
    <row r="1847" spans="1:18" hidden="1" x14ac:dyDescent="0.2">
      <c r="A1847" s="361"/>
      <c r="B1847" s="322">
        <v>114</v>
      </c>
      <c r="C1847" s="322" t="str">
        <f t="shared" ca="1" si="392"/>
        <v>13.9</v>
      </c>
      <c r="D1847" s="322" t="str">
        <f t="shared" ca="1" si="393"/>
        <v>c</v>
      </c>
      <c r="E1847" s="322" t="s">
        <v>30</v>
      </c>
      <c r="F1847" s="322" t="str">
        <f t="shared" ca="1" si="394"/>
        <v>https://museemaritime.larochelle.fr/plan-du-site</v>
      </c>
      <c r="G1847" s="322" t="str">
        <f t="shared" ca="1" si="395"/>
        <v>AA</v>
      </c>
      <c r="H1847" s="322">
        <f t="shared" ca="1" si="396"/>
        <v>0</v>
      </c>
      <c r="I1847" s="322" t="str">
        <f t="shared" ca="1" si="397"/>
        <v>x</v>
      </c>
      <c r="J1847" s="322" t="str">
        <f t="shared" ca="1" si="398"/>
        <v/>
      </c>
      <c r="K1847" s="322" t="str">
        <f t="shared" ca="1" si="399"/>
        <v/>
      </c>
      <c r="L1847" s="322" t="str">
        <f t="shared" ca="1" si="400"/>
        <v/>
      </c>
      <c r="N1847" s="322">
        <f t="shared" ca="1" si="401"/>
        <v>0</v>
      </c>
      <c r="O1847" t="str">
        <f t="shared" ca="1" si="402"/>
        <v/>
      </c>
      <c r="P1847" t="str">
        <f t="shared" ca="1" si="403"/>
        <v/>
      </c>
      <c r="Q1847" t="str">
        <f t="shared" ca="1" si="404"/>
        <v/>
      </c>
      <c r="R1847" t="str">
        <f t="shared" ca="1" si="405"/>
        <v/>
      </c>
    </row>
    <row r="1848" spans="1:18" hidden="1" x14ac:dyDescent="0.2">
      <c r="A1848" s="361"/>
      <c r="B1848" s="322">
        <v>114</v>
      </c>
      <c r="C1848" s="322" t="str">
        <f t="shared" ca="1" si="392"/>
        <v>13.9</v>
      </c>
      <c r="D1848" s="322" t="str">
        <f t="shared" ca="1" si="393"/>
        <v>c</v>
      </c>
      <c r="E1848" s="322" t="s">
        <v>31</v>
      </c>
      <c r="F1848" s="322" t="str">
        <f t="shared" ca="1" si="394"/>
        <v>https://museemaritime.larochelle.fr/un-avant-gout/en-ce-moment</v>
      </c>
      <c r="G1848" s="322" t="str">
        <f t="shared" ca="1" si="395"/>
        <v>AA</v>
      </c>
      <c r="H1848" s="322">
        <f t="shared" ca="1" si="396"/>
        <v>0</v>
      </c>
      <c r="I1848" s="322" t="str">
        <f t="shared" ca="1" si="397"/>
        <v>x</v>
      </c>
      <c r="J1848" s="322" t="str">
        <f t="shared" ca="1" si="398"/>
        <v/>
      </c>
      <c r="K1848" s="322" t="str">
        <f t="shared" ca="1" si="399"/>
        <v/>
      </c>
      <c r="L1848" s="322" t="str">
        <f t="shared" ca="1" si="400"/>
        <v/>
      </c>
      <c r="N1848" s="322">
        <f t="shared" ca="1" si="401"/>
        <v>0</v>
      </c>
      <c r="O1848" t="str">
        <f t="shared" ca="1" si="402"/>
        <v/>
      </c>
      <c r="P1848" t="str">
        <f t="shared" ca="1" si="403"/>
        <v/>
      </c>
      <c r="Q1848" t="str">
        <f t="shared" ca="1" si="404"/>
        <v/>
      </c>
      <c r="R1848" t="str">
        <f t="shared" ca="1" si="405"/>
        <v/>
      </c>
    </row>
    <row r="1849" spans="1:18" hidden="1" x14ac:dyDescent="0.2">
      <c r="A1849" s="361"/>
      <c r="B1849" s="322">
        <v>114</v>
      </c>
      <c r="C1849" s="322" t="str">
        <f t="shared" ca="1" si="392"/>
        <v>13.9</v>
      </c>
      <c r="D1849" s="322" t="str">
        <f t="shared" ca="1" si="393"/>
        <v>c</v>
      </c>
      <c r="E1849" s="322" t="s">
        <v>32</v>
      </c>
      <c r="F1849" s="322" t="str">
        <f t="shared" ca="1" si="394"/>
        <v>https://museemaritime.larochelle.fr/un-avant-gout/en-ce-moment</v>
      </c>
      <c r="G1849" s="322" t="str">
        <f t="shared" ca="1" si="395"/>
        <v>AA</v>
      </c>
      <c r="H1849" s="322">
        <f t="shared" ca="1" si="396"/>
        <v>0</v>
      </c>
      <c r="I1849" s="322" t="str">
        <f t="shared" ca="1" si="397"/>
        <v>x</v>
      </c>
      <c r="J1849" s="322" t="str">
        <f t="shared" ca="1" si="398"/>
        <v/>
      </c>
      <c r="K1849" s="322" t="str">
        <f t="shared" ca="1" si="399"/>
        <v/>
      </c>
      <c r="L1849" s="322" t="str">
        <f t="shared" ca="1" si="400"/>
        <v/>
      </c>
      <c r="N1849" s="322">
        <f t="shared" ca="1" si="401"/>
        <v>0</v>
      </c>
      <c r="O1849" t="str">
        <f t="shared" ca="1" si="402"/>
        <v/>
      </c>
      <c r="P1849" t="str">
        <f t="shared" ca="1" si="403"/>
        <v/>
      </c>
      <c r="Q1849" t="str">
        <f t="shared" ca="1" si="404"/>
        <v/>
      </c>
      <c r="R1849" t="str">
        <f t="shared" ca="1" si="405"/>
        <v/>
      </c>
    </row>
    <row r="1850" spans="1:18" hidden="1" x14ac:dyDescent="0.2">
      <c r="A1850" s="361"/>
      <c r="B1850" s="322">
        <v>114</v>
      </c>
      <c r="C1850" s="322" t="str">
        <f t="shared" ca="1" si="392"/>
        <v>13.9</v>
      </c>
      <c r="D1850" s="322" t="str">
        <f t="shared" ca="1" si="393"/>
        <v>c</v>
      </c>
      <c r="E1850" s="322" t="s">
        <v>33</v>
      </c>
      <c r="F1850" s="322" t="str">
        <f t="shared" ca="1" si="394"/>
        <v>https://museemaritime.larochelle.fr/un-avant-gout/en-ce-moment/evenement/generationsthalassa-5662</v>
      </c>
      <c r="G1850" s="322" t="str">
        <f t="shared" ca="1" si="395"/>
        <v>AA</v>
      </c>
      <c r="H1850" s="322">
        <f t="shared" ca="1" si="396"/>
        <v>0</v>
      </c>
      <c r="I1850" s="322" t="str">
        <f t="shared" ca="1" si="397"/>
        <v>x</v>
      </c>
      <c r="J1850" s="322" t="str">
        <f t="shared" ca="1" si="398"/>
        <v/>
      </c>
      <c r="K1850" s="322" t="str">
        <f t="shared" ca="1" si="399"/>
        <v/>
      </c>
      <c r="L1850" s="322" t="str">
        <f t="shared" ca="1" si="400"/>
        <v/>
      </c>
      <c r="N1850" s="322">
        <f t="shared" ca="1" si="401"/>
        <v>0</v>
      </c>
      <c r="O1850" t="str">
        <f t="shared" ca="1" si="402"/>
        <v/>
      </c>
      <c r="P1850" t="str">
        <f t="shared" ca="1" si="403"/>
        <v/>
      </c>
      <c r="Q1850" t="str">
        <f t="shared" ca="1" si="404"/>
        <v/>
      </c>
      <c r="R1850" t="str">
        <f t="shared" ca="1" si="405"/>
        <v/>
      </c>
    </row>
    <row r="1851" spans="1:18" hidden="1" x14ac:dyDescent="0.2">
      <c r="A1851" s="361"/>
      <c r="B1851" s="322">
        <v>114</v>
      </c>
      <c r="C1851" s="322" t="str">
        <f t="shared" ca="1" si="392"/>
        <v>13.9</v>
      </c>
      <c r="D1851" s="322" t="str">
        <f t="shared" ca="1" si="393"/>
        <v>c</v>
      </c>
      <c r="E1851" s="322" t="s">
        <v>34</v>
      </c>
      <c r="F1851" s="322" t="str">
        <f t="shared" ca="1" si="394"/>
        <v>https://museemaritime.larochelle.fr/recherche?q=bateau&amp;tx_indexedsearch%5Bsubmit_button%5D=OK </v>
      </c>
      <c r="G1851" s="322" t="str">
        <f t="shared" ca="1" si="395"/>
        <v>AA</v>
      </c>
      <c r="H1851" s="322">
        <f t="shared" ca="1" si="396"/>
        <v>0</v>
      </c>
      <c r="I1851" s="322" t="str">
        <f t="shared" ca="1" si="397"/>
        <v>x</v>
      </c>
      <c r="J1851" s="322" t="str">
        <f t="shared" ca="1" si="398"/>
        <v/>
      </c>
      <c r="K1851" s="322" t="str">
        <f t="shared" ca="1" si="399"/>
        <v/>
      </c>
      <c r="L1851" s="322" t="str">
        <f t="shared" ca="1" si="400"/>
        <v/>
      </c>
      <c r="N1851" s="322">
        <f t="shared" ca="1" si="401"/>
        <v>0</v>
      </c>
      <c r="O1851" t="str">
        <f t="shared" ca="1" si="402"/>
        <v/>
      </c>
      <c r="P1851" t="str">
        <f t="shared" ca="1" si="403"/>
        <v/>
      </c>
      <c r="Q1851" t="str">
        <f t="shared" ca="1" si="404"/>
        <v/>
      </c>
      <c r="R1851" t="str">
        <f t="shared" ca="1" si="405"/>
        <v/>
      </c>
    </row>
    <row r="1852" spans="1:18" hidden="1" x14ac:dyDescent="0.2">
      <c r="A1852" s="361"/>
      <c r="B1852" s="322">
        <v>114</v>
      </c>
      <c r="C1852" s="322" t="str">
        <f t="shared" ca="1" si="392"/>
        <v>13.9</v>
      </c>
      <c r="D1852" s="322" t="str">
        <f t="shared" ca="1" si="393"/>
        <v>c</v>
      </c>
      <c r="E1852" s="322" t="s">
        <v>35</v>
      </c>
      <c r="F1852" s="322" t="str">
        <f t="shared" ca="1" si="394"/>
        <v>https://museemaritime.larochelle.fr/un-avant-gout/presentation-du-musee</v>
      </c>
      <c r="G1852" s="322" t="str">
        <f t="shared" ca="1" si="395"/>
        <v>AA</v>
      </c>
      <c r="H1852" s="322">
        <f t="shared" ca="1" si="396"/>
        <v>0</v>
      </c>
      <c r="I1852" s="322" t="str">
        <f t="shared" ca="1" si="397"/>
        <v>x</v>
      </c>
      <c r="J1852" s="322" t="str">
        <f t="shared" ca="1" si="398"/>
        <v/>
      </c>
      <c r="K1852" s="322" t="str">
        <f t="shared" ca="1" si="399"/>
        <v/>
      </c>
      <c r="L1852" s="322" t="str">
        <f t="shared" ca="1" si="400"/>
        <v/>
      </c>
      <c r="N1852" s="322">
        <f t="shared" ca="1" si="401"/>
        <v>0</v>
      </c>
      <c r="O1852" t="str">
        <f t="shared" ca="1" si="402"/>
        <v/>
      </c>
      <c r="P1852" t="str">
        <f t="shared" ca="1" si="403"/>
        <v/>
      </c>
      <c r="Q1852" t="str">
        <f t="shared" ca="1" si="404"/>
        <v/>
      </c>
      <c r="R1852" t="str">
        <f t="shared" ca="1" si="405"/>
        <v/>
      </c>
    </row>
    <row r="1853" spans="1:18" hidden="1" x14ac:dyDescent="0.2">
      <c r="A1853" s="361"/>
      <c r="B1853" s="322">
        <v>114</v>
      </c>
      <c r="C1853" s="322" t="str">
        <f t="shared" ca="1" si="392"/>
        <v>13.9</v>
      </c>
      <c r="D1853" s="322" t="str">
        <f t="shared" ca="1" si="393"/>
        <v>c</v>
      </c>
      <c r="E1853" s="322" t="s">
        <v>36</v>
      </c>
      <c r="F1853" s="322" t="str">
        <f t="shared" ca="1" si="394"/>
        <v>https://museemaritime.larochelle.fr/un-avant-gout/histoire-du-musee</v>
      </c>
      <c r="G1853" s="322" t="str">
        <f t="shared" ca="1" si="395"/>
        <v>AA</v>
      </c>
      <c r="H1853" s="322">
        <f t="shared" ca="1" si="396"/>
        <v>0</v>
      </c>
      <c r="I1853" s="322" t="str">
        <f t="shared" ca="1" si="397"/>
        <v>x</v>
      </c>
      <c r="J1853" s="322" t="str">
        <f t="shared" ca="1" si="398"/>
        <v/>
      </c>
      <c r="K1853" s="322" t="str">
        <f t="shared" ca="1" si="399"/>
        <v/>
      </c>
      <c r="L1853" s="322" t="str">
        <f t="shared" ca="1" si="400"/>
        <v/>
      </c>
      <c r="N1853" s="322">
        <f t="shared" ca="1" si="401"/>
        <v>0</v>
      </c>
      <c r="O1853" t="str">
        <f t="shared" ca="1" si="402"/>
        <v/>
      </c>
      <c r="P1853" t="str">
        <f t="shared" ca="1" si="403"/>
        <v/>
      </c>
      <c r="Q1853" t="str">
        <f t="shared" ca="1" si="404"/>
        <v/>
      </c>
      <c r="R1853" t="str">
        <f t="shared" ca="1" si="405"/>
        <v/>
      </c>
    </row>
    <row r="1854" spans="1:18" hidden="1" x14ac:dyDescent="0.2">
      <c r="A1854" s="361"/>
      <c r="B1854" s="322">
        <v>114</v>
      </c>
      <c r="C1854" s="322" t="str">
        <f t="shared" ca="1" si="392"/>
        <v>13.9</v>
      </c>
      <c r="D1854" s="322" t="str">
        <f t="shared" ca="1" si="393"/>
        <v>c</v>
      </c>
      <c r="E1854" s="322" t="s">
        <v>37</v>
      </c>
      <c r="F1854" s="322" t="str">
        <f t="shared" ca="1" si="394"/>
        <v>https://museemaritime.larochelle.fr/un-avant-gout/les-collections/flotte-patrimoniale</v>
      </c>
      <c r="G1854" s="322" t="str">
        <f t="shared" ca="1" si="395"/>
        <v>AA</v>
      </c>
      <c r="H1854" s="322">
        <f t="shared" ca="1" si="396"/>
        <v>0</v>
      </c>
      <c r="I1854" s="322" t="str">
        <f t="shared" ca="1" si="397"/>
        <v>x</v>
      </c>
      <c r="J1854" s="322" t="str">
        <f t="shared" ca="1" si="398"/>
        <v/>
      </c>
      <c r="K1854" s="322" t="str">
        <f t="shared" ca="1" si="399"/>
        <v/>
      </c>
      <c r="L1854" s="322" t="str">
        <f t="shared" ca="1" si="400"/>
        <v/>
      </c>
      <c r="N1854" s="322">
        <f t="shared" ca="1" si="401"/>
        <v>0</v>
      </c>
      <c r="O1854" t="str">
        <f t="shared" ca="1" si="402"/>
        <v/>
      </c>
      <c r="P1854" t="str">
        <f t="shared" ca="1" si="403"/>
        <v/>
      </c>
      <c r="Q1854" t="str">
        <f t="shared" ca="1" si="404"/>
        <v/>
      </c>
      <c r="R1854" t="str">
        <f t="shared" ca="1" si="405"/>
        <v/>
      </c>
    </row>
    <row r="1855" spans="1:18" hidden="1" x14ac:dyDescent="0.2">
      <c r="A1855" s="361"/>
      <c r="B1855" s="322">
        <v>114</v>
      </c>
      <c r="C1855" s="322" t="str">
        <f t="shared" ca="1" si="392"/>
        <v>13.9</v>
      </c>
      <c r="D1855" s="322" t="str">
        <f t="shared" ca="1" si="393"/>
        <v>c</v>
      </c>
      <c r="E1855" s="322" t="s">
        <v>38</v>
      </c>
      <c r="F1855" s="322" t="str">
        <f t="shared" ca="1" si="394"/>
        <v>https://museemaritime.larochelle.fr/un-avant-gout/les-collections/france-1</v>
      </c>
      <c r="G1855" s="322" t="str">
        <f t="shared" ca="1" si="395"/>
        <v>AA</v>
      </c>
      <c r="H1855" s="322">
        <f t="shared" ca="1" si="396"/>
        <v>0</v>
      </c>
      <c r="I1855" s="322" t="str">
        <f t="shared" ca="1" si="397"/>
        <v>x</v>
      </c>
      <c r="J1855" s="322" t="str">
        <f t="shared" ca="1" si="398"/>
        <v/>
      </c>
      <c r="K1855" s="322" t="str">
        <f t="shared" ca="1" si="399"/>
        <v/>
      </c>
      <c r="L1855" s="322" t="str">
        <f t="shared" ca="1" si="400"/>
        <v/>
      </c>
      <c r="N1855" s="322">
        <f t="shared" ca="1" si="401"/>
        <v>0</v>
      </c>
      <c r="O1855" t="str">
        <f t="shared" ca="1" si="402"/>
        <v/>
      </c>
      <c r="P1855" t="str">
        <f t="shared" ca="1" si="403"/>
        <v/>
      </c>
      <c r="Q1855" t="str">
        <f t="shared" ca="1" si="404"/>
        <v/>
      </c>
      <c r="R1855" t="str">
        <f t="shared" ca="1" si="405"/>
        <v/>
      </c>
    </row>
    <row r="1856" spans="1:18" hidden="1" x14ac:dyDescent="0.2">
      <c r="A1856" s="361"/>
      <c r="B1856" s="322">
        <v>114</v>
      </c>
      <c r="C1856" s="322" t="str">
        <f t="shared" ca="1" si="392"/>
        <v>13.9</v>
      </c>
      <c r="D1856" s="322" t="str">
        <f t="shared" ca="1" si="393"/>
        <v>c</v>
      </c>
      <c r="E1856" s="322" t="s">
        <v>39</v>
      </c>
      <c r="F1856" s="322" t="str">
        <f t="shared" ca="1" si="394"/>
        <v>https://museemaritime.larochelle.fr/un-avant-gout/les-incontournables/joshua-1</v>
      </c>
      <c r="G1856" s="322" t="str">
        <f t="shared" ca="1" si="395"/>
        <v>AA</v>
      </c>
      <c r="H1856" s="322">
        <f t="shared" ca="1" si="396"/>
        <v>0</v>
      </c>
      <c r="I1856" s="322" t="str">
        <f t="shared" ca="1" si="397"/>
        <v>x</v>
      </c>
      <c r="J1856" s="322" t="str">
        <f t="shared" ca="1" si="398"/>
        <v/>
      </c>
      <c r="K1856" s="322" t="str">
        <f t="shared" ca="1" si="399"/>
        <v/>
      </c>
      <c r="L1856" s="322" t="str">
        <f t="shared" ca="1" si="400"/>
        <v/>
      </c>
      <c r="N1856" s="322">
        <f t="shared" ca="1" si="401"/>
        <v>0</v>
      </c>
      <c r="O1856" t="str">
        <f t="shared" ca="1" si="402"/>
        <v/>
      </c>
      <c r="P1856" t="str">
        <f t="shared" ca="1" si="403"/>
        <v/>
      </c>
      <c r="Q1856" t="str">
        <f t="shared" ca="1" si="404"/>
        <v/>
      </c>
      <c r="R1856" t="str">
        <f t="shared" ca="1" si="405"/>
        <v/>
      </c>
    </row>
    <row r="1857" spans="1:18" hidden="1" x14ac:dyDescent="0.2">
      <c r="A1857" s="361"/>
      <c r="B1857" s="322">
        <v>114</v>
      </c>
      <c r="C1857" s="322" t="str">
        <f t="shared" ca="1" si="392"/>
        <v>13.9</v>
      </c>
      <c r="D1857" s="322" t="str">
        <f t="shared" ca="1" si="393"/>
        <v>c</v>
      </c>
      <c r="E1857" s="322" t="s">
        <v>40</v>
      </c>
      <c r="F1857" s="322" t="str">
        <f t="shared" ca="1" si="394"/>
        <v>https://museemaritime.larochelle.fr/preparer-la-visite/acces-tarifs-et-horaires</v>
      </c>
      <c r="G1857" s="322" t="str">
        <f t="shared" ca="1" si="395"/>
        <v>AA</v>
      </c>
      <c r="H1857" s="322">
        <f t="shared" ca="1" si="396"/>
        <v>0</v>
      </c>
      <c r="I1857" s="322" t="str">
        <f t="shared" ca="1" si="397"/>
        <v>x</v>
      </c>
      <c r="J1857" s="322" t="str">
        <f t="shared" ca="1" si="398"/>
        <v/>
      </c>
      <c r="K1857" s="322" t="str">
        <f t="shared" ca="1" si="399"/>
        <v/>
      </c>
      <c r="L1857" s="322" t="str">
        <f t="shared" ca="1" si="400"/>
        <v/>
      </c>
      <c r="N1857" s="322">
        <f t="shared" ca="1" si="401"/>
        <v>0</v>
      </c>
      <c r="O1857" t="str">
        <f t="shared" ca="1" si="402"/>
        <v/>
      </c>
      <c r="P1857" t="str">
        <f t="shared" ca="1" si="403"/>
        <v/>
      </c>
      <c r="Q1857" t="str">
        <f t="shared" ca="1" si="404"/>
        <v/>
      </c>
      <c r="R1857" t="str">
        <f t="shared" ca="1" si="405"/>
        <v/>
      </c>
    </row>
    <row r="1858" spans="1:18" hidden="1" x14ac:dyDescent="0.2">
      <c r="A1858" s="361"/>
      <c r="B1858" s="322">
        <v>114</v>
      </c>
      <c r="C1858" s="322" t="str">
        <f t="shared" ca="1" si="392"/>
        <v>13.9</v>
      </c>
      <c r="D1858" s="322" t="str">
        <f t="shared" ca="1" si="393"/>
        <v>c</v>
      </c>
      <c r="E1858" s="322" t="s">
        <v>41</v>
      </c>
      <c r="F1858" s="322" t="str">
        <f t="shared" ca="1" si="394"/>
        <v>https://museemaritime.larochelle.fr/preparer-la-visite/je-suis/enseignant-ou-animateur</v>
      </c>
      <c r="G1858" s="322" t="str">
        <f t="shared" ca="1" si="395"/>
        <v>AA</v>
      </c>
      <c r="H1858" s="322">
        <f t="shared" ca="1" si="396"/>
        <v>0</v>
      </c>
      <c r="I1858" s="322" t="str">
        <f t="shared" ca="1" si="397"/>
        <v>x</v>
      </c>
      <c r="J1858" s="322" t="str">
        <f t="shared" ca="1" si="398"/>
        <v/>
      </c>
      <c r="K1858" s="322" t="str">
        <f t="shared" ca="1" si="399"/>
        <v/>
      </c>
      <c r="L1858" s="322" t="str">
        <f t="shared" ca="1" si="400"/>
        <v/>
      </c>
      <c r="N1858" s="322">
        <f t="shared" ca="1" si="401"/>
        <v>0</v>
      </c>
      <c r="O1858" t="str">
        <f t="shared" ca="1" si="402"/>
        <v/>
      </c>
      <c r="P1858" t="str">
        <f t="shared" ca="1" si="403"/>
        <v/>
      </c>
      <c r="Q1858" t="str">
        <f t="shared" ca="1" si="404"/>
        <v/>
      </c>
      <c r="R1858" t="str">
        <f t="shared" ca="1" si="405"/>
        <v/>
      </c>
    </row>
    <row r="1859" spans="1:18" hidden="1" x14ac:dyDescent="0.2">
      <c r="A1859" s="361"/>
      <c r="B1859" s="322">
        <v>114</v>
      </c>
      <c r="C1859" s="322" t="str">
        <f t="shared" ca="1" si="392"/>
        <v>13.9</v>
      </c>
      <c r="D1859" s="322" t="str">
        <f t="shared" ca="1" si="393"/>
        <v>c</v>
      </c>
      <c r="E1859" s="322" t="s">
        <v>42</v>
      </c>
      <c r="F1859" s="322" t="str">
        <f t="shared" ca="1" si="394"/>
        <v>https://museemaritime.larochelle.fr/au-dela-de-la-visite/autour-des-expositions</v>
      </c>
      <c r="G1859" s="322" t="str">
        <f t="shared" ca="1" si="395"/>
        <v>AA</v>
      </c>
      <c r="H1859" s="322">
        <f t="shared" ca="1" si="396"/>
        <v>0</v>
      </c>
      <c r="I1859" s="322" t="str">
        <f t="shared" ca="1" si="397"/>
        <v>x</v>
      </c>
      <c r="J1859" s="322" t="str">
        <f t="shared" ca="1" si="398"/>
        <v/>
      </c>
      <c r="K1859" s="322" t="str">
        <f t="shared" ca="1" si="399"/>
        <v/>
      </c>
      <c r="L1859" s="322" t="str">
        <f t="shared" ca="1" si="400"/>
        <v/>
      </c>
      <c r="N1859" s="322">
        <f t="shared" ca="1" si="401"/>
        <v>0</v>
      </c>
      <c r="O1859" t="str">
        <f t="shared" ca="1" si="402"/>
        <v/>
      </c>
      <c r="P1859" t="str">
        <f t="shared" ca="1" si="403"/>
        <v/>
      </c>
      <c r="Q1859" t="str">
        <f t="shared" ca="1" si="404"/>
        <v/>
      </c>
      <c r="R1859" t="str">
        <f t="shared" ca="1" si="405"/>
        <v/>
      </c>
    </row>
    <row r="1860" spans="1:18" hidden="1" x14ac:dyDescent="0.2">
      <c r="A1860" s="361"/>
      <c r="B1860" s="322">
        <v>114</v>
      </c>
      <c r="C1860" s="322" t="str">
        <f t="shared" ca="1" si="392"/>
        <v>13.9</v>
      </c>
      <c r="D1860" s="322" t="str">
        <f t="shared" ca="1" si="393"/>
        <v>c</v>
      </c>
      <c r="E1860" s="322" t="s">
        <v>43</v>
      </c>
      <c r="F1860" s="322" t="str">
        <f t="shared" ca="1" si="394"/>
        <v>https://museemaritime.larochelle.fr/au-dela-de-la-visite/lieux-culturels-et-monuments</v>
      </c>
      <c r="G1860" s="322" t="str">
        <f t="shared" ca="1" si="395"/>
        <v>AA</v>
      </c>
      <c r="H1860" s="322">
        <f t="shared" ca="1" si="396"/>
        <v>0</v>
      </c>
      <c r="I1860" s="322" t="str">
        <f t="shared" ca="1" si="397"/>
        <v>x</v>
      </c>
      <c r="J1860" s="322" t="str">
        <f t="shared" ca="1" si="398"/>
        <v/>
      </c>
      <c r="K1860" s="322" t="str">
        <f t="shared" ca="1" si="399"/>
        <v/>
      </c>
      <c r="L1860" s="322" t="str">
        <f t="shared" ca="1" si="400"/>
        <v/>
      </c>
      <c r="N1860" s="322">
        <f t="shared" ca="1" si="401"/>
        <v>0</v>
      </c>
      <c r="O1860" t="str">
        <f t="shared" ca="1" si="402"/>
        <v/>
      </c>
      <c r="P1860" t="str">
        <f t="shared" ca="1" si="403"/>
        <v/>
      </c>
      <c r="Q1860" t="str">
        <f t="shared" ca="1" si="404"/>
        <v/>
      </c>
      <c r="R1860" t="str">
        <f t="shared" ca="1" si="405"/>
        <v/>
      </c>
    </row>
    <row r="1861" spans="1:18" hidden="1" x14ac:dyDescent="0.2">
      <c r="A1861" s="361"/>
      <c r="B1861" s="322">
        <v>114</v>
      </c>
      <c r="C1861" s="322" t="str">
        <f t="shared" ca="1" si="392"/>
        <v>13.9</v>
      </c>
      <c r="D1861" s="322" t="str">
        <f t="shared" ca="1" si="393"/>
        <v>c</v>
      </c>
      <c r="E1861" s="322" t="s">
        <v>44</v>
      </c>
      <c r="F1861" s="322" t="str">
        <f t="shared" ca="1" si="394"/>
        <v>https://museemaritime.larochelle.fr/au-dela-de-la-visite/a-decouvrir-a-proximite/yatchs-classiques</v>
      </c>
      <c r="G1861" s="322" t="str">
        <f t="shared" ca="1" si="395"/>
        <v>AA</v>
      </c>
      <c r="H1861" s="322">
        <f t="shared" ca="1" si="396"/>
        <v>0</v>
      </c>
      <c r="I1861" s="322" t="str">
        <f t="shared" ca="1" si="397"/>
        <v>x</v>
      </c>
      <c r="J1861" s="322" t="str">
        <f t="shared" ca="1" si="398"/>
        <v/>
      </c>
      <c r="K1861" s="322" t="str">
        <f t="shared" ca="1" si="399"/>
        <v/>
      </c>
      <c r="L1861" s="322" t="str">
        <f t="shared" ca="1" si="400"/>
        <v/>
      </c>
      <c r="N1861" s="322">
        <f t="shared" ca="1" si="401"/>
        <v>0</v>
      </c>
      <c r="O1861" t="str">
        <f t="shared" ca="1" si="402"/>
        <v/>
      </c>
      <c r="P1861" t="str">
        <f t="shared" ca="1" si="403"/>
        <v/>
      </c>
      <c r="Q1861" t="str">
        <f t="shared" ca="1" si="404"/>
        <v/>
      </c>
      <c r="R1861" t="str">
        <f t="shared" ca="1" si="405"/>
        <v/>
      </c>
    </row>
    <row r="1862" spans="1:18" hidden="1" x14ac:dyDescent="0.2">
      <c r="A1862" s="361"/>
      <c r="B1862" s="322">
        <v>115</v>
      </c>
      <c r="C1862" s="322" t="str">
        <f t="shared" ca="1" si="392"/>
        <v>13.10</v>
      </c>
      <c r="D1862" s="322" t="str">
        <f t="shared" ca="1" si="393"/>
        <v>na</v>
      </c>
      <c r="E1862" s="322" t="s">
        <v>27</v>
      </c>
      <c r="F1862" s="322" t="str">
        <f t="shared" ca="1" si="394"/>
        <v>https://museemaritime.larochelle.fr/</v>
      </c>
      <c r="G1862" s="322" t="str">
        <f t="shared" ca="1" si="395"/>
        <v>A</v>
      </c>
      <c r="H1862" s="322">
        <f t="shared" ca="1" si="396"/>
        <v>0</v>
      </c>
      <c r="I1862" s="322" t="str">
        <f t="shared" ca="1" si="397"/>
        <v>x</v>
      </c>
      <c r="J1862" s="322" t="str">
        <f t="shared" ca="1" si="398"/>
        <v/>
      </c>
      <c r="K1862" s="322" t="str">
        <f t="shared" ca="1" si="399"/>
        <v/>
      </c>
      <c r="L1862" s="322" t="str">
        <f t="shared" ca="1" si="400"/>
        <v/>
      </c>
      <c r="N1862" s="322">
        <f t="shared" ca="1" si="401"/>
        <v>0</v>
      </c>
      <c r="O1862" t="str">
        <f t="shared" ca="1" si="402"/>
        <v/>
      </c>
      <c r="P1862" t="str">
        <f t="shared" ca="1" si="403"/>
        <v/>
      </c>
      <c r="Q1862" t="str">
        <f t="shared" ca="1" si="404"/>
        <v/>
      </c>
      <c r="R1862" t="str">
        <f t="shared" ca="1" si="405"/>
        <v/>
      </c>
    </row>
    <row r="1863" spans="1:18" hidden="1" x14ac:dyDescent="0.2">
      <c r="A1863" s="361"/>
      <c r="B1863" s="322">
        <v>115</v>
      </c>
      <c r="C1863" s="322" t="str">
        <f t="shared" ca="1" si="392"/>
        <v>13.10</v>
      </c>
      <c r="D1863" s="322" t="str">
        <f t="shared" ca="1" si="393"/>
        <v>na</v>
      </c>
      <c r="E1863" s="322" t="s">
        <v>28</v>
      </c>
      <c r="F1863" s="322" t="str">
        <f t="shared" ca="1" si="394"/>
        <v>https://museemaritime.larochelle.fr/contact</v>
      </c>
      <c r="G1863" s="322" t="str">
        <f t="shared" ca="1" si="395"/>
        <v>A</v>
      </c>
      <c r="H1863" s="322">
        <f t="shared" ca="1" si="396"/>
        <v>0</v>
      </c>
      <c r="I1863" s="322" t="str">
        <f t="shared" ca="1" si="397"/>
        <v>x</v>
      </c>
      <c r="J1863" s="322" t="str">
        <f t="shared" ca="1" si="398"/>
        <v/>
      </c>
      <c r="K1863" s="322" t="str">
        <f t="shared" ca="1" si="399"/>
        <v/>
      </c>
      <c r="L1863" s="322" t="str">
        <f t="shared" ca="1" si="400"/>
        <v/>
      </c>
      <c r="N1863" s="322">
        <f t="shared" ca="1" si="401"/>
        <v>0</v>
      </c>
      <c r="O1863" t="str">
        <f t="shared" ca="1" si="402"/>
        <v/>
      </c>
      <c r="P1863" t="str">
        <f t="shared" ca="1" si="403"/>
        <v/>
      </c>
      <c r="Q1863" t="str">
        <f t="shared" ca="1" si="404"/>
        <v/>
      </c>
      <c r="R1863" t="str">
        <f t="shared" ca="1" si="405"/>
        <v/>
      </c>
    </row>
    <row r="1864" spans="1:18" hidden="1" x14ac:dyDescent="0.2">
      <c r="A1864" s="361"/>
      <c r="B1864" s="322">
        <v>115</v>
      </c>
      <c r="C1864" s="322" t="str">
        <f t="shared" ref="C1864:C1915" ca="1" si="406">IFERROR(IF(INDIRECT($E1864 &amp; "!B" &amp; $B1864)="","",INDIRECT($E1864 &amp; "!B" &amp; $B1864)),"")</f>
        <v>13.10</v>
      </c>
      <c r="D1864" s="322" t="str">
        <f t="shared" ref="D1864:D1915" ca="1" si="407">IFERROR(IF(INDIRECT($E1864 &amp; "!G" &amp; $B1864)="","",INDIRECT($E1864 &amp; "!G" &amp; $B1864)),"")</f>
        <v>na</v>
      </c>
      <c r="E1864" s="322" t="s">
        <v>29</v>
      </c>
      <c r="F1864" s="322" t="str">
        <f t="shared" ref="F1864:F1915" ca="1" si="408">IFERROR(HYPERLINK(INDIRECT($E1864 &amp; "!C3")), "")</f>
        <v>https://museemaritime.larochelle.fr/mentions-legales</v>
      </c>
      <c r="G1864" s="322" t="str">
        <f t="shared" ref="G1864:G1915" ca="1" si="409">IFERROR(IF(INDIRECT($E1864 &amp; "!C" &amp; $B1864)="","",INDIRECT($E1864 &amp; "!C" &amp; $B1864)),"")</f>
        <v>A</v>
      </c>
      <c r="H1864" s="322">
        <f t="shared" ref="H1864:H1915" ca="1" si="410">IFERROR(IF(INDIRECT($E1864 &amp; "!D" &amp; $B1864)="","",INDIRECT($E1864 &amp; "!D" &amp; $B1864)),"")</f>
        <v>0</v>
      </c>
      <c r="I1864" s="322" t="str">
        <f t="shared" ref="I1864:I1915" ca="1" si="411">IFERROR(IF(INDIRECT($E1864 &amp; "!E" &amp; $B1864)="","",INDIRECT($E1864 &amp; "!E" &amp; $B1864)),"")</f>
        <v>x</v>
      </c>
      <c r="J1864" s="322" t="str">
        <f t="shared" ref="J1864:J1915" ca="1" si="412">IFERROR(IF(INDIRECT($E1864 &amp; "!I" &amp; $B1864)="","",INDIRECT($E1864 &amp; "!I" &amp; $B1864)),"")</f>
        <v/>
      </c>
      <c r="K1864" s="322" t="str">
        <f t="shared" ref="K1864:K1915" ca="1" si="413">IFERROR(IF(INDIRECT($E1864 &amp; "!J" &amp; $B1864)="","",INDIRECT($E1864 &amp; "!J" &amp; $B1864)),"")</f>
        <v/>
      </c>
      <c r="L1864" s="322" t="str">
        <f t="shared" ref="L1864:L1915" ca="1" si="414">IFERROR(VLOOKUP($K1864,$Z$1:$AD$4,MATCH($J1864,$AA$5:$AD$5,0)+1,FALSE),"")</f>
        <v/>
      </c>
      <c r="N1864" s="322">
        <f t="shared" ref="N1864:N1915" ca="1" si="415">COUNTIFS($C$7:$C$1915,$C1864,$D$7:$D$1915,"nc")</f>
        <v>0</v>
      </c>
      <c r="O1864" t="str">
        <f t="shared" ref="O1864:O1915" ca="1" si="416">IFERROR(IF(INDIRECT($E1864 &amp; "!K" &amp; $B1864)="","",INDIRECT($E1864 &amp; "!K" &amp; $B1864)),"")</f>
        <v/>
      </c>
      <c r="P1864" t="str">
        <f t="shared" ref="P1864:P1915" ca="1" si="417">IFERROR(IF(INDIRECT($E1864 &amp; "!L" &amp; $B1864)="","",INDIRECT($E1864 &amp; "!L" &amp; $B1864)),"")</f>
        <v/>
      </c>
      <c r="Q1864" t="str">
        <f t="shared" ref="Q1864:Q1915" ca="1" si="418">IFERROR(IF(INDIRECT($E1864 &amp; "!M" &amp; $B1864)="","",INDIRECT($E1864 &amp; "!M" &amp; $B1864)),"")</f>
        <v/>
      </c>
      <c r="R1864" t="str">
        <f t="shared" ref="R1864:R1915" ca="1" si="419">IFERROR(IF(INDIRECT($E1864 &amp; "!N" &amp; $B1864)="","",INDIRECT($E1864 &amp; "!N" &amp; $B1864)),"")</f>
        <v/>
      </c>
    </row>
    <row r="1865" spans="1:18" hidden="1" x14ac:dyDescent="0.2">
      <c r="A1865" s="361"/>
      <c r="B1865" s="322">
        <v>115</v>
      </c>
      <c r="C1865" s="322" t="str">
        <f t="shared" ca="1" si="406"/>
        <v>13.10</v>
      </c>
      <c r="D1865" s="322" t="str">
        <f t="shared" ca="1" si="407"/>
        <v>na</v>
      </c>
      <c r="E1865" s="322" t="s">
        <v>30</v>
      </c>
      <c r="F1865" s="322" t="str">
        <f t="shared" ca="1" si="408"/>
        <v>https://museemaritime.larochelle.fr/plan-du-site</v>
      </c>
      <c r="G1865" s="322" t="str">
        <f t="shared" ca="1" si="409"/>
        <v>A</v>
      </c>
      <c r="H1865" s="322">
        <f t="shared" ca="1" si="410"/>
        <v>0</v>
      </c>
      <c r="I1865" s="322" t="str">
        <f t="shared" ca="1" si="411"/>
        <v>x</v>
      </c>
      <c r="J1865" s="322" t="str">
        <f t="shared" ca="1" si="412"/>
        <v/>
      </c>
      <c r="K1865" s="322" t="str">
        <f t="shared" ca="1" si="413"/>
        <v/>
      </c>
      <c r="L1865" s="322" t="str">
        <f t="shared" ca="1" si="414"/>
        <v/>
      </c>
      <c r="N1865" s="322">
        <f t="shared" ca="1" si="415"/>
        <v>0</v>
      </c>
      <c r="O1865" t="str">
        <f t="shared" ca="1" si="416"/>
        <v/>
      </c>
      <c r="P1865" t="str">
        <f t="shared" ca="1" si="417"/>
        <v/>
      </c>
      <c r="Q1865" t="str">
        <f t="shared" ca="1" si="418"/>
        <v/>
      </c>
      <c r="R1865" t="str">
        <f t="shared" ca="1" si="419"/>
        <v/>
      </c>
    </row>
    <row r="1866" spans="1:18" hidden="1" x14ac:dyDescent="0.2">
      <c r="A1866" s="361"/>
      <c r="B1866" s="322">
        <v>115</v>
      </c>
      <c r="C1866" s="322" t="str">
        <f t="shared" ca="1" si="406"/>
        <v>13.10</v>
      </c>
      <c r="D1866" s="322" t="str">
        <f t="shared" ca="1" si="407"/>
        <v>na</v>
      </c>
      <c r="E1866" s="322" t="s">
        <v>31</v>
      </c>
      <c r="F1866" s="322" t="str">
        <f t="shared" ca="1" si="408"/>
        <v>https://museemaritime.larochelle.fr/un-avant-gout/en-ce-moment</v>
      </c>
      <c r="G1866" s="322" t="str">
        <f t="shared" ca="1" si="409"/>
        <v>A</v>
      </c>
      <c r="H1866" s="322">
        <f t="shared" ca="1" si="410"/>
        <v>0</v>
      </c>
      <c r="I1866" s="322" t="str">
        <f t="shared" ca="1" si="411"/>
        <v>x</v>
      </c>
      <c r="J1866" s="322" t="str">
        <f t="shared" ca="1" si="412"/>
        <v/>
      </c>
      <c r="K1866" s="322" t="str">
        <f t="shared" ca="1" si="413"/>
        <v/>
      </c>
      <c r="L1866" s="322" t="str">
        <f t="shared" ca="1" si="414"/>
        <v/>
      </c>
      <c r="N1866" s="322">
        <f t="shared" ca="1" si="415"/>
        <v>0</v>
      </c>
      <c r="O1866" t="str">
        <f t="shared" ca="1" si="416"/>
        <v/>
      </c>
      <c r="P1866" t="str">
        <f t="shared" ca="1" si="417"/>
        <v/>
      </c>
      <c r="Q1866" t="str">
        <f t="shared" ca="1" si="418"/>
        <v/>
      </c>
      <c r="R1866" t="str">
        <f t="shared" ca="1" si="419"/>
        <v/>
      </c>
    </row>
    <row r="1867" spans="1:18" hidden="1" x14ac:dyDescent="0.2">
      <c r="A1867" s="361"/>
      <c r="B1867" s="322">
        <v>115</v>
      </c>
      <c r="C1867" s="322" t="str">
        <f t="shared" ca="1" si="406"/>
        <v>13.10</v>
      </c>
      <c r="D1867" s="322" t="str">
        <f t="shared" ca="1" si="407"/>
        <v>na</v>
      </c>
      <c r="E1867" s="322" t="s">
        <v>32</v>
      </c>
      <c r="F1867" s="322" t="str">
        <f t="shared" ca="1" si="408"/>
        <v>https://museemaritime.larochelle.fr/un-avant-gout/en-ce-moment</v>
      </c>
      <c r="G1867" s="322" t="str">
        <f t="shared" ca="1" si="409"/>
        <v>A</v>
      </c>
      <c r="H1867" s="322">
        <f t="shared" ca="1" si="410"/>
        <v>0</v>
      </c>
      <c r="I1867" s="322" t="str">
        <f t="shared" ca="1" si="411"/>
        <v>x</v>
      </c>
      <c r="J1867" s="322" t="str">
        <f t="shared" ca="1" si="412"/>
        <v/>
      </c>
      <c r="K1867" s="322" t="str">
        <f t="shared" ca="1" si="413"/>
        <v/>
      </c>
      <c r="L1867" s="322" t="str">
        <f t="shared" ca="1" si="414"/>
        <v/>
      </c>
      <c r="N1867" s="322">
        <f t="shared" ca="1" si="415"/>
        <v>0</v>
      </c>
      <c r="O1867" t="str">
        <f t="shared" ca="1" si="416"/>
        <v/>
      </c>
      <c r="P1867" t="str">
        <f t="shared" ca="1" si="417"/>
        <v/>
      </c>
      <c r="Q1867" t="str">
        <f t="shared" ca="1" si="418"/>
        <v/>
      </c>
      <c r="R1867" t="str">
        <f t="shared" ca="1" si="419"/>
        <v/>
      </c>
    </row>
    <row r="1868" spans="1:18" hidden="1" x14ac:dyDescent="0.2">
      <c r="A1868" s="361"/>
      <c r="B1868" s="322">
        <v>115</v>
      </c>
      <c r="C1868" s="322" t="str">
        <f t="shared" ca="1" si="406"/>
        <v>13.10</v>
      </c>
      <c r="D1868" s="322" t="str">
        <f t="shared" ca="1" si="407"/>
        <v>na</v>
      </c>
      <c r="E1868" s="322" t="s">
        <v>33</v>
      </c>
      <c r="F1868" s="322" t="str">
        <f t="shared" ca="1" si="408"/>
        <v>https://museemaritime.larochelle.fr/un-avant-gout/en-ce-moment/evenement/generationsthalassa-5662</v>
      </c>
      <c r="G1868" s="322" t="str">
        <f t="shared" ca="1" si="409"/>
        <v>A</v>
      </c>
      <c r="H1868" s="322">
        <f t="shared" ca="1" si="410"/>
        <v>0</v>
      </c>
      <c r="I1868" s="322" t="str">
        <f t="shared" ca="1" si="411"/>
        <v>x</v>
      </c>
      <c r="J1868" s="322" t="str">
        <f t="shared" ca="1" si="412"/>
        <v/>
      </c>
      <c r="K1868" s="322" t="str">
        <f t="shared" ca="1" si="413"/>
        <v/>
      </c>
      <c r="L1868" s="322" t="str">
        <f t="shared" ca="1" si="414"/>
        <v/>
      </c>
      <c r="N1868" s="322">
        <f t="shared" ca="1" si="415"/>
        <v>0</v>
      </c>
      <c r="O1868" t="str">
        <f t="shared" ca="1" si="416"/>
        <v/>
      </c>
      <c r="P1868" t="str">
        <f t="shared" ca="1" si="417"/>
        <v/>
      </c>
      <c r="Q1868" t="str">
        <f t="shared" ca="1" si="418"/>
        <v/>
      </c>
      <c r="R1868" t="str">
        <f t="shared" ca="1" si="419"/>
        <v/>
      </c>
    </row>
    <row r="1869" spans="1:18" hidden="1" x14ac:dyDescent="0.2">
      <c r="A1869" s="361"/>
      <c r="B1869" s="322">
        <v>115</v>
      </c>
      <c r="C1869" s="322" t="str">
        <f t="shared" ca="1" si="406"/>
        <v>13.10</v>
      </c>
      <c r="D1869" s="322" t="str">
        <f t="shared" ca="1" si="407"/>
        <v>na</v>
      </c>
      <c r="E1869" s="322" t="s">
        <v>34</v>
      </c>
      <c r="F1869" s="322" t="str">
        <f t="shared" ca="1" si="408"/>
        <v>https://museemaritime.larochelle.fr/recherche?q=bateau&amp;tx_indexedsearch%5Bsubmit_button%5D=OK </v>
      </c>
      <c r="G1869" s="322" t="str">
        <f t="shared" ca="1" si="409"/>
        <v>A</v>
      </c>
      <c r="H1869" s="322">
        <f t="shared" ca="1" si="410"/>
        <v>0</v>
      </c>
      <c r="I1869" s="322" t="str">
        <f t="shared" ca="1" si="411"/>
        <v>x</v>
      </c>
      <c r="J1869" s="322" t="str">
        <f t="shared" ca="1" si="412"/>
        <v/>
      </c>
      <c r="K1869" s="322" t="str">
        <f t="shared" ca="1" si="413"/>
        <v/>
      </c>
      <c r="L1869" s="322" t="str">
        <f t="shared" ca="1" si="414"/>
        <v/>
      </c>
      <c r="N1869" s="322">
        <f t="shared" ca="1" si="415"/>
        <v>0</v>
      </c>
      <c r="O1869" t="str">
        <f t="shared" ca="1" si="416"/>
        <v/>
      </c>
      <c r="P1869" t="str">
        <f t="shared" ca="1" si="417"/>
        <v/>
      </c>
      <c r="Q1869" t="str">
        <f t="shared" ca="1" si="418"/>
        <v/>
      </c>
      <c r="R1869" t="str">
        <f t="shared" ca="1" si="419"/>
        <v/>
      </c>
    </row>
    <row r="1870" spans="1:18" hidden="1" x14ac:dyDescent="0.2">
      <c r="A1870" s="361"/>
      <c r="B1870" s="322">
        <v>115</v>
      </c>
      <c r="C1870" s="322" t="str">
        <f t="shared" ca="1" si="406"/>
        <v>13.10</v>
      </c>
      <c r="D1870" s="322" t="str">
        <f t="shared" ca="1" si="407"/>
        <v>na</v>
      </c>
      <c r="E1870" s="322" t="s">
        <v>35</v>
      </c>
      <c r="F1870" s="322" t="str">
        <f t="shared" ca="1" si="408"/>
        <v>https://museemaritime.larochelle.fr/un-avant-gout/presentation-du-musee</v>
      </c>
      <c r="G1870" s="322" t="str">
        <f t="shared" ca="1" si="409"/>
        <v>A</v>
      </c>
      <c r="H1870" s="322">
        <f t="shared" ca="1" si="410"/>
        <v>0</v>
      </c>
      <c r="I1870" s="322" t="str">
        <f t="shared" ca="1" si="411"/>
        <v>x</v>
      </c>
      <c r="J1870" s="322" t="str">
        <f t="shared" ca="1" si="412"/>
        <v/>
      </c>
      <c r="K1870" s="322" t="str">
        <f t="shared" ca="1" si="413"/>
        <v/>
      </c>
      <c r="L1870" s="322" t="str">
        <f t="shared" ca="1" si="414"/>
        <v/>
      </c>
      <c r="N1870" s="322">
        <f t="shared" ca="1" si="415"/>
        <v>0</v>
      </c>
      <c r="O1870" t="str">
        <f t="shared" ca="1" si="416"/>
        <v/>
      </c>
      <c r="P1870" t="str">
        <f t="shared" ca="1" si="417"/>
        <v/>
      </c>
      <c r="Q1870" t="str">
        <f t="shared" ca="1" si="418"/>
        <v/>
      </c>
      <c r="R1870" t="str">
        <f t="shared" ca="1" si="419"/>
        <v/>
      </c>
    </row>
    <row r="1871" spans="1:18" hidden="1" x14ac:dyDescent="0.2">
      <c r="A1871" s="361"/>
      <c r="B1871" s="322">
        <v>115</v>
      </c>
      <c r="C1871" s="322" t="str">
        <f t="shared" ca="1" si="406"/>
        <v>13.10</v>
      </c>
      <c r="D1871" s="322" t="str">
        <f t="shared" ca="1" si="407"/>
        <v>na</v>
      </c>
      <c r="E1871" s="322" t="s">
        <v>36</v>
      </c>
      <c r="F1871" s="322" t="str">
        <f t="shared" ca="1" si="408"/>
        <v>https://museemaritime.larochelle.fr/un-avant-gout/histoire-du-musee</v>
      </c>
      <c r="G1871" s="322" t="str">
        <f t="shared" ca="1" si="409"/>
        <v>A</v>
      </c>
      <c r="H1871" s="322">
        <f t="shared" ca="1" si="410"/>
        <v>0</v>
      </c>
      <c r="I1871" s="322" t="str">
        <f t="shared" ca="1" si="411"/>
        <v>x</v>
      </c>
      <c r="J1871" s="322" t="str">
        <f t="shared" ca="1" si="412"/>
        <v/>
      </c>
      <c r="K1871" s="322" t="str">
        <f t="shared" ca="1" si="413"/>
        <v/>
      </c>
      <c r="L1871" s="322" t="str">
        <f t="shared" ca="1" si="414"/>
        <v/>
      </c>
      <c r="N1871" s="322">
        <f t="shared" ca="1" si="415"/>
        <v>0</v>
      </c>
      <c r="O1871" t="str">
        <f t="shared" ca="1" si="416"/>
        <v/>
      </c>
      <c r="P1871" t="str">
        <f t="shared" ca="1" si="417"/>
        <v/>
      </c>
      <c r="Q1871" t="str">
        <f t="shared" ca="1" si="418"/>
        <v/>
      </c>
      <c r="R1871" t="str">
        <f t="shared" ca="1" si="419"/>
        <v/>
      </c>
    </row>
    <row r="1872" spans="1:18" hidden="1" x14ac:dyDescent="0.2">
      <c r="A1872" s="361"/>
      <c r="B1872" s="322">
        <v>115</v>
      </c>
      <c r="C1872" s="322" t="str">
        <f t="shared" ca="1" si="406"/>
        <v>13.10</v>
      </c>
      <c r="D1872" s="322" t="str">
        <f t="shared" ca="1" si="407"/>
        <v>na</v>
      </c>
      <c r="E1872" s="322" t="s">
        <v>37</v>
      </c>
      <c r="F1872" s="322" t="str">
        <f t="shared" ca="1" si="408"/>
        <v>https://museemaritime.larochelle.fr/un-avant-gout/les-collections/flotte-patrimoniale</v>
      </c>
      <c r="G1872" s="322" t="str">
        <f t="shared" ca="1" si="409"/>
        <v>A</v>
      </c>
      <c r="H1872" s="322">
        <f t="shared" ca="1" si="410"/>
        <v>0</v>
      </c>
      <c r="I1872" s="322" t="str">
        <f t="shared" ca="1" si="411"/>
        <v>x</v>
      </c>
      <c r="J1872" s="322" t="str">
        <f t="shared" ca="1" si="412"/>
        <v/>
      </c>
      <c r="K1872" s="322" t="str">
        <f t="shared" ca="1" si="413"/>
        <v/>
      </c>
      <c r="L1872" s="322" t="str">
        <f t="shared" ca="1" si="414"/>
        <v/>
      </c>
      <c r="N1872" s="322">
        <f t="shared" ca="1" si="415"/>
        <v>0</v>
      </c>
      <c r="O1872" t="str">
        <f t="shared" ca="1" si="416"/>
        <v/>
      </c>
      <c r="P1872" t="str">
        <f t="shared" ca="1" si="417"/>
        <v/>
      </c>
      <c r="Q1872" t="str">
        <f t="shared" ca="1" si="418"/>
        <v/>
      </c>
      <c r="R1872" t="str">
        <f t="shared" ca="1" si="419"/>
        <v/>
      </c>
    </row>
    <row r="1873" spans="1:18" hidden="1" x14ac:dyDescent="0.2">
      <c r="A1873" s="361"/>
      <c r="B1873" s="322">
        <v>115</v>
      </c>
      <c r="C1873" s="322" t="str">
        <f t="shared" ca="1" si="406"/>
        <v>13.10</v>
      </c>
      <c r="D1873" s="322" t="str">
        <f t="shared" ca="1" si="407"/>
        <v>na</v>
      </c>
      <c r="E1873" s="322" t="s">
        <v>38</v>
      </c>
      <c r="F1873" s="322" t="str">
        <f t="shared" ca="1" si="408"/>
        <v>https://museemaritime.larochelle.fr/un-avant-gout/les-collections/france-1</v>
      </c>
      <c r="G1873" s="322" t="str">
        <f t="shared" ca="1" si="409"/>
        <v>A</v>
      </c>
      <c r="H1873" s="322">
        <f t="shared" ca="1" si="410"/>
        <v>0</v>
      </c>
      <c r="I1873" s="322" t="str">
        <f t="shared" ca="1" si="411"/>
        <v>x</v>
      </c>
      <c r="J1873" s="322" t="str">
        <f t="shared" ca="1" si="412"/>
        <v/>
      </c>
      <c r="K1873" s="322" t="str">
        <f t="shared" ca="1" si="413"/>
        <v/>
      </c>
      <c r="L1873" s="322" t="str">
        <f t="shared" ca="1" si="414"/>
        <v/>
      </c>
      <c r="N1873" s="322">
        <f t="shared" ca="1" si="415"/>
        <v>0</v>
      </c>
      <c r="O1873" t="str">
        <f t="shared" ca="1" si="416"/>
        <v/>
      </c>
      <c r="P1873" t="str">
        <f t="shared" ca="1" si="417"/>
        <v/>
      </c>
      <c r="Q1873" t="str">
        <f t="shared" ca="1" si="418"/>
        <v/>
      </c>
      <c r="R1873" t="str">
        <f t="shared" ca="1" si="419"/>
        <v/>
      </c>
    </row>
    <row r="1874" spans="1:18" hidden="1" x14ac:dyDescent="0.2">
      <c r="A1874" s="361"/>
      <c r="B1874" s="322">
        <v>115</v>
      </c>
      <c r="C1874" s="322" t="str">
        <f t="shared" ca="1" si="406"/>
        <v>13.10</v>
      </c>
      <c r="D1874" s="322" t="str">
        <f t="shared" ca="1" si="407"/>
        <v>na</v>
      </c>
      <c r="E1874" s="322" t="s">
        <v>39</v>
      </c>
      <c r="F1874" s="322" t="str">
        <f t="shared" ca="1" si="408"/>
        <v>https://museemaritime.larochelle.fr/un-avant-gout/les-incontournables/joshua-1</v>
      </c>
      <c r="G1874" s="322" t="str">
        <f t="shared" ca="1" si="409"/>
        <v>A</v>
      </c>
      <c r="H1874" s="322">
        <f t="shared" ca="1" si="410"/>
        <v>0</v>
      </c>
      <c r="I1874" s="322" t="str">
        <f t="shared" ca="1" si="411"/>
        <v>x</v>
      </c>
      <c r="J1874" s="322" t="str">
        <f t="shared" ca="1" si="412"/>
        <v/>
      </c>
      <c r="K1874" s="322" t="str">
        <f t="shared" ca="1" si="413"/>
        <v/>
      </c>
      <c r="L1874" s="322" t="str">
        <f t="shared" ca="1" si="414"/>
        <v/>
      </c>
      <c r="N1874" s="322">
        <f t="shared" ca="1" si="415"/>
        <v>0</v>
      </c>
      <c r="O1874" t="str">
        <f t="shared" ca="1" si="416"/>
        <v/>
      </c>
      <c r="P1874" t="str">
        <f t="shared" ca="1" si="417"/>
        <v/>
      </c>
      <c r="Q1874" t="str">
        <f t="shared" ca="1" si="418"/>
        <v/>
      </c>
      <c r="R1874" t="str">
        <f t="shared" ca="1" si="419"/>
        <v/>
      </c>
    </row>
    <row r="1875" spans="1:18" hidden="1" x14ac:dyDescent="0.2">
      <c r="A1875" s="361"/>
      <c r="B1875" s="322">
        <v>115</v>
      </c>
      <c r="C1875" s="322" t="str">
        <f t="shared" ca="1" si="406"/>
        <v>13.10</v>
      </c>
      <c r="D1875" s="322" t="str">
        <f t="shared" ca="1" si="407"/>
        <v>na</v>
      </c>
      <c r="E1875" s="322" t="s">
        <v>40</v>
      </c>
      <c r="F1875" s="322" t="str">
        <f t="shared" ca="1" si="408"/>
        <v>https://museemaritime.larochelle.fr/preparer-la-visite/acces-tarifs-et-horaires</v>
      </c>
      <c r="G1875" s="322" t="str">
        <f t="shared" ca="1" si="409"/>
        <v>A</v>
      </c>
      <c r="H1875" s="322">
        <f t="shared" ca="1" si="410"/>
        <v>0</v>
      </c>
      <c r="I1875" s="322" t="str">
        <f t="shared" ca="1" si="411"/>
        <v>x</v>
      </c>
      <c r="J1875" s="322" t="str">
        <f t="shared" ca="1" si="412"/>
        <v/>
      </c>
      <c r="K1875" s="322" t="str">
        <f t="shared" ca="1" si="413"/>
        <v/>
      </c>
      <c r="L1875" s="322" t="str">
        <f t="shared" ca="1" si="414"/>
        <v/>
      </c>
      <c r="N1875" s="322">
        <f t="shared" ca="1" si="415"/>
        <v>0</v>
      </c>
      <c r="O1875" t="str">
        <f t="shared" ca="1" si="416"/>
        <v/>
      </c>
      <c r="P1875" t="str">
        <f t="shared" ca="1" si="417"/>
        <v/>
      </c>
      <c r="Q1875" t="str">
        <f t="shared" ca="1" si="418"/>
        <v/>
      </c>
      <c r="R1875" t="str">
        <f t="shared" ca="1" si="419"/>
        <v/>
      </c>
    </row>
    <row r="1876" spans="1:18" hidden="1" x14ac:dyDescent="0.2">
      <c r="A1876" s="361"/>
      <c r="B1876" s="322">
        <v>115</v>
      </c>
      <c r="C1876" s="322" t="str">
        <f t="shared" ca="1" si="406"/>
        <v>13.10</v>
      </c>
      <c r="D1876" s="322" t="str">
        <f t="shared" ca="1" si="407"/>
        <v>na</v>
      </c>
      <c r="E1876" s="322" t="s">
        <v>41</v>
      </c>
      <c r="F1876" s="322" t="str">
        <f t="shared" ca="1" si="408"/>
        <v>https://museemaritime.larochelle.fr/preparer-la-visite/je-suis/enseignant-ou-animateur</v>
      </c>
      <c r="G1876" s="322" t="str">
        <f t="shared" ca="1" si="409"/>
        <v>A</v>
      </c>
      <c r="H1876" s="322">
        <f t="shared" ca="1" si="410"/>
        <v>0</v>
      </c>
      <c r="I1876" s="322" t="str">
        <f t="shared" ca="1" si="411"/>
        <v>x</v>
      </c>
      <c r="J1876" s="322" t="str">
        <f t="shared" ca="1" si="412"/>
        <v/>
      </c>
      <c r="K1876" s="322" t="str">
        <f t="shared" ca="1" si="413"/>
        <v/>
      </c>
      <c r="L1876" s="322" t="str">
        <f t="shared" ca="1" si="414"/>
        <v/>
      </c>
      <c r="N1876" s="322">
        <f t="shared" ca="1" si="415"/>
        <v>0</v>
      </c>
      <c r="O1876" t="str">
        <f t="shared" ca="1" si="416"/>
        <v/>
      </c>
      <c r="P1876" t="str">
        <f t="shared" ca="1" si="417"/>
        <v/>
      </c>
      <c r="Q1876" t="str">
        <f t="shared" ca="1" si="418"/>
        <v/>
      </c>
      <c r="R1876" t="str">
        <f t="shared" ca="1" si="419"/>
        <v/>
      </c>
    </row>
    <row r="1877" spans="1:18" hidden="1" x14ac:dyDescent="0.2">
      <c r="A1877" s="361"/>
      <c r="B1877" s="322">
        <v>115</v>
      </c>
      <c r="C1877" s="322" t="str">
        <f t="shared" ca="1" si="406"/>
        <v>13.10</v>
      </c>
      <c r="D1877" s="322" t="str">
        <f t="shared" ca="1" si="407"/>
        <v>na</v>
      </c>
      <c r="E1877" s="322" t="s">
        <v>42</v>
      </c>
      <c r="F1877" s="322" t="str">
        <f t="shared" ca="1" si="408"/>
        <v>https://museemaritime.larochelle.fr/au-dela-de-la-visite/autour-des-expositions</v>
      </c>
      <c r="G1877" s="322" t="str">
        <f t="shared" ca="1" si="409"/>
        <v>A</v>
      </c>
      <c r="H1877" s="322">
        <f t="shared" ca="1" si="410"/>
        <v>0</v>
      </c>
      <c r="I1877" s="322" t="str">
        <f t="shared" ca="1" si="411"/>
        <v>x</v>
      </c>
      <c r="J1877" s="322" t="str">
        <f t="shared" ca="1" si="412"/>
        <v/>
      </c>
      <c r="K1877" s="322" t="str">
        <f t="shared" ca="1" si="413"/>
        <v/>
      </c>
      <c r="L1877" s="322" t="str">
        <f t="shared" ca="1" si="414"/>
        <v/>
      </c>
      <c r="N1877" s="322">
        <f t="shared" ca="1" si="415"/>
        <v>0</v>
      </c>
      <c r="O1877" t="str">
        <f t="shared" ca="1" si="416"/>
        <v/>
      </c>
      <c r="P1877" t="str">
        <f t="shared" ca="1" si="417"/>
        <v/>
      </c>
      <c r="Q1877" t="str">
        <f t="shared" ca="1" si="418"/>
        <v/>
      </c>
      <c r="R1877" t="str">
        <f t="shared" ca="1" si="419"/>
        <v/>
      </c>
    </row>
    <row r="1878" spans="1:18" hidden="1" x14ac:dyDescent="0.2">
      <c r="A1878" s="361"/>
      <c r="B1878" s="322">
        <v>115</v>
      </c>
      <c r="C1878" s="322" t="str">
        <f t="shared" ca="1" si="406"/>
        <v>13.10</v>
      </c>
      <c r="D1878" s="322" t="str">
        <f t="shared" ca="1" si="407"/>
        <v>na</v>
      </c>
      <c r="E1878" s="322" t="s">
        <v>43</v>
      </c>
      <c r="F1878" s="322" t="str">
        <f t="shared" ca="1" si="408"/>
        <v>https://museemaritime.larochelle.fr/au-dela-de-la-visite/lieux-culturels-et-monuments</v>
      </c>
      <c r="G1878" s="322" t="str">
        <f t="shared" ca="1" si="409"/>
        <v>A</v>
      </c>
      <c r="H1878" s="322">
        <f t="shared" ca="1" si="410"/>
        <v>0</v>
      </c>
      <c r="I1878" s="322" t="str">
        <f t="shared" ca="1" si="411"/>
        <v>x</v>
      </c>
      <c r="J1878" s="322" t="str">
        <f t="shared" ca="1" si="412"/>
        <v/>
      </c>
      <c r="K1878" s="322" t="str">
        <f t="shared" ca="1" si="413"/>
        <v/>
      </c>
      <c r="L1878" s="322" t="str">
        <f t="shared" ca="1" si="414"/>
        <v/>
      </c>
      <c r="N1878" s="322">
        <f t="shared" ca="1" si="415"/>
        <v>0</v>
      </c>
      <c r="O1878" t="str">
        <f t="shared" ca="1" si="416"/>
        <v/>
      </c>
      <c r="P1878" t="str">
        <f t="shared" ca="1" si="417"/>
        <v/>
      </c>
      <c r="Q1878" t="str">
        <f t="shared" ca="1" si="418"/>
        <v/>
      </c>
      <c r="R1878" t="str">
        <f t="shared" ca="1" si="419"/>
        <v/>
      </c>
    </row>
    <row r="1879" spans="1:18" hidden="1" x14ac:dyDescent="0.2">
      <c r="A1879" s="361"/>
      <c r="B1879" s="322">
        <v>115</v>
      </c>
      <c r="C1879" s="322" t="str">
        <f t="shared" ca="1" si="406"/>
        <v>13.10</v>
      </c>
      <c r="D1879" s="322" t="str">
        <f t="shared" ca="1" si="407"/>
        <v>na</v>
      </c>
      <c r="E1879" s="322" t="s">
        <v>44</v>
      </c>
      <c r="F1879" s="322" t="str">
        <f t="shared" ca="1" si="408"/>
        <v>https://museemaritime.larochelle.fr/au-dela-de-la-visite/a-decouvrir-a-proximite/yatchs-classiques</v>
      </c>
      <c r="G1879" s="322" t="str">
        <f t="shared" ca="1" si="409"/>
        <v>A</v>
      </c>
      <c r="H1879" s="322">
        <f t="shared" ca="1" si="410"/>
        <v>0</v>
      </c>
      <c r="I1879" s="322" t="str">
        <f t="shared" ca="1" si="411"/>
        <v>x</v>
      </c>
      <c r="J1879" s="322" t="str">
        <f t="shared" ca="1" si="412"/>
        <v/>
      </c>
      <c r="K1879" s="322" t="str">
        <f t="shared" ca="1" si="413"/>
        <v/>
      </c>
      <c r="L1879" s="322" t="str">
        <f t="shared" ca="1" si="414"/>
        <v/>
      </c>
      <c r="N1879" s="322">
        <f t="shared" ca="1" si="415"/>
        <v>0</v>
      </c>
      <c r="O1879" t="str">
        <f t="shared" ca="1" si="416"/>
        <v/>
      </c>
      <c r="P1879" t="str">
        <f t="shared" ca="1" si="417"/>
        <v/>
      </c>
      <c r="Q1879" t="str">
        <f t="shared" ca="1" si="418"/>
        <v/>
      </c>
      <c r="R1879" t="str">
        <f t="shared" ca="1" si="419"/>
        <v/>
      </c>
    </row>
    <row r="1880" spans="1:18" hidden="1" x14ac:dyDescent="0.2">
      <c r="A1880" s="361"/>
      <c r="B1880" s="322">
        <v>116</v>
      </c>
      <c r="C1880" s="322" t="str">
        <f t="shared" ca="1" si="406"/>
        <v>13.11</v>
      </c>
      <c r="D1880" s="322" t="str">
        <f t="shared" ca="1" si="407"/>
        <v>c</v>
      </c>
      <c r="E1880" s="322" t="s">
        <v>27</v>
      </c>
      <c r="F1880" s="322" t="str">
        <f t="shared" ca="1" si="408"/>
        <v>https://museemaritime.larochelle.fr/</v>
      </c>
      <c r="G1880" s="322" t="str">
        <f t="shared" ca="1" si="409"/>
        <v>A</v>
      </c>
      <c r="H1880" s="322">
        <f t="shared" ca="1" si="410"/>
        <v>0</v>
      </c>
      <c r="I1880" s="322" t="str">
        <f t="shared" ca="1" si="411"/>
        <v>x</v>
      </c>
      <c r="J1880" s="322" t="str">
        <f t="shared" ca="1" si="412"/>
        <v/>
      </c>
      <c r="K1880" s="322" t="str">
        <f t="shared" ca="1" si="413"/>
        <v/>
      </c>
      <c r="L1880" s="322" t="str">
        <f t="shared" ca="1" si="414"/>
        <v/>
      </c>
      <c r="N1880" s="322">
        <f t="shared" ca="1" si="415"/>
        <v>0</v>
      </c>
      <c r="O1880" t="str">
        <f t="shared" ca="1" si="416"/>
        <v/>
      </c>
      <c r="P1880" t="str">
        <f t="shared" ca="1" si="417"/>
        <v/>
      </c>
      <c r="Q1880" t="str">
        <f t="shared" ca="1" si="418"/>
        <v/>
      </c>
      <c r="R1880" t="str">
        <f t="shared" ca="1" si="419"/>
        <v/>
      </c>
    </row>
    <row r="1881" spans="1:18" hidden="1" x14ac:dyDescent="0.2">
      <c r="A1881" s="361"/>
      <c r="B1881" s="322">
        <v>116</v>
      </c>
      <c r="C1881" s="322" t="str">
        <f t="shared" ca="1" si="406"/>
        <v>13.11</v>
      </c>
      <c r="D1881" s="322" t="str">
        <f t="shared" ca="1" si="407"/>
        <v>c</v>
      </c>
      <c r="E1881" s="322" t="s">
        <v>28</v>
      </c>
      <c r="F1881" s="322" t="str">
        <f t="shared" ca="1" si="408"/>
        <v>https://museemaritime.larochelle.fr/contact</v>
      </c>
      <c r="G1881" s="322" t="str">
        <f t="shared" ca="1" si="409"/>
        <v>A</v>
      </c>
      <c r="H1881" s="322">
        <f t="shared" ca="1" si="410"/>
        <v>0</v>
      </c>
      <c r="I1881" s="322" t="str">
        <f t="shared" ca="1" si="411"/>
        <v>x</v>
      </c>
      <c r="J1881" s="322" t="str">
        <f t="shared" ca="1" si="412"/>
        <v/>
      </c>
      <c r="K1881" s="322" t="str">
        <f t="shared" ca="1" si="413"/>
        <v/>
      </c>
      <c r="L1881" s="322" t="str">
        <f t="shared" ca="1" si="414"/>
        <v/>
      </c>
      <c r="N1881" s="322">
        <f t="shared" ca="1" si="415"/>
        <v>0</v>
      </c>
      <c r="O1881" t="str">
        <f t="shared" ca="1" si="416"/>
        <v/>
      </c>
      <c r="P1881" t="str">
        <f t="shared" ca="1" si="417"/>
        <v/>
      </c>
      <c r="Q1881" t="str">
        <f t="shared" ca="1" si="418"/>
        <v/>
      </c>
      <c r="R1881" t="str">
        <f t="shared" ca="1" si="419"/>
        <v/>
      </c>
    </row>
    <row r="1882" spans="1:18" hidden="1" x14ac:dyDescent="0.2">
      <c r="A1882" s="361"/>
      <c r="B1882" s="322">
        <v>116</v>
      </c>
      <c r="C1882" s="322" t="str">
        <f t="shared" ca="1" si="406"/>
        <v>13.11</v>
      </c>
      <c r="D1882" s="322" t="str">
        <f t="shared" ca="1" si="407"/>
        <v>c</v>
      </c>
      <c r="E1882" s="322" t="s">
        <v>29</v>
      </c>
      <c r="F1882" s="322" t="str">
        <f t="shared" ca="1" si="408"/>
        <v>https://museemaritime.larochelle.fr/mentions-legales</v>
      </c>
      <c r="G1882" s="322" t="str">
        <f t="shared" ca="1" si="409"/>
        <v>A</v>
      </c>
      <c r="H1882" s="322">
        <f t="shared" ca="1" si="410"/>
        <v>0</v>
      </c>
      <c r="I1882" s="322" t="str">
        <f t="shared" ca="1" si="411"/>
        <v>x</v>
      </c>
      <c r="J1882" s="322" t="str">
        <f t="shared" ca="1" si="412"/>
        <v/>
      </c>
      <c r="K1882" s="322" t="str">
        <f t="shared" ca="1" si="413"/>
        <v/>
      </c>
      <c r="L1882" s="322" t="str">
        <f t="shared" ca="1" si="414"/>
        <v/>
      </c>
      <c r="N1882" s="322">
        <f t="shared" ca="1" si="415"/>
        <v>0</v>
      </c>
      <c r="O1882" t="str">
        <f t="shared" ca="1" si="416"/>
        <v/>
      </c>
      <c r="P1882" t="str">
        <f t="shared" ca="1" si="417"/>
        <v/>
      </c>
      <c r="Q1882" t="str">
        <f t="shared" ca="1" si="418"/>
        <v/>
      </c>
      <c r="R1882" t="str">
        <f t="shared" ca="1" si="419"/>
        <v/>
      </c>
    </row>
    <row r="1883" spans="1:18" hidden="1" x14ac:dyDescent="0.2">
      <c r="A1883" s="361"/>
      <c r="B1883" s="322">
        <v>116</v>
      </c>
      <c r="C1883" s="322" t="str">
        <f t="shared" ca="1" si="406"/>
        <v>13.11</v>
      </c>
      <c r="D1883" s="322" t="str">
        <f t="shared" ca="1" si="407"/>
        <v>c</v>
      </c>
      <c r="E1883" s="322" t="s">
        <v>30</v>
      </c>
      <c r="F1883" s="322" t="str">
        <f t="shared" ca="1" si="408"/>
        <v>https://museemaritime.larochelle.fr/plan-du-site</v>
      </c>
      <c r="G1883" s="322" t="str">
        <f t="shared" ca="1" si="409"/>
        <v>A</v>
      </c>
      <c r="H1883" s="322">
        <f t="shared" ca="1" si="410"/>
        <v>0</v>
      </c>
      <c r="I1883" s="322" t="str">
        <f t="shared" ca="1" si="411"/>
        <v>x</v>
      </c>
      <c r="J1883" s="322" t="str">
        <f t="shared" ca="1" si="412"/>
        <v/>
      </c>
      <c r="K1883" s="322" t="str">
        <f t="shared" ca="1" si="413"/>
        <v/>
      </c>
      <c r="L1883" s="322" t="str">
        <f t="shared" ca="1" si="414"/>
        <v/>
      </c>
      <c r="N1883" s="322">
        <f t="shared" ca="1" si="415"/>
        <v>0</v>
      </c>
      <c r="O1883" t="str">
        <f t="shared" ca="1" si="416"/>
        <v/>
      </c>
      <c r="P1883" t="str">
        <f t="shared" ca="1" si="417"/>
        <v/>
      </c>
      <c r="Q1883" t="str">
        <f t="shared" ca="1" si="418"/>
        <v/>
      </c>
      <c r="R1883" t="str">
        <f t="shared" ca="1" si="419"/>
        <v/>
      </c>
    </row>
    <row r="1884" spans="1:18" hidden="1" x14ac:dyDescent="0.2">
      <c r="A1884" s="361"/>
      <c r="B1884" s="322">
        <v>116</v>
      </c>
      <c r="C1884" s="322" t="str">
        <f t="shared" ca="1" si="406"/>
        <v>13.11</v>
      </c>
      <c r="D1884" s="322" t="str">
        <f t="shared" ca="1" si="407"/>
        <v>c</v>
      </c>
      <c r="E1884" s="322" t="s">
        <v>31</v>
      </c>
      <c r="F1884" s="322" t="str">
        <f t="shared" ca="1" si="408"/>
        <v>https://museemaritime.larochelle.fr/un-avant-gout/en-ce-moment</v>
      </c>
      <c r="G1884" s="322" t="str">
        <f t="shared" ca="1" si="409"/>
        <v>A</v>
      </c>
      <c r="H1884" s="322">
        <f t="shared" ca="1" si="410"/>
        <v>0</v>
      </c>
      <c r="I1884" s="322" t="str">
        <f t="shared" ca="1" si="411"/>
        <v>x</v>
      </c>
      <c r="J1884" s="322" t="str">
        <f t="shared" ca="1" si="412"/>
        <v/>
      </c>
      <c r="K1884" s="322" t="str">
        <f t="shared" ca="1" si="413"/>
        <v/>
      </c>
      <c r="L1884" s="322" t="str">
        <f t="shared" ca="1" si="414"/>
        <v/>
      </c>
      <c r="N1884" s="322">
        <f t="shared" ca="1" si="415"/>
        <v>0</v>
      </c>
      <c r="O1884" t="str">
        <f t="shared" ca="1" si="416"/>
        <v/>
      </c>
      <c r="P1884" t="str">
        <f t="shared" ca="1" si="417"/>
        <v/>
      </c>
      <c r="Q1884" t="str">
        <f t="shared" ca="1" si="418"/>
        <v/>
      </c>
      <c r="R1884" t="str">
        <f t="shared" ca="1" si="419"/>
        <v/>
      </c>
    </row>
    <row r="1885" spans="1:18" hidden="1" x14ac:dyDescent="0.2">
      <c r="A1885" s="361"/>
      <c r="B1885" s="322">
        <v>116</v>
      </c>
      <c r="C1885" s="322" t="str">
        <f t="shared" ca="1" si="406"/>
        <v>13.11</v>
      </c>
      <c r="D1885" s="322" t="str">
        <f t="shared" ca="1" si="407"/>
        <v>c</v>
      </c>
      <c r="E1885" s="322" t="s">
        <v>32</v>
      </c>
      <c r="F1885" s="322" t="str">
        <f t="shared" ca="1" si="408"/>
        <v>https://museemaritime.larochelle.fr/un-avant-gout/en-ce-moment</v>
      </c>
      <c r="G1885" s="322" t="str">
        <f t="shared" ca="1" si="409"/>
        <v>A</v>
      </c>
      <c r="H1885" s="322">
        <f t="shared" ca="1" si="410"/>
        <v>0</v>
      </c>
      <c r="I1885" s="322" t="str">
        <f t="shared" ca="1" si="411"/>
        <v>x</v>
      </c>
      <c r="J1885" s="322" t="str">
        <f t="shared" ca="1" si="412"/>
        <v/>
      </c>
      <c r="K1885" s="322" t="str">
        <f t="shared" ca="1" si="413"/>
        <v/>
      </c>
      <c r="L1885" s="322" t="str">
        <f t="shared" ca="1" si="414"/>
        <v/>
      </c>
      <c r="N1885" s="322">
        <f t="shared" ca="1" si="415"/>
        <v>0</v>
      </c>
      <c r="O1885" t="str">
        <f t="shared" ca="1" si="416"/>
        <v/>
      </c>
      <c r="P1885" t="str">
        <f t="shared" ca="1" si="417"/>
        <v/>
      </c>
      <c r="Q1885" t="str">
        <f t="shared" ca="1" si="418"/>
        <v/>
      </c>
      <c r="R1885" t="str">
        <f t="shared" ca="1" si="419"/>
        <v/>
      </c>
    </row>
    <row r="1886" spans="1:18" hidden="1" x14ac:dyDescent="0.2">
      <c r="A1886" s="361"/>
      <c r="B1886" s="322">
        <v>116</v>
      </c>
      <c r="C1886" s="322" t="str">
        <f t="shared" ca="1" si="406"/>
        <v>13.11</v>
      </c>
      <c r="D1886" s="322" t="str">
        <f t="shared" ca="1" si="407"/>
        <v>c</v>
      </c>
      <c r="E1886" s="322" t="s">
        <v>33</v>
      </c>
      <c r="F1886" s="322" t="str">
        <f t="shared" ca="1" si="408"/>
        <v>https://museemaritime.larochelle.fr/un-avant-gout/en-ce-moment/evenement/generationsthalassa-5662</v>
      </c>
      <c r="G1886" s="322" t="str">
        <f t="shared" ca="1" si="409"/>
        <v>A</v>
      </c>
      <c r="H1886" s="322">
        <f t="shared" ca="1" si="410"/>
        <v>0</v>
      </c>
      <c r="I1886" s="322" t="str">
        <f t="shared" ca="1" si="411"/>
        <v>x</v>
      </c>
      <c r="J1886" s="322" t="str">
        <f t="shared" ca="1" si="412"/>
        <v/>
      </c>
      <c r="K1886" s="322" t="str">
        <f t="shared" ca="1" si="413"/>
        <v/>
      </c>
      <c r="L1886" s="322" t="str">
        <f t="shared" ca="1" si="414"/>
        <v/>
      </c>
      <c r="N1886" s="322">
        <f t="shared" ca="1" si="415"/>
        <v>0</v>
      </c>
      <c r="O1886" t="str">
        <f t="shared" ca="1" si="416"/>
        <v/>
      </c>
      <c r="P1886" t="str">
        <f t="shared" ca="1" si="417"/>
        <v/>
      </c>
      <c r="Q1886" t="str">
        <f t="shared" ca="1" si="418"/>
        <v/>
      </c>
      <c r="R1886" t="str">
        <f t="shared" ca="1" si="419"/>
        <v/>
      </c>
    </row>
    <row r="1887" spans="1:18" hidden="1" x14ac:dyDescent="0.2">
      <c r="A1887" s="361"/>
      <c r="B1887" s="322">
        <v>116</v>
      </c>
      <c r="C1887" s="322" t="str">
        <f t="shared" ca="1" si="406"/>
        <v>13.11</v>
      </c>
      <c r="D1887" s="322" t="str">
        <f t="shared" ca="1" si="407"/>
        <v>c</v>
      </c>
      <c r="E1887" s="322" t="s">
        <v>34</v>
      </c>
      <c r="F1887" s="322" t="str">
        <f t="shared" ca="1" si="408"/>
        <v>https://museemaritime.larochelle.fr/recherche?q=bateau&amp;tx_indexedsearch%5Bsubmit_button%5D=OK </v>
      </c>
      <c r="G1887" s="322" t="str">
        <f t="shared" ca="1" si="409"/>
        <v>A</v>
      </c>
      <c r="H1887" s="322">
        <f t="shared" ca="1" si="410"/>
        <v>0</v>
      </c>
      <c r="I1887" s="322" t="str">
        <f t="shared" ca="1" si="411"/>
        <v>x</v>
      </c>
      <c r="J1887" s="322" t="str">
        <f t="shared" ca="1" si="412"/>
        <v/>
      </c>
      <c r="K1887" s="322" t="str">
        <f t="shared" ca="1" si="413"/>
        <v/>
      </c>
      <c r="L1887" s="322" t="str">
        <f t="shared" ca="1" si="414"/>
        <v/>
      </c>
      <c r="N1887" s="322">
        <f t="shared" ca="1" si="415"/>
        <v>0</v>
      </c>
      <c r="O1887" t="str">
        <f t="shared" ca="1" si="416"/>
        <v/>
      </c>
      <c r="P1887" t="str">
        <f t="shared" ca="1" si="417"/>
        <v/>
      </c>
      <c r="Q1887" t="str">
        <f t="shared" ca="1" si="418"/>
        <v/>
      </c>
      <c r="R1887" t="str">
        <f t="shared" ca="1" si="419"/>
        <v/>
      </c>
    </row>
    <row r="1888" spans="1:18" hidden="1" x14ac:dyDescent="0.2">
      <c r="A1888" s="361"/>
      <c r="B1888" s="322">
        <v>116</v>
      </c>
      <c r="C1888" s="322" t="str">
        <f t="shared" ca="1" si="406"/>
        <v>13.11</v>
      </c>
      <c r="D1888" s="322" t="str">
        <f t="shared" ca="1" si="407"/>
        <v>c</v>
      </c>
      <c r="E1888" s="322" t="s">
        <v>35</v>
      </c>
      <c r="F1888" s="322" t="str">
        <f t="shared" ca="1" si="408"/>
        <v>https://museemaritime.larochelle.fr/un-avant-gout/presentation-du-musee</v>
      </c>
      <c r="G1888" s="322" t="str">
        <f t="shared" ca="1" si="409"/>
        <v>A</v>
      </c>
      <c r="H1888" s="322">
        <f t="shared" ca="1" si="410"/>
        <v>0</v>
      </c>
      <c r="I1888" s="322" t="str">
        <f t="shared" ca="1" si="411"/>
        <v>x</v>
      </c>
      <c r="J1888" s="322" t="str">
        <f t="shared" ca="1" si="412"/>
        <v/>
      </c>
      <c r="K1888" s="322" t="str">
        <f t="shared" ca="1" si="413"/>
        <v/>
      </c>
      <c r="L1888" s="322" t="str">
        <f t="shared" ca="1" si="414"/>
        <v/>
      </c>
      <c r="N1888" s="322">
        <f t="shared" ca="1" si="415"/>
        <v>0</v>
      </c>
      <c r="O1888" t="str">
        <f t="shared" ca="1" si="416"/>
        <v/>
      </c>
      <c r="P1888" t="str">
        <f t="shared" ca="1" si="417"/>
        <v/>
      </c>
      <c r="Q1888" t="str">
        <f t="shared" ca="1" si="418"/>
        <v/>
      </c>
      <c r="R1888" t="str">
        <f t="shared" ca="1" si="419"/>
        <v/>
      </c>
    </row>
    <row r="1889" spans="1:18" hidden="1" x14ac:dyDescent="0.2">
      <c r="A1889" s="361"/>
      <c r="B1889" s="322">
        <v>116</v>
      </c>
      <c r="C1889" s="322" t="str">
        <f t="shared" ca="1" si="406"/>
        <v>13.11</v>
      </c>
      <c r="D1889" s="322" t="str">
        <f t="shared" ca="1" si="407"/>
        <v>c</v>
      </c>
      <c r="E1889" s="322" t="s">
        <v>36</v>
      </c>
      <c r="F1889" s="322" t="str">
        <f t="shared" ca="1" si="408"/>
        <v>https://museemaritime.larochelle.fr/un-avant-gout/histoire-du-musee</v>
      </c>
      <c r="G1889" s="322" t="str">
        <f t="shared" ca="1" si="409"/>
        <v>A</v>
      </c>
      <c r="H1889" s="322">
        <f t="shared" ca="1" si="410"/>
        <v>0</v>
      </c>
      <c r="I1889" s="322" t="str">
        <f t="shared" ca="1" si="411"/>
        <v>x</v>
      </c>
      <c r="J1889" s="322" t="str">
        <f t="shared" ca="1" si="412"/>
        <v/>
      </c>
      <c r="K1889" s="322" t="str">
        <f t="shared" ca="1" si="413"/>
        <v/>
      </c>
      <c r="L1889" s="322" t="str">
        <f t="shared" ca="1" si="414"/>
        <v/>
      </c>
      <c r="N1889" s="322">
        <f t="shared" ca="1" si="415"/>
        <v>0</v>
      </c>
      <c r="O1889" t="str">
        <f t="shared" ca="1" si="416"/>
        <v/>
      </c>
      <c r="P1889" t="str">
        <f t="shared" ca="1" si="417"/>
        <v/>
      </c>
      <c r="Q1889" t="str">
        <f t="shared" ca="1" si="418"/>
        <v/>
      </c>
      <c r="R1889" t="str">
        <f t="shared" ca="1" si="419"/>
        <v/>
      </c>
    </row>
    <row r="1890" spans="1:18" hidden="1" x14ac:dyDescent="0.2">
      <c r="A1890" s="361"/>
      <c r="B1890" s="322">
        <v>116</v>
      </c>
      <c r="C1890" s="322" t="str">
        <f t="shared" ca="1" si="406"/>
        <v>13.11</v>
      </c>
      <c r="D1890" s="322" t="str">
        <f t="shared" ca="1" si="407"/>
        <v>c</v>
      </c>
      <c r="E1890" s="322" t="s">
        <v>37</v>
      </c>
      <c r="F1890" s="322" t="str">
        <f t="shared" ca="1" si="408"/>
        <v>https://museemaritime.larochelle.fr/un-avant-gout/les-collections/flotte-patrimoniale</v>
      </c>
      <c r="G1890" s="322" t="str">
        <f t="shared" ca="1" si="409"/>
        <v>A</v>
      </c>
      <c r="H1890" s="322">
        <f t="shared" ca="1" si="410"/>
        <v>0</v>
      </c>
      <c r="I1890" s="322" t="str">
        <f t="shared" ca="1" si="411"/>
        <v>x</v>
      </c>
      <c r="J1890" s="322" t="str">
        <f t="shared" ca="1" si="412"/>
        <v/>
      </c>
      <c r="K1890" s="322" t="str">
        <f t="shared" ca="1" si="413"/>
        <v/>
      </c>
      <c r="L1890" s="322" t="str">
        <f t="shared" ca="1" si="414"/>
        <v/>
      </c>
      <c r="N1890" s="322">
        <f t="shared" ca="1" si="415"/>
        <v>0</v>
      </c>
      <c r="O1890" t="str">
        <f t="shared" ca="1" si="416"/>
        <v/>
      </c>
      <c r="P1890" t="str">
        <f t="shared" ca="1" si="417"/>
        <v/>
      </c>
      <c r="Q1890" t="str">
        <f t="shared" ca="1" si="418"/>
        <v/>
      </c>
      <c r="R1890" t="str">
        <f t="shared" ca="1" si="419"/>
        <v/>
      </c>
    </row>
    <row r="1891" spans="1:18" hidden="1" x14ac:dyDescent="0.2">
      <c r="A1891" s="361"/>
      <c r="B1891" s="322">
        <v>116</v>
      </c>
      <c r="C1891" s="322" t="str">
        <f t="shared" ca="1" si="406"/>
        <v>13.11</v>
      </c>
      <c r="D1891" s="322" t="str">
        <f t="shared" ca="1" si="407"/>
        <v>c</v>
      </c>
      <c r="E1891" s="322" t="s">
        <v>38</v>
      </c>
      <c r="F1891" s="322" t="str">
        <f t="shared" ca="1" si="408"/>
        <v>https://museemaritime.larochelle.fr/un-avant-gout/les-collections/france-1</v>
      </c>
      <c r="G1891" s="322" t="str">
        <f t="shared" ca="1" si="409"/>
        <v>A</v>
      </c>
      <c r="H1891" s="322">
        <f t="shared" ca="1" si="410"/>
        <v>0</v>
      </c>
      <c r="I1891" s="322" t="str">
        <f t="shared" ca="1" si="411"/>
        <v>x</v>
      </c>
      <c r="J1891" s="322" t="str">
        <f t="shared" ca="1" si="412"/>
        <v/>
      </c>
      <c r="K1891" s="322" t="str">
        <f t="shared" ca="1" si="413"/>
        <v/>
      </c>
      <c r="L1891" s="322" t="str">
        <f t="shared" ca="1" si="414"/>
        <v/>
      </c>
      <c r="N1891" s="322">
        <f t="shared" ca="1" si="415"/>
        <v>0</v>
      </c>
      <c r="O1891" t="str">
        <f t="shared" ca="1" si="416"/>
        <v/>
      </c>
      <c r="P1891" t="str">
        <f t="shared" ca="1" si="417"/>
        <v/>
      </c>
      <c r="Q1891" t="str">
        <f t="shared" ca="1" si="418"/>
        <v/>
      </c>
      <c r="R1891" t="str">
        <f t="shared" ca="1" si="419"/>
        <v/>
      </c>
    </row>
    <row r="1892" spans="1:18" hidden="1" x14ac:dyDescent="0.2">
      <c r="A1892" s="361"/>
      <c r="B1892" s="322">
        <v>116</v>
      </c>
      <c r="C1892" s="322" t="str">
        <f t="shared" ca="1" si="406"/>
        <v>13.11</v>
      </c>
      <c r="D1892" s="322" t="str">
        <f t="shared" ca="1" si="407"/>
        <v>c</v>
      </c>
      <c r="E1892" s="322" t="s">
        <v>39</v>
      </c>
      <c r="F1892" s="322" t="str">
        <f t="shared" ca="1" si="408"/>
        <v>https://museemaritime.larochelle.fr/un-avant-gout/les-incontournables/joshua-1</v>
      </c>
      <c r="G1892" s="322" t="str">
        <f t="shared" ca="1" si="409"/>
        <v>A</v>
      </c>
      <c r="H1892" s="322">
        <f t="shared" ca="1" si="410"/>
        <v>0</v>
      </c>
      <c r="I1892" s="322" t="str">
        <f t="shared" ca="1" si="411"/>
        <v>x</v>
      </c>
      <c r="J1892" s="322" t="str">
        <f t="shared" ca="1" si="412"/>
        <v/>
      </c>
      <c r="K1892" s="322" t="str">
        <f t="shared" ca="1" si="413"/>
        <v/>
      </c>
      <c r="L1892" s="322" t="str">
        <f t="shared" ca="1" si="414"/>
        <v/>
      </c>
      <c r="N1892" s="322">
        <f t="shared" ca="1" si="415"/>
        <v>0</v>
      </c>
      <c r="O1892" t="str">
        <f t="shared" ca="1" si="416"/>
        <v/>
      </c>
      <c r="P1892" t="str">
        <f t="shared" ca="1" si="417"/>
        <v/>
      </c>
      <c r="Q1892" t="str">
        <f t="shared" ca="1" si="418"/>
        <v/>
      </c>
      <c r="R1892" t="str">
        <f t="shared" ca="1" si="419"/>
        <v/>
      </c>
    </row>
    <row r="1893" spans="1:18" hidden="1" x14ac:dyDescent="0.2">
      <c r="A1893" s="361"/>
      <c r="B1893" s="322">
        <v>116</v>
      </c>
      <c r="C1893" s="322" t="str">
        <f t="shared" ca="1" si="406"/>
        <v>13.11</v>
      </c>
      <c r="D1893" s="322" t="str">
        <f t="shared" ca="1" si="407"/>
        <v>c</v>
      </c>
      <c r="E1893" s="322" t="s">
        <v>40</v>
      </c>
      <c r="F1893" s="322" t="str">
        <f t="shared" ca="1" si="408"/>
        <v>https://museemaritime.larochelle.fr/preparer-la-visite/acces-tarifs-et-horaires</v>
      </c>
      <c r="G1893" s="322" t="str">
        <f t="shared" ca="1" si="409"/>
        <v>A</v>
      </c>
      <c r="H1893" s="322">
        <f t="shared" ca="1" si="410"/>
        <v>0</v>
      </c>
      <c r="I1893" s="322" t="str">
        <f t="shared" ca="1" si="411"/>
        <v>x</v>
      </c>
      <c r="J1893" s="322" t="str">
        <f t="shared" ca="1" si="412"/>
        <v/>
      </c>
      <c r="K1893" s="322" t="str">
        <f t="shared" ca="1" si="413"/>
        <v/>
      </c>
      <c r="L1893" s="322" t="str">
        <f t="shared" ca="1" si="414"/>
        <v/>
      </c>
      <c r="N1893" s="322">
        <f t="shared" ca="1" si="415"/>
        <v>0</v>
      </c>
      <c r="O1893" t="str">
        <f t="shared" ca="1" si="416"/>
        <v/>
      </c>
      <c r="P1893" t="str">
        <f t="shared" ca="1" si="417"/>
        <v/>
      </c>
      <c r="Q1893" t="str">
        <f t="shared" ca="1" si="418"/>
        <v/>
      </c>
      <c r="R1893" t="str">
        <f t="shared" ca="1" si="419"/>
        <v/>
      </c>
    </row>
    <row r="1894" spans="1:18" hidden="1" x14ac:dyDescent="0.2">
      <c r="A1894" s="361"/>
      <c r="B1894" s="322">
        <v>116</v>
      </c>
      <c r="C1894" s="322" t="str">
        <f t="shared" ca="1" si="406"/>
        <v>13.11</v>
      </c>
      <c r="D1894" s="322" t="str">
        <f t="shared" ca="1" si="407"/>
        <v>c</v>
      </c>
      <c r="E1894" s="322" t="s">
        <v>41</v>
      </c>
      <c r="F1894" s="322" t="str">
        <f t="shared" ca="1" si="408"/>
        <v>https://museemaritime.larochelle.fr/preparer-la-visite/je-suis/enseignant-ou-animateur</v>
      </c>
      <c r="G1894" s="322" t="str">
        <f t="shared" ca="1" si="409"/>
        <v>A</v>
      </c>
      <c r="H1894" s="322">
        <f t="shared" ca="1" si="410"/>
        <v>0</v>
      </c>
      <c r="I1894" s="322" t="str">
        <f t="shared" ca="1" si="411"/>
        <v>x</v>
      </c>
      <c r="J1894" s="322" t="str">
        <f t="shared" ca="1" si="412"/>
        <v/>
      </c>
      <c r="K1894" s="322" t="str">
        <f t="shared" ca="1" si="413"/>
        <v/>
      </c>
      <c r="L1894" s="322" t="str">
        <f t="shared" ca="1" si="414"/>
        <v/>
      </c>
      <c r="N1894" s="322">
        <f t="shared" ca="1" si="415"/>
        <v>0</v>
      </c>
      <c r="O1894" t="str">
        <f t="shared" ca="1" si="416"/>
        <v/>
      </c>
      <c r="P1894" t="str">
        <f t="shared" ca="1" si="417"/>
        <v/>
      </c>
      <c r="Q1894" t="str">
        <f t="shared" ca="1" si="418"/>
        <v/>
      </c>
      <c r="R1894" t="str">
        <f t="shared" ca="1" si="419"/>
        <v/>
      </c>
    </row>
    <row r="1895" spans="1:18" hidden="1" x14ac:dyDescent="0.2">
      <c r="A1895" s="361"/>
      <c r="B1895" s="322">
        <v>116</v>
      </c>
      <c r="C1895" s="322" t="str">
        <f t="shared" ca="1" si="406"/>
        <v>13.11</v>
      </c>
      <c r="D1895" s="322" t="str">
        <f t="shared" ca="1" si="407"/>
        <v>c</v>
      </c>
      <c r="E1895" s="322" t="s">
        <v>42</v>
      </c>
      <c r="F1895" s="322" t="str">
        <f t="shared" ca="1" si="408"/>
        <v>https://museemaritime.larochelle.fr/au-dela-de-la-visite/autour-des-expositions</v>
      </c>
      <c r="G1895" s="322" t="str">
        <f t="shared" ca="1" si="409"/>
        <v>A</v>
      </c>
      <c r="H1895" s="322">
        <f t="shared" ca="1" si="410"/>
        <v>0</v>
      </c>
      <c r="I1895" s="322" t="str">
        <f t="shared" ca="1" si="411"/>
        <v>x</v>
      </c>
      <c r="J1895" s="322" t="str">
        <f t="shared" ca="1" si="412"/>
        <v/>
      </c>
      <c r="K1895" s="322" t="str">
        <f t="shared" ca="1" si="413"/>
        <v/>
      </c>
      <c r="L1895" s="322" t="str">
        <f t="shared" ca="1" si="414"/>
        <v/>
      </c>
      <c r="N1895" s="322">
        <f t="shared" ca="1" si="415"/>
        <v>0</v>
      </c>
      <c r="O1895" t="str">
        <f t="shared" ca="1" si="416"/>
        <v/>
      </c>
      <c r="P1895" t="str">
        <f t="shared" ca="1" si="417"/>
        <v/>
      </c>
      <c r="Q1895" t="str">
        <f t="shared" ca="1" si="418"/>
        <v/>
      </c>
      <c r="R1895" t="str">
        <f t="shared" ca="1" si="419"/>
        <v/>
      </c>
    </row>
    <row r="1896" spans="1:18" hidden="1" x14ac:dyDescent="0.2">
      <c r="A1896" s="361"/>
      <c r="B1896" s="322">
        <v>116</v>
      </c>
      <c r="C1896" s="322" t="str">
        <f t="shared" ca="1" si="406"/>
        <v>13.11</v>
      </c>
      <c r="D1896" s="322" t="str">
        <f t="shared" ca="1" si="407"/>
        <v>c</v>
      </c>
      <c r="E1896" s="322" t="s">
        <v>43</v>
      </c>
      <c r="F1896" s="322" t="str">
        <f t="shared" ca="1" si="408"/>
        <v>https://museemaritime.larochelle.fr/au-dela-de-la-visite/lieux-culturels-et-monuments</v>
      </c>
      <c r="G1896" s="322" t="str">
        <f t="shared" ca="1" si="409"/>
        <v>A</v>
      </c>
      <c r="H1896" s="322">
        <f t="shared" ca="1" si="410"/>
        <v>0</v>
      </c>
      <c r="I1896" s="322" t="str">
        <f t="shared" ca="1" si="411"/>
        <v>x</v>
      </c>
      <c r="J1896" s="322" t="str">
        <f t="shared" ca="1" si="412"/>
        <v/>
      </c>
      <c r="K1896" s="322" t="str">
        <f t="shared" ca="1" si="413"/>
        <v/>
      </c>
      <c r="L1896" s="322" t="str">
        <f t="shared" ca="1" si="414"/>
        <v/>
      </c>
      <c r="N1896" s="322">
        <f t="shared" ca="1" si="415"/>
        <v>0</v>
      </c>
      <c r="O1896" t="str">
        <f t="shared" ca="1" si="416"/>
        <v/>
      </c>
      <c r="P1896" t="str">
        <f t="shared" ca="1" si="417"/>
        <v/>
      </c>
      <c r="Q1896" t="str">
        <f t="shared" ca="1" si="418"/>
        <v/>
      </c>
      <c r="R1896" t="str">
        <f t="shared" ca="1" si="419"/>
        <v/>
      </c>
    </row>
    <row r="1897" spans="1:18" hidden="1" x14ac:dyDescent="0.2">
      <c r="A1897" s="361"/>
      <c r="B1897" s="322">
        <v>116</v>
      </c>
      <c r="C1897" s="322" t="str">
        <f t="shared" ca="1" si="406"/>
        <v>13.11</v>
      </c>
      <c r="D1897" s="322" t="str">
        <f t="shared" ca="1" si="407"/>
        <v>c</v>
      </c>
      <c r="E1897" s="322" t="s">
        <v>44</v>
      </c>
      <c r="F1897" s="322" t="str">
        <f t="shared" ca="1" si="408"/>
        <v>https://museemaritime.larochelle.fr/au-dela-de-la-visite/a-decouvrir-a-proximite/yatchs-classiques</v>
      </c>
      <c r="G1897" s="322" t="str">
        <f t="shared" ca="1" si="409"/>
        <v>A</v>
      </c>
      <c r="H1897" s="322">
        <f t="shared" ca="1" si="410"/>
        <v>0</v>
      </c>
      <c r="I1897" s="322" t="str">
        <f t="shared" ca="1" si="411"/>
        <v>x</v>
      </c>
      <c r="J1897" s="322" t="str">
        <f t="shared" ca="1" si="412"/>
        <v/>
      </c>
      <c r="K1897" s="322" t="str">
        <f t="shared" ca="1" si="413"/>
        <v/>
      </c>
      <c r="L1897" s="322" t="str">
        <f t="shared" ca="1" si="414"/>
        <v/>
      </c>
      <c r="N1897" s="322">
        <f t="shared" ca="1" si="415"/>
        <v>0</v>
      </c>
      <c r="O1897" t="str">
        <f t="shared" ca="1" si="416"/>
        <v/>
      </c>
      <c r="P1897" t="str">
        <f t="shared" ca="1" si="417"/>
        <v/>
      </c>
      <c r="Q1897" t="str">
        <f t="shared" ca="1" si="418"/>
        <v/>
      </c>
      <c r="R1897" t="str">
        <f t="shared" ca="1" si="419"/>
        <v/>
      </c>
    </row>
    <row r="1898" spans="1:18" hidden="1" x14ac:dyDescent="0.2">
      <c r="A1898" s="361"/>
      <c r="B1898" s="322">
        <v>117</v>
      </c>
      <c r="C1898" s="322" t="str">
        <f t="shared" ca="1" si="406"/>
        <v>13.12</v>
      </c>
      <c r="D1898" s="322" t="str">
        <f t="shared" ca="1" si="407"/>
        <v>na</v>
      </c>
      <c r="E1898" s="322" t="s">
        <v>27</v>
      </c>
      <c r="F1898" s="322" t="str">
        <f t="shared" ca="1" si="408"/>
        <v>https://museemaritime.larochelle.fr/</v>
      </c>
      <c r="G1898" s="322" t="str">
        <f t="shared" ca="1" si="409"/>
        <v>A</v>
      </c>
      <c r="H1898" s="322">
        <f t="shared" ca="1" si="410"/>
        <v>0</v>
      </c>
      <c r="I1898" s="322" t="str">
        <f t="shared" ca="1" si="411"/>
        <v>x</v>
      </c>
      <c r="J1898" s="322" t="str">
        <f t="shared" ca="1" si="412"/>
        <v/>
      </c>
      <c r="K1898" s="322" t="str">
        <f t="shared" ca="1" si="413"/>
        <v/>
      </c>
      <c r="L1898" s="322" t="str">
        <f t="shared" ca="1" si="414"/>
        <v/>
      </c>
      <c r="N1898" s="322">
        <f t="shared" ca="1" si="415"/>
        <v>0</v>
      </c>
      <c r="O1898" t="str">
        <f t="shared" ca="1" si="416"/>
        <v/>
      </c>
      <c r="P1898" t="str">
        <f t="shared" ca="1" si="417"/>
        <v/>
      </c>
      <c r="Q1898" t="str">
        <f t="shared" ca="1" si="418"/>
        <v/>
      </c>
      <c r="R1898" t="str">
        <f t="shared" ca="1" si="419"/>
        <v/>
      </c>
    </row>
    <row r="1899" spans="1:18" hidden="1" x14ac:dyDescent="0.2">
      <c r="A1899" s="361"/>
      <c r="B1899" s="322">
        <v>117</v>
      </c>
      <c r="C1899" s="322" t="str">
        <f t="shared" ca="1" si="406"/>
        <v>13.12</v>
      </c>
      <c r="D1899" s="322" t="str">
        <f t="shared" ca="1" si="407"/>
        <v>na</v>
      </c>
      <c r="E1899" s="322" t="s">
        <v>28</v>
      </c>
      <c r="F1899" s="322" t="str">
        <f t="shared" ca="1" si="408"/>
        <v>https://museemaritime.larochelle.fr/contact</v>
      </c>
      <c r="G1899" s="322" t="str">
        <f t="shared" ca="1" si="409"/>
        <v>A</v>
      </c>
      <c r="H1899" s="322">
        <f t="shared" ca="1" si="410"/>
        <v>0</v>
      </c>
      <c r="I1899" s="322" t="str">
        <f t="shared" ca="1" si="411"/>
        <v>x</v>
      </c>
      <c r="J1899" s="322" t="str">
        <f t="shared" ca="1" si="412"/>
        <v/>
      </c>
      <c r="K1899" s="322" t="str">
        <f t="shared" ca="1" si="413"/>
        <v/>
      </c>
      <c r="L1899" s="322" t="str">
        <f t="shared" ca="1" si="414"/>
        <v/>
      </c>
      <c r="N1899" s="322">
        <f t="shared" ca="1" si="415"/>
        <v>0</v>
      </c>
      <c r="O1899" t="str">
        <f t="shared" ca="1" si="416"/>
        <v/>
      </c>
      <c r="P1899" t="str">
        <f t="shared" ca="1" si="417"/>
        <v/>
      </c>
      <c r="Q1899" t="str">
        <f t="shared" ca="1" si="418"/>
        <v/>
      </c>
      <c r="R1899" t="str">
        <f t="shared" ca="1" si="419"/>
        <v/>
      </c>
    </row>
    <row r="1900" spans="1:18" hidden="1" x14ac:dyDescent="0.2">
      <c r="A1900" s="361"/>
      <c r="B1900" s="322">
        <v>117</v>
      </c>
      <c r="C1900" s="322" t="str">
        <f t="shared" ca="1" si="406"/>
        <v>13.12</v>
      </c>
      <c r="D1900" s="322" t="str">
        <f t="shared" ca="1" si="407"/>
        <v>na</v>
      </c>
      <c r="E1900" s="322" t="s">
        <v>29</v>
      </c>
      <c r="F1900" s="322" t="str">
        <f t="shared" ca="1" si="408"/>
        <v>https://museemaritime.larochelle.fr/mentions-legales</v>
      </c>
      <c r="G1900" s="322" t="str">
        <f t="shared" ca="1" si="409"/>
        <v>A</v>
      </c>
      <c r="H1900" s="322">
        <f t="shared" ca="1" si="410"/>
        <v>0</v>
      </c>
      <c r="I1900" s="322" t="str">
        <f t="shared" ca="1" si="411"/>
        <v>x</v>
      </c>
      <c r="J1900" s="322" t="str">
        <f t="shared" ca="1" si="412"/>
        <v/>
      </c>
      <c r="K1900" s="322" t="str">
        <f t="shared" ca="1" si="413"/>
        <v/>
      </c>
      <c r="L1900" s="322" t="str">
        <f t="shared" ca="1" si="414"/>
        <v/>
      </c>
      <c r="N1900" s="322">
        <f t="shared" ca="1" si="415"/>
        <v>0</v>
      </c>
      <c r="O1900" t="str">
        <f t="shared" ca="1" si="416"/>
        <v/>
      </c>
      <c r="P1900" t="str">
        <f t="shared" ca="1" si="417"/>
        <v/>
      </c>
      <c r="Q1900" t="str">
        <f t="shared" ca="1" si="418"/>
        <v/>
      </c>
      <c r="R1900" t="str">
        <f t="shared" ca="1" si="419"/>
        <v/>
      </c>
    </row>
    <row r="1901" spans="1:18" hidden="1" x14ac:dyDescent="0.2">
      <c r="A1901" s="361"/>
      <c r="B1901" s="322">
        <v>117</v>
      </c>
      <c r="C1901" s="322" t="str">
        <f t="shared" ca="1" si="406"/>
        <v>13.12</v>
      </c>
      <c r="D1901" s="322" t="str">
        <f t="shared" ca="1" si="407"/>
        <v>na</v>
      </c>
      <c r="E1901" s="322" t="s">
        <v>30</v>
      </c>
      <c r="F1901" s="322" t="str">
        <f t="shared" ca="1" si="408"/>
        <v>https://museemaritime.larochelle.fr/plan-du-site</v>
      </c>
      <c r="G1901" s="322" t="str">
        <f t="shared" ca="1" si="409"/>
        <v>A</v>
      </c>
      <c r="H1901" s="322">
        <f t="shared" ca="1" si="410"/>
        <v>0</v>
      </c>
      <c r="I1901" s="322" t="str">
        <f t="shared" ca="1" si="411"/>
        <v>x</v>
      </c>
      <c r="J1901" s="322" t="str">
        <f t="shared" ca="1" si="412"/>
        <v/>
      </c>
      <c r="K1901" s="322" t="str">
        <f t="shared" ca="1" si="413"/>
        <v/>
      </c>
      <c r="L1901" s="322" t="str">
        <f t="shared" ca="1" si="414"/>
        <v/>
      </c>
      <c r="N1901" s="322">
        <f t="shared" ca="1" si="415"/>
        <v>0</v>
      </c>
      <c r="O1901" t="str">
        <f t="shared" ca="1" si="416"/>
        <v/>
      </c>
      <c r="P1901" t="str">
        <f t="shared" ca="1" si="417"/>
        <v/>
      </c>
      <c r="Q1901" t="str">
        <f t="shared" ca="1" si="418"/>
        <v/>
      </c>
      <c r="R1901" t="str">
        <f t="shared" ca="1" si="419"/>
        <v/>
      </c>
    </row>
    <row r="1902" spans="1:18" hidden="1" x14ac:dyDescent="0.2">
      <c r="A1902" s="361"/>
      <c r="B1902" s="322">
        <v>117</v>
      </c>
      <c r="C1902" s="322" t="str">
        <f t="shared" ca="1" si="406"/>
        <v>13.12</v>
      </c>
      <c r="D1902" s="322" t="str">
        <f t="shared" ca="1" si="407"/>
        <v>na</v>
      </c>
      <c r="E1902" s="322" t="s">
        <v>31</v>
      </c>
      <c r="F1902" s="322" t="str">
        <f t="shared" ca="1" si="408"/>
        <v>https://museemaritime.larochelle.fr/un-avant-gout/en-ce-moment</v>
      </c>
      <c r="G1902" s="322" t="str">
        <f t="shared" ca="1" si="409"/>
        <v>A</v>
      </c>
      <c r="H1902" s="322">
        <f t="shared" ca="1" si="410"/>
        <v>0</v>
      </c>
      <c r="I1902" s="322" t="str">
        <f t="shared" ca="1" si="411"/>
        <v>x</v>
      </c>
      <c r="J1902" s="322" t="str">
        <f t="shared" ca="1" si="412"/>
        <v/>
      </c>
      <c r="K1902" s="322" t="str">
        <f t="shared" ca="1" si="413"/>
        <v/>
      </c>
      <c r="L1902" s="322" t="str">
        <f t="shared" ca="1" si="414"/>
        <v/>
      </c>
      <c r="N1902" s="322">
        <f t="shared" ca="1" si="415"/>
        <v>0</v>
      </c>
      <c r="O1902" t="str">
        <f t="shared" ca="1" si="416"/>
        <v/>
      </c>
      <c r="P1902" t="str">
        <f t="shared" ca="1" si="417"/>
        <v/>
      </c>
      <c r="Q1902" t="str">
        <f t="shared" ca="1" si="418"/>
        <v/>
      </c>
      <c r="R1902" t="str">
        <f t="shared" ca="1" si="419"/>
        <v/>
      </c>
    </row>
    <row r="1903" spans="1:18" hidden="1" x14ac:dyDescent="0.2">
      <c r="A1903" s="361"/>
      <c r="B1903" s="322">
        <v>117</v>
      </c>
      <c r="C1903" s="322" t="str">
        <f t="shared" ca="1" si="406"/>
        <v>13.12</v>
      </c>
      <c r="D1903" s="322" t="str">
        <f t="shared" ca="1" si="407"/>
        <v>na</v>
      </c>
      <c r="E1903" s="322" t="s">
        <v>32</v>
      </c>
      <c r="F1903" s="322" t="str">
        <f t="shared" ca="1" si="408"/>
        <v>https://museemaritime.larochelle.fr/un-avant-gout/en-ce-moment</v>
      </c>
      <c r="G1903" s="322" t="str">
        <f t="shared" ca="1" si="409"/>
        <v>A</v>
      </c>
      <c r="H1903" s="322">
        <f t="shared" ca="1" si="410"/>
        <v>0</v>
      </c>
      <c r="I1903" s="322" t="str">
        <f t="shared" ca="1" si="411"/>
        <v>x</v>
      </c>
      <c r="J1903" s="322" t="str">
        <f t="shared" ca="1" si="412"/>
        <v/>
      </c>
      <c r="K1903" s="322" t="str">
        <f t="shared" ca="1" si="413"/>
        <v/>
      </c>
      <c r="L1903" s="322" t="str">
        <f t="shared" ca="1" si="414"/>
        <v/>
      </c>
      <c r="N1903" s="322">
        <f t="shared" ca="1" si="415"/>
        <v>0</v>
      </c>
      <c r="O1903" t="str">
        <f t="shared" ca="1" si="416"/>
        <v/>
      </c>
      <c r="P1903" t="str">
        <f t="shared" ca="1" si="417"/>
        <v/>
      </c>
      <c r="Q1903" t="str">
        <f t="shared" ca="1" si="418"/>
        <v/>
      </c>
      <c r="R1903" t="str">
        <f t="shared" ca="1" si="419"/>
        <v/>
      </c>
    </row>
    <row r="1904" spans="1:18" hidden="1" x14ac:dyDescent="0.2">
      <c r="A1904" s="361"/>
      <c r="B1904" s="322">
        <v>117</v>
      </c>
      <c r="C1904" s="322" t="str">
        <f t="shared" ca="1" si="406"/>
        <v>13.12</v>
      </c>
      <c r="D1904" s="322" t="str">
        <f t="shared" ca="1" si="407"/>
        <v>na</v>
      </c>
      <c r="E1904" s="322" t="s">
        <v>33</v>
      </c>
      <c r="F1904" s="322" t="str">
        <f t="shared" ca="1" si="408"/>
        <v>https://museemaritime.larochelle.fr/un-avant-gout/en-ce-moment/evenement/generationsthalassa-5662</v>
      </c>
      <c r="G1904" s="322" t="str">
        <f t="shared" ca="1" si="409"/>
        <v>A</v>
      </c>
      <c r="H1904" s="322">
        <f t="shared" ca="1" si="410"/>
        <v>0</v>
      </c>
      <c r="I1904" s="322" t="str">
        <f t="shared" ca="1" si="411"/>
        <v>x</v>
      </c>
      <c r="J1904" s="322" t="str">
        <f t="shared" ca="1" si="412"/>
        <v/>
      </c>
      <c r="K1904" s="322" t="str">
        <f t="shared" ca="1" si="413"/>
        <v/>
      </c>
      <c r="L1904" s="322" t="str">
        <f t="shared" ca="1" si="414"/>
        <v/>
      </c>
      <c r="N1904" s="322">
        <f t="shared" ca="1" si="415"/>
        <v>0</v>
      </c>
      <c r="O1904" t="str">
        <f t="shared" ca="1" si="416"/>
        <v/>
      </c>
      <c r="P1904" t="str">
        <f t="shared" ca="1" si="417"/>
        <v/>
      </c>
      <c r="Q1904" t="str">
        <f t="shared" ca="1" si="418"/>
        <v/>
      </c>
      <c r="R1904" t="str">
        <f t="shared" ca="1" si="419"/>
        <v/>
      </c>
    </row>
    <row r="1905" spans="1:18" hidden="1" x14ac:dyDescent="0.2">
      <c r="A1905" s="361"/>
      <c r="B1905" s="322">
        <v>117</v>
      </c>
      <c r="C1905" s="322" t="str">
        <f t="shared" ca="1" si="406"/>
        <v>13.12</v>
      </c>
      <c r="D1905" s="322" t="str">
        <f t="shared" ca="1" si="407"/>
        <v>na</v>
      </c>
      <c r="E1905" s="322" t="s">
        <v>34</v>
      </c>
      <c r="F1905" s="322" t="str">
        <f t="shared" ca="1" si="408"/>
        <v>https://museemaritime.larochelle.fr/recherche?q=bateau&amp;tx_indexedsearch%5Bsubmit_button%5D=OK </v>
      </c>
      <c r="G1905" s="322" t="str">
        <f t="shared" ca="1" si="409"/>
        <v>A</v>
      </c>
      <c r="H1905" s="322">
        <f t="shared" ca="1" si="410"/>
        <v>0</v>
      </c>
      <c r="I1905" s="322" t="str">
        <f t="shared" ca="1" si="411"/>
        <v>x</v>
      </c>
      <c r="J1905" s="322" t="str">
        <f t="shared" ca="1" si="412"/>
        <v/>
      </c>
      <c r="K1905" s="322" t="str">
        <f t="shared" ca="1" si="413"/>
        <v/>
      </c>
      <c r="L1905" s="322" t="str">
        <f t="shared" ca="1" si="414"/>
        <v/>
      </c>
      <c r="N1905" s="322">
        <f t="shared" ca="1" si="415"/>
        <v>0</v>
      </c>
      <c r="O1905" t="str">
        <f t="shared" ca="1" si="416"/>
        <v/>
      </c>
      <c r="P1905" t="str">
        <f t="shared" ca="1" si="417"/>
        <v/>
      </c>
      <c r="Q1905" t="str">
        <f t="shared" ca="1" si="418"/>
        <v/>
      </c>
      <c r="R1905" t="str">
        <f t="shared" ca="1" si="419"/>
        <v/>
      </c>
    </row>
    <row r="1906" spans="1:18" hidden="1" x14ac:dyDescent="0.2">
      <c r="A1906" s="361"/>
      <c r="B1906" s="322">
        <v>117</v>
      </c>
      <c r="C1906" s="322" t="str">
        <f t="shared" ca="1" si="406"/>
        <v>13.12</v>
      </c>
      <c r="D1906" s="322" t="str">
        <f t="shared" ca="1" si="407"/>
        <v>na</v>
      </c>
      <c r="E1906" s="322" t="s">
        <v>35</v>
      </c>
      <c r="F1906" s="322" t="str">
        <f t="shared" ca="1" si="408"/>
        <v>https://museemaritime.larochelle.fr/un-avant-gout/presentation-du-musee</v>
      </c>
      <c r="G1906" s="322" t="str">
        <f t="shared" ca="1" si="409"/>
        <v>A</v>
      </c>
      <c r="H1906" s="322">
        <f t="shared" ca="1" si="410"/>
        <v>0</v>
      </c>
      <c r="I1906" s="322" t="str">
        <f t="shared" ca="1" si="411"/>
        <v>x</v>
      </c>
      <c r="J1906" s="322" t="str">
        <f t="shared" ca="1" si="412"/>
        <v/>
      </c>
      <c r="K1906" s="322" t="str">
        <f t="shared" ca="1" si="413"/>
        <v/>
      </c>
      <c r="L1906" s="322" t="str">
        <f t="shared" ca="1" si="414"/>
        <v/>
      </c>
      <c r="N1906" s="322">
        <f t="shared" ca="1" si="415"/>
        <v>0</v>
      </c>
      <c r="O1906" t="str">
        <f t="shared" ca="1" si="416"/>
        <v/>
      </c>
      <c r="P1906" t="str">
        <f t="shared" ca="1" si="417"/>
        <v/>
      </c>
      <c r="Q1906" t="str">
        <f t="shared" ca="1" si="418"/>
        <v/>
      </c>
      <c r="R1906" t="str">
        <f t="shared" ca="1" si="419"/>
        <v/>
      </c>
    </row>
    <row r="1907" spans="1:18" hidden="1" x14ac:dyDescent="0.2">
      <c r="A1907" s="361"/>
      <c r="B1907" s="322">
        <v>117</v>
      </c>
      <c r="C1907" s="322" t="str">
        <f t="shared" ca="1" si="406"/>
        <v>13.12</v>
      </c>
      <c r="D1907" s="322" t="str">
        <f t="shared" ca="1" si="407"/>
        <v>na</v>
      </c>
      <c r="E1907" s="322" t="s">
        <v>36</v>
      </c>
      <c r="F1907" s="322" t="str">
        <f t="shared" ca="1" si="408"/>
        <v>https://museemaritime.larochelle.fr/un-avant-gout/histoire-du-musee</v>
      </c>
      <c r="G1907" s="322" t="str">
        <f t="shared" ca="1" si="409"/>
        <v>A</v>
      </c>
      <c r="H1907" s="322">
        <f t="shared" ca="1" si="410"/>
        <v>0</v>
      </c>
      <c r="I1907" s="322" t="str">
        <f t="shared" ca="1" si="411"/>
        <v>x</v>
      </c>
      <c r="J1907" s="322" t="str">
        <f t="shared" ca="1" si="412"/>
        <v/>
      </c>
      <c r="K1907" s="322" t="str">
        <f t="shared" ca="1" si="413"/>
        <v/>
      </c>
      <c r="L1907" s="322" t="str">
        <f t="shared" ca="1" si="414"/>
        <v/>
      </c>
      <c r="N1907" s="322">
        <f t="shared" ca="1" si="415"/>
        <v>0</v>
      </c>
      <c r="O1907" t="str">
        <f t="shared" ca="1" si="416"/>
        <v/>
      </c>
      <c r="P1907" t="str">
        <f t="shared" ca="1" si="417"/>
        <v/>
      </c>
      <c r="Q1907" t="str">
        <f t="shared" ca="1" si="418"/>
        <v/>
      </c>
      <c r="R1907" t="str">
        <f t="shared" ca="1" si="419"/>
        <v/>
      </c>
    </row>
    <row r="1908" spans="1:18" hidden="1" x14ac:dyDescent="0.2">
      <c r="A1908" s="361"/>
      <c r="B1908" s="322">
        <v>117</v>
      </c>
      <c r="C1908" s="322" t="str">
        <f t="shared" ca="1" si="406"/>
        <v>13.12</v>
      </c>
      <c r="D1908" s="322" t="str">
        <f t="shared" ca="1" si="407"/>
        <v>na</v>
      </c>
      <c r="E1908" s="322" t="s">
        <v>37</v>
      </c>
      <c r="F1908" s="322" t="str">
        <f t="shared" ca="1" si="408"/>
        <v>https://museemaritime.larochelle.fr/un-avant-gout/les-collections/flotte-patrimoniale</v>
      </c>
      <c r="G1908" s="322" t="str">
        <f t="shared" ca="1" si="409"/>
        <v>A</v>
      </c>
      <c r="H1908" s="322">
        <f t="shared" ca="1" si="410"/>
        <v>0</v>
      </c>
      <c r="I1908" s="322" t="str">
        <f t="shared" ca="1" si="411"/>
        <v>x</v>
      </c>
      <c r="J1908" s="322" t="str">
        <f t="shared" ca="1" si="412"/>
        <v/>
      </c>
      <c r="K1908" s="322" t="str">
        <f t="shared" ca="1" si="413"/>
        <v/>
      </c>
      <c r="L1908" s="322" t="str">
        <f t="shared" ca="1" si="414"/>
        <v/>
      </c>
      <c r="N1908" s="322">
        <f t="shared" ca="1" si="415"/>
        <v>0</v>
      </c>
      <c r="O1908" t="str">
        <f t="shared" ca="1" si="416"/>
        <v/>
      </c>
      <c r="P1908" t="str">
        <f t="shared" ca="1" si="417"/>
        <v/>
      </c>
      <c r="Q1908" t="str">
        <f t="shared" ca="1" si="418"/>
        <v/>
      </c>
      <c r="R1908" t="str">
        <f t="shared" ca="1" si="419"/>
        <v/>
      </c>
    </row>
    <row r="1909" spans="1:18" hidden="1" x14ac:dyDescent="0.2">
      <c r="A1909" s="361"/>
      <c r="B1909" s="322">
        <v>117</v>
      </c>
      <c r="C1909" s="322" t="str">
        <f t="shared" ca="1" si="406"/>
        <v>13.12</v>
      </c>
      <c r="D1909" s="322" t="str">
        <f t="shared" ca="1" si="407"/>
        <v>na</v>
      </c>
      <c r="E1909" s="322" t="s">
        <v>38</v>
      </c>
      <c r="F1909" s="322" t="str">
        <f t="shared" ca="1" si="408"/>
        <v>https://museemaritime.larochelle.fr/un-avant-gout/les-collections/france-1</v>
      </c>
      <c r="G1909" s="322" t="str">
        <f t="shared" ca="1" si="409"/>
        <v>A</v>
      </c>
      <c r="H1909" s="322">
        <f t="shared" ca="1" si="410"/>
        <v>0</v>
      </c>
      <c r="I1909" s="322" t="str">
        <f t="shared" ca="1" si="411"/>
        <v>x</v>
      </c>
      <c r="J1909" s="322" t="str">
        <f t="shared" ca="1" si="412"/>
        <v/>
      </c>
      <c r="K1909" s="322" t="str">
        <f t="shared" ca="1" si="413"/>
        <v/>
      </c>
      <c r="L1909" s="322" t="str">
        <f t="shared" ca="1" si="414"/>
        <v/>
      </c>
      <c r="N1909" s="322">
        <f t="shared" ca="1" si="415"/>
        <v>0</v>
      </c>
      <c r="O1909" t="str">
        <f t="shared" ca="1" si="416"/>
        <v/>
      </c>
      <c r="P1909" t="str">
        <f t="shared" ca="1" si="417"/>
        <v/>
      </c>
      <c r="Q1909" t="str">
        <f t="shared" ca="1" si="418"/>
        <v/>
      </c>
      <c r="R1909" t="str">
        <f t="shared" ca="1" si="419"/>
        <v/>
      </c>
    </row>
    <row r="1910" spans="1:18" hidden="1" x14ac:dyDescent="0.2">
      <c r="A1910" s="361"/>
      <c r="B1910" s="322">
        <v>117</v>
      </c>
      <c r="C1910" s="322" t="str">
        <f t="shared" ca="1" si="406"/>
        <v>13.12</v>
      </c>
      <c r="D1910" s="322" t="str">
        <f t="shared" ca="1" si="407"/>
        <v>na</v>
      </c>
      <c r="E1910" s="322" t="s">
        <v>39</v>
      </c>
      <c r="F1910" s="322" t="str">
        <f t="shared" ca="1" si="408"/>
        <v>https://museemaritime.larochelle.fr/un-avant-gout/les-incontournables/joshua-1</v>
      </c>
      <c r="G1910" s="322" t="str">
        <f t="shared" ca="1" si="409"/>
        <v>A</v>
      </c>
      <c r="H1910" s="322">
        <f t="shared" ca="1" si="410"/>
        <v>0</v>
      </c>
      <c r="I1910" s="322" t="str">
        <f t="shared" ca="1" si="411"/>
        <v>x</v>
      </c>
      <c r="J1910" s="322" t="str">
        <f t="shared" ca="1" si="412"/>
        <v/>
      </c>
      <c r="K1910" s="322" t="str">
        <f t="shared" ca="1" si="413"/>
        <v/>
      </c>
      <c r="L1910" s="322" t="str">
        <f t="shared" ca="1" si="414"/>
        <v/>
      </c>
      <c r="N1910" s="322">
        <f t="shared" ca="1" si="415"/>
        <v>0</v>
      </c>
      <c r="O1910" t="str">
        <f t="shared" ca="1" si="416"/>
        <v/>
      </c>
      <c r="P1910" t="str">
        <f t="shared" ca="1" si="417"/>
        <v/>
      </c>
      <c r="Q1910" t="str">
        <f t="shared" ca="1" si="418"/>
        <v/>
      </c>
      <c r="R1910" t="str">
        <f t="shared" ca="1" si="419"/>
        <v/>
      </c>
    </row>
    <row r="1911" spans="1:18" hidden="1" x14ac:dyDescent="0.2">
      <c r="A1911" s="361"/>
      <c r="B1911" s="322">
        <v>117</v>
      </c>
      <c r="C1911" s="322" t="str">
        <f t="shared" ca="1" si="406"/>
        <v>13.12</v>
      </c>
      <c r="D1911" s="322" t="str">
        <f t="shared" ca="1" si="407"/>
        <v>na</v>
      </c>
      <c r="E1911" s="322" t="s">
        <v>40</v>
      </c>
      <c r="F1911" s="322" t="str">
        <f t="shared" ca="1" si="408"/>
        <v>https://museemaritime.larochelle.fr/preparer-la-visite/acces-tarifs-et-horaires</v>
      </c>
      <c r="G1911" s="322" t="str">
        <f t="shared" ca="1" si="409"/>
        <v>A</v>
      </c>
      <c r="H1911" s="322">
        <f t="shared" ca="1" si="410"/>
        <v>0</v>
      </c>
      <c r="I1911" s="322" t="str">
        <f t="shared" ca="1" si="411"/>
        <v>x</v>
      </c>
      <c r="J1911" s="322" t="str">
        <f t="shared" ca="1" si="412"/>
        <v/>
      </c>
      <c r="K1911" s="322" t="str">
        <f t="shared" ca="1" si="413"/>
        <v/>
      </c>
      <c r="L1911" s="322" t="str">
        <f t="shared" ca="1" si="414"/>
        <v/>
      </c>
      <c r="N1911" s="322">
        <f t="shared" ca="1" si="415"/>
        <v>0</v>
      </c>
      <c r="O1911" t="str">
        <f t="shared" ca="1" si="416"/>
        <v/>
      </c>
      <c r="P1911" t="str">
        <f t="shared" ca="1" si="417"/>
        <v/>
      </c>
      <c r="Q1911" t="str">
        <f t="shared" ca="1" si="418"/>
        <v/>
      </c>
      <c r="R1911" t="str">
        <f t="shared" ca="1" si="419"/>
        <v/>
      </c>
    </row>
    <row r="1912" spans="1:18" hidden="1" x14ac:dyDescent="0.2">
      <c r="A1912" s="361"/>
      <c r="B1912" s="322">
        <v>117</v>
      </c>
      <c r="C1912" s="322" t="str">
        <f t="shared" ca="1" si="406"/>
        <v>13.12</v>
      </c>
      <c r="D1912" s="322" t="str">
        <f t="shared" ca="1" si="407"/>
        <v>na</v>
      </c>
      <c r="E1912" s="322" t="s">
        <v>41</v>
      </c>
      <c r="F1912" s="322" t="str">
        <f t="shared" ca="1" si="408"/>
        <v>https://museemaritime.larochelle.fr/preparer-la-visite/je-suis/enseignant-ou-animateur</v>
      </c>
      <c r="G1912" s="322" t="str">
        <f t="shared" ca="1" si="409"/>
        <v>A</v>
      </c>
      <c r="H1912" s="322">
        <f t="shared" ca="1" si="410"/>
        <v>0</v>
      </c>
      <c r="I1912" s="322" t="str">
        <f t="shared" ca="1" si="411"/>
        <v>x</v>
      </c>
      <c r="J1912" s="322" t="str">
        <f t="shared" ca="1" si="412"/>
        <v/>
      </c>
      <c r="K1912" s="322" t="str">
        <f t="shared" ca="1" si="413"/>
        <v/>
      </c>
      <c r="L1912" s="322" t="str">
        <f t="shared" ca="1" si="414"/>
        <v/>
      </c>
      <c r="N1912" s="322">
        <f t="shared" ca="1" si="415"/>
        <v>0</v>
      </c>
      <c r="O1912" t="str">
        <f t="shared" ca="1" si="416"/>
        <v/>
      </c>
      <c r="P1912" t="str">
        <f t="shared" ca="1" si="417"/>
        <v/>
      </c>
      <c r="Q1912" t="str">
        <f t="shared" ca="1" si="418"/>
        <v/>
      </c>
      <c r="R1912" t="str">
        <f t="shared" ca="1" si="419"/>
        <v/>
      </c>
    </row>
    <row r="1913" spans="1:18" hidden="1" x14ac:dyDescent="0.2">
      <c r="A1913" s="361"/>
      <c r="B1913" s="322">
        <v>117</v>
      </c>
      <c r="C1913" s="322" t="str">
        <f t="shared" ca="1" si="406"/>
        <v>13.12</v>
      </c>
      <c r="D1913" s="322" t="str">
        <f t="shared" ca="1" si="407"/>
        <v>na</v>
      </c>
      <c r="E1913" s="322" t="s">
        <v>42</v>
      </c>
      <c r="F1913" s="322" t="str">
        <f t="shared" ca="1" si="408"/>
        <v>https://museemaritime.larochelle.fr/au-dela-de-la-visite/autour-des-expositions</v>
      </c>
      <c r="G1913" s="322" t="str">
        <f t="shared" ca="1" si="409"/>
        <v>A</v>
      </c>
      <c r="H1913" s="322">
        <f t="shared" ca="1" si="410"/>
        <v>0</v>
      </c>
      <c r="I1913" s="322" t="str">
        <f t="shared" ca="1" si="411"/>
        <v>x</v>
      </c>
      <c r="J1913" s="322" t="str">
        <f t="shared" ca="1" si="412"/>
        <v/>
      </c>
      <c r="K1913" s="322" t="str">
        <f t="shared" ca="1" si="413"/>
        <v/>
      </c>
      <c r="L1913" s="322" t="str">
        <f t="shared" ca="1" si="414"/>
        <v/>
      </c>
      <c r="N1913" s="322">
        <f t="shared" ca="1" si="415"/>
        <v>0</v>
      </c>
      <c r="O1913" t="str">
        <f t="shared" ca="1" si="416"/>
        <v/>
      </c>
      <c r="P1913" t="str">
        <f t="shared" ca="1" si="417"/>
        <v/>
      </c>
      <c r="Q1913" t="str">
        <f t="shared" ca="1" si="418"/>
        <v/>
      </c>
      <c r="R1913" t="str">
        <f t="shared" ca="1" si="419"/>
        <v/>
      </c>
    </row>
    <row r="1914" spans="1:18" hidden="1" x14ac:dyDescent="0.2">
      <c r="A1914" s="361"/>
      <c r="B1914" s="322">
        <v>117</v>
      </c>
      <c r="C1914" s="322" t="str">
        <f t="shared" ca="1" si="406"/>
        <v>13.12</v>
      </c>
      <c r="D1914" s="322" t="str">
        <f t="shared" ca="1" si="407"/>
        <v>na</v>
      </c>
      <c r="E1914" s="322" t="s">
        <v>43</v>
      </c>
      <c r="F1914" s="322" t="str">
        <f t="shared" ca="1" si="408"/>
        <v>https://museemaritime.larochelle.fr/au-dela-de-la-visite/lieux-culturels-et-monuments</v>
      </c>
      <c r="G1914" s="322" t="str">
        <f t="shared" ca="1" si="409"/>
        <v>A</v>
      </c>
      <c r="H1914" s="322">
        <f t="shared" ca="1" si="410"/>
        <v>0</v>
      </c>
      <c r="I1914" s="322" t="str">
        <f t="shared" ca="1" si="411"/>
        <v>x</v>
      </c>
      <c r="J1914" s="322" t="str">
        <f t="shared" ca="1" si="412"/>
        <v/>
      </c>
      <c r="K1914" s="322" t="str">
        <f t="shared" ca="1" si="413"/>
        <v/>
      </c>
      <c r="L1914" s="322" t="str">
        <f t="shared" ca="1" si="414"/>
        <v/>
      </c>
      <c r="N1914" s="322">
        <f t="shared" ca="1" si="415"/>
        <v>0</v>
      </c>
      <c r="O1914" t="str">
        <f t="shared" ca="1" si="416"/>
        <v/>
      </c>
      <c r="P1914" t="str">
        <f t="shared" ca="1" si="417"/>
        <v/>
      </c>
      <c r="Q1914" t="str">
        <f t="shared" ca="1" si="418"/>
        <v/>
      </c>
      <c r="R1914" t="str">
        <f t="shared" ca="1" si="419"/>
        <v/>
      </c>
    </row>
    <row r="1915" spans="1:18" hidden="1" x14ac:dyDescent="0.2">
      <c r="A1915" s="361"/>
      <c r="B1915" s="322">
        <v>117</v>
      </c>
      <c r="C1915" s="322" t="str">
        <f t="shared" ca="1" si="406"/>
        <v>13.12</v>
      </c>
      <c r="D1915" s="322" t="str">
        <f t="shared" ca="1" si="407"/>
        <v>na</v>
      </c>
      <c r="E1915" s="322" t="s">
        <v>44</v>
      </c>
      <c r="F1915" s="322" t="str">
        <f t="shared" ca="1" si="408"/>
        <v>https://museemaritime.larochelle.fr/au-dela-de-la-visite/a-decouvrir-a-proximite/yatchs-classiques</v>
      </c>
      <c r="G1915" s="322" t="str">
        <f t="shared" ca="1" si="409"/>
        <v>A</v>
      </c>
      <c r="H1915" s="322">
        <f t="shared" ca="1" si="410"/>
        <v>0</v>
      </c>
      <c r="I1915" s="322" t="str">
        <f t="shared" ca="1" si="411"/>
        <v>x</v>
      </c>
      <c r="J1915" s="322" t="str">
        <f t="shared" ca="1" si="412"/>
        <v/>
      </c>
      <c r="K1915" s="322" t="str">
        <f t="shared" ca="1" si="413"/>
        <v/>
      </c>
      <c r="L1915" s="322" t="str">
        <f t="shared" ca="1" si="414"/>
        <v/>
      </c>
      <c r="N1915" s="322">
        <f t="shared" ca="1" si="415"/>
        <v>0</v>
      </c>
      <c r="O1915" t="str">
        <f t="shared" ca="1" si="416"/>
        <v/>
      </c>
      <c r="P1915" t="str">
        <f t="shared" ca="1" si="417"/>
        <v/>
      </c>
      <c r="Q1915" t="str">
        <f t="shared" ca="1" si="418"/>
        <v/>
      </c>
      <c r="R1915" t="str">
        <f t="shared" ca="1" si="419"/>
        <v/>
      </c>
    </row>
    <row r="1916" spans="1:18" hidden="1" x14ac:dyDescent="0.2">
      <c r="A1916" s="354"/>
      <c r="B1916" s="322">
        <v>117</v>
      </c>
      <c r="C1916" s="322" t="str">
        <f t="shared" ref="C1916:C1952" ca="1" si="420">IFERROR(IF(INDIRECT($E1916 &amp; "!B" &amp; $B1916)="","",INDIRECT($E1916 &amp; "!B" &amp; $B1916)),"")</f>
        <v>13.12</v>
      </c>
      <c r="D1916" s="322" t="str">
        <f t="shared" ref="D1916:D1952" ca="1" si="421">IFERROR(IF(INDIRECT($E1916 &amp; "!G" &amp; $B1916)="","",INDIRECT($E1916 &amp; "!G" &amp; $B1916)),"")</f>
        <v>na</v>
      </c>
      <c r="E1916" s="322" t="s">
        <v>35</v>
      </c>
      <c r="F1916" s="322" t="str">
        <f t="shared" ref="F1916:F1952" ca="1" si="422">IFERROR(HYPERLINK(INDIRECT($E1916 &amp; "!C3")), "")</f>
        <v>https://museemaritime.larochelle.fr/un-avant-gout/presentation-du-musee</v>
      </c>
      <c r="G1916" s="322" t="str">
        <f t="shared" ref="G1916:G1952" ca="1" si="423">IFERROR(IF(INDIRECT($E1916 &amp; "!C" &amp; $B1916)="","",INDIRECT($E1916 &amp; "!C" &amp; $B1916)),"")</f>
        <v>A</v>
      </c>
      <c r="H1916" s="322">
        <f t="shared" ref="H1916:H1952" ca="1" si="424">IFERROR(IF(INDIRECT($E1916 &amp; "!D" &amp; $B1916)="","",INDIRECT($E1916 &amp; "!D" &amp; $B1916)),"")</f>
        <v>0</v>
      </c>
      <c r="I1916" s="322" t="str">
        <f t="shared" ref="I1916:I1952" ca="1" si="425">IFERROR(IF(INDIRECT($E1916 &amp; "!E" &amp; $B1916)="","",INDIRECT($E1916 &amp; "!E" &amp; $B1916)),"")</f>
        <v>x</v>
      </c>
      <c r="J1916" s="322" t="str">
        <f t="shared" ref="J1916:J1952" ca="1" si="426">IFERROR(IF(INDIRECT($E1916 &amp; "!I" &amp; $B1916)="","",INDIRECT($E1916 &amp; "!I" &amp; $B1916)),"")</f>
        <v/>
      </c>
      <c r="K1916" s="322" t="str">
        <f t="shared" ref="K1916:K1952" ca="1" si="427">IFERROR(IF(INDIRECT($E1916 &amp; "!J" &amp; $B1916)="","",INDIRECT($E1916 &amp; "!J" &amp; $B1916)),"")</f>
        <v/>
      </c>
      <c r="L1916" s="322" t="str">
        <f t="shared" ref="L1916:L1952" ca="1" si="428">IFERROR(VLOOKUP($K1916,$Z$1:$AD$4,MATCH($J1916,$AA$5:$AD$5,0)+1,FALSE),"")</f>
        <v/>
      </c>
      <c r="N1916" s="322">
        <f t="shared" ref="N1916:N1947" ca="1" si="429">COUNTIFS($C$7:$C$2023,$C1916,$D$7:$D$2023,"nc")</f>
        <v>0</v>
      </c>
      <c r="O1916" t="str">
        <f t="shared" ref="O1916:O1952" ca="1" si="430">IFERROR(IF(INDIRECT($E1916 &amp; "!K" &amp; $B1916)="","",INDIRECT($E1916 &amp; "!K" &amp; $B1916)),"")</f>
        <v/>
      </c>
      <c r="P1916" t="str">
        <f t="shared" ref="P1916:P1952" ca="1" si="431">IFERROR(IF(INDIRECT($E1916 &amp; "!L" &amp; $B1916)="","",INDIRECT($E1916 &amp; "!L" &amp; $B1916)),"")</f>
        <v/>
      </c>
      <c r="Q1916" t="str">
        <f t="shared" ref="Q1916:Q1952" ca="1" si="432">IFERROR(IF(INDIRECT($E1916 &amp; "!M" &amp; $B1916)="","",INDIRECT($E1916 &amp; "!M" &amp; $B1916)),"")</f>
        <v/>
      </c>
      <c r="R1916" t="str">
        <f t="shared" ref="R1916:R1952" ca="1" si="433">IFERROR(IF(INDIRECT($E1916 &amp; "!N" &amp; $B1916)="","",INDIRECT($E1916 &amp; "!N" &amp; $B1916)),"")</f>
        <v/>
      </c>
    </row>
    <row r="1917" spans="1:18" hidden="1" x14ac:dyDescent="0.2">
      <c r="A1917" s="354"/>
      <c r="B1917" s="322">
        <v>110</v>
      </c>
      <c r="C1917" s="322" t="str">
        <f t="shared" ca="1" si="420"/>
        <v>13.5</v>
      </c>
      <c r="D1917" s="322" t="str">
        <f t="shared" ca="1" si="421"/>
        <v>na</v>
      </c>
      <c r="E1917" s="322" t="s">
        <v>36</v>
      </c>
      <c r="F1917" s="322" t="str">
        <f t="shared" ca="1" si="422"/>
        <v>https://museemaritime.larochelle.fr/un-avant-gout/histoire-du-musee</v>
      </c>
      <c r="G1917" s="322" t="str">
        <f t="shared" ca="1" si="423"/>
        <v>A</v>
      </c>
      <c r="H1917" s="322">
        <f t="shared" ca="1" si="424"/>
        <v>0</v>
      </c>
      <c r="I1917" s="322">
        <f t="shared" ca="1" si="425"/>
        <v>0</v>
      </c>
      <c r="J1917" s="322" t="str">
        <f t="shared" ca="1" si="426"/>
        <v/>
      </c>
      <c r="K1917" s="322" t="str">
        <f t="shared" ca="1" si="427"/>
        <v/>
      </c>
      <c r="L1917" s="322" t="str">
        <f t="shared" ca="1" si="428"/>
        <v/>
      </c>
      <c r="N1917" s="322">
        <f t="shared" ca="1" si="429"/>
        <v>0</v>
      </c>
      <c r="O1917" t="str">
        <f t="shared" ca="1" si="430"/>
        <v/>
      </c>
      <c r="P1917" t="str">
        <f t="shared" ca="1" si="431"/>
        <v/>
      </c>
      <c r="Q1917" t="str">
        <f t="shared" ca="1" si="432"/>
        <v/>
      </c>
      <c r="R1917" t="str">
        <f t="shared" ca="1" si="433"/>
        <v/>
      </c>
    </row>
    <row r="1918" spans="1:18" hidden="1" x14ac:dyDescent="0.2">
      <c r="A1918" s="354"/>
      <c r="B1918" s="322">
        <v>110</v>
      </c>
      <c r="C1918" s="322" t="str">
        <f t="shared" ca="1" si="420"/>
        <v>13.5</v>
      </c>
      <c r="D1918" s="322" t="str">
        <f t="shared" ca="1" si="421"/>
        <v>na</v>
      </c>
      <c r="E1918" s="322" t="s">
        <v>37</v>
      </c>
      <c r="F1918" s="322" t="str">
        <f t="shared" ca="1" si="422"/>
        <v>https://museemaritime.larochelle.fr/un-avant-gout/les-collections/flotte-patrimoniale</v>
      </c>
      <c r="G1918" s="322" t="str">
        <f t="shared" ca="1" si="423"/>
        <v>A</v>
      </c>
      <c r="H1918" s="322">
        <f t="shared" ca="1" si="424"/>
        <v>0</v>
      </c>
      <c r="I1918" s="322">
        <f t="shared" ca="1" si="425"/>
        <v>0</v>
      </c>
      <c r="J1918" s="322" t="str">
        <f t="shared" ca="1" si="426"/>
        <v/>
      </c>
      <c r="K1918" s="322" t="str">
        <f t="shared" ca="1" si="427"/>
        <v/>
      </c>
      <c r="L1918" s="322" t="str">
        <f t="shared" ca="1" si="428"/>
        <v/>
      </c>
      <c r="N1918" s="322">
        <f t="shared" ca="1" si="429"/>
        <v>0</v>
      </c>
      <c r="O1918" t="str">
        <f t="shared" ca="1" si="430"/>
        <v/>
      </c>
      <c r="P1918" t="str">
        <f t="shared" ca="1" si="431"/>
        <v/>
      </c>
      <c r="Q1918" t="str">
        <f t="shared" ca="1" si="432"/>
        <v/>
      </c>
      <c r="R1918" t="str">
        <f t="shared" ca="1" si="433"/>
        <v/>
      </c>
    </row>
    <row r="1919" spans="1:18" hidden="1" x14ac:dyDescent="0.2">
      <c r="A1919" s="354"/>
      <c r="B1919" s="322">
        <v>110</v>
      </c>
      <c r="C1919" s="322" t="str">
        <f t="shared" ca="1" si="420"/>
        <v>13.5</v>
      </c>
      <c r="D1919" s="322" t="str">
        <f t="shared" ca="1" si="421"/>
        <v>na</v>
      </c>
      <c r="E1919" s="322" t="s">
        <v>38</v>
      </c>
      <c r="F1919" s="322" t="str">
        <f t="shared" ca="1" si="422"/>
        <v>https://museemaritime.larochelle.fr/un-avant-gout/les-collections/france-1</v>
      </c>
      <c r="G1919" s="322" t="str">
        <f t="shared" ca="1" si="423"/>
        <v>A</v>
      </c>
      <c r="H1919" s="322">
        <f t="shared" ca="1" si="424"/>
        <v>0</v>
      </c>
      <c r="I1919" s="322">
        <f t="shared" ca="1" si="425"/>
        <v>0</v>
      </c>
      <c r="J1919" s="322" t="str">
        <f t="shared" ca="1" si="426"/>
        <v/>
      </c>
      <c r="K1919" s="322" t="str">
        <f t="shared" ca="1" si="427"/>
        <v/>
      </c>
      <c r="L1919" s="322" t="str">
        <f t="shared" ca="1" si="428"/>
        <v/>
      </c>
      <c r="N1919" s="322">
        <f t="shared" ca="1" si="429"/>
        <v>0</v>
      </c>
      <c r="O1919" t="str">
        <f t="shared" ca="1" si="430"/>
        <v/>
      </c>
      <c r="P1919" t="str">
        <f t="shared" ca="1" si="431"/>
        <v/>
      </c>
      <c r="Q1919" t="str">
        <f t="shared" ca="1" si="432"/>
        <v/>
      </c>
      <c r="R1919" t="str">
        <f t="shared" ca="1" si="433"/>
        <v/>
      </c>
    </row>
    <row r="1920" spans="1:18" hidden="1" x14ac:dyDescent="0.2">
      <c r="A1920" s="354"/>
      <c r="B1920" s="322">
        <v>110</v>
      </c>
      <c r="C1920" s="322" t="str">
        <f t="shared" ca="1" si="420"/>
        <v>13.5</v>
      </c>
      <c r="D1920" s="322" t="str">
        <f t="shared" ca="1" si="421"/>
        <v>na</v>
      </c>
      <c r="E1920" s="322" t="s">
        <v>39</v>
      </c>
      <c r="F1920" s="322" t="str">
        <f t="shared" ca="1" si="422"/>
        <v>https://museemaritime.larochelle.fr/un-avant-gout/les-incontournables/joshua-1</v>
      </c>
      <c r="G1920" s="322" t="str">
        <f t="shared" ca="1" si="423"/>
        <v>A</v>
      </c>
      <c r="H1920" s="322">
        <f t="shared" ca="1" si="424"/>
        <v>0</v>
      </c>
      <c r="I1920" s="322">
        <f t="shared" ca="1" si="425"/>
        <v>0</v>
      </c>
      <c r="J1920" s="322" t="str">
        <f t="shared" ca="1" si="426"/>
        <v/>
      </c>
      <c r="K1920" s="322" t="str">
        <f t="shared" ca="1" si="427"/>
        <v/>
      </c>
      <c r="L1920" s="322" t="str">
        <f t="shared" ca="1" si="428"/>
        <v/>
      </c>
      <c r="N1920" s="322">
        <f t="shared" ca="1" si="429"/>
        <v>0</v>
      </c>
      <c r="O1920" t="str">
        <f t="shared" ca="1" si="430"/>
        <v/>
      </c>
      <c r="P1920" t="str">
        <f t="shared" ca="1" si="431"/>
        <v/>
      </c>
      <c r="Q1920" t="str">
        <f t="shared" ca="1" si="432"/>
        <v/>
      </c>
      <c r="R1920" t="str">
        <f t="shared" ca="1" si="433"/>
        <v/>
      </c>
    </row>
    <row r="1921" spans="1:18" hidden="1" x14ac:dyDescent="0.2">
      <c r="A1921" s="354"/>
      <c r="B1921" s="322">
        <v>110</v>
      </c>
      <c r="C1921" s="322" t="str">
        <f t="shared" ca="1" si="420"/>
        <v>13.5</v>
      </c>
      <c r="D1921" s="322" t="str">
        <f t="shared" ca="1" si="421"/>
        <v>na</v>
      </c>
      <c r="E1921" s="322" t="s">
        <v>40</v>
      </c>
      <c r="F1921" s="322" t="str">
        <f t="shared" ca="1" si="422"/>
        <v>https://museemaritime.larochelle.fr/preparer-la-visite/acces-tarifs-et-horaires</v>
      </c>
      <c r="G1921" s="322" t="str">
        <f t="shared" ca="1" si="423"/>
        <v>A</v>
      </c>
      <c r="H1921" s="322">
        <f t="shared" ca="1" si="424"/>
        <v>0</v>
      </c>
      <c r="I1921" s="322">
        <f t="shared" ca="1" si="425"/>
        <v>0</v>
      </c>
      <c r="J1921" s="322" t="str">
        <f t="shared" ca="1" si="426"/>
        <v/>
      </c>
      <c r="K1921" s="322" t="str">
        <f t="shared" ca="1" si="427"/>
        <v/>
      </c>
      <c r="L1921" s="322" t="str">
        <f t="shared" ca="1" si="428"/>
        <v/>
      </c>
      <c r="N1921" s="322">
        <f t="shared" ca="1" si="429"/>
        <v>0</v>
      </c>
      <c r="O1921" t="str">
        <f t="shared" ca="1" si="430"/>
        <v/>
      </c>
      <c r="P1921" t="str">
        <f t="shared" ca="1" si="431"/>
        <v/>
      </c>
      <c r="Q1921" t="str">
        <f t="shared" ca="1" si="432"/>
        <v/>
      </c>
      <c r="R1921" t="str">
        <f t="shared" ca="1" si="433"/>
        <v/>
      </c>
    </row>
    <row r="1922" spans="1:18" hidden="1" x14ac:dyDescent="0.2">
      <c r="A1922" s="354"/>
      <c r="B1922" s="322">
        <v>110</v>
      </c>
      <c r="C1922" s="322" t="str">
        <f t="shared" ca="1" si="420"/>
        <v>13.5</v>
      </c>
      <c r="D1922" s="322" t="str">
        <f t="shared" ca="1" si="421"/>
        <v>na</v>
      </c>
      <c r="E1922" s="322" t="s">
        <v>41</v>
      </c>
      <c r="F1922" s="322" t="str">
        <f t="shared" ca="1" si="422"/>
        <v>https://museemaritime.larochelle.fr/preparer-la-visite/je-suis/enseignant-ou-animateur</v>
      </c>
      <c r="G1922" s="322" t="str">
        <f t="shared" ca="1" si="423"/>
        <v>A</v>
      </c>
      <c r="H1922" s="322">
        <f t="shared" ca="1" si="424"/>
        <v>0</v>
      </c>
      <c r="I1922" s="322">
        <f t="shared" ca="1" si="425"/>
        <v>0</v>
      </c>
      <c r="J1922" s="322" t="str">
        <f t="shared" ca="1" si="426"/>
        <v/>
      </c>
      <c r="K1922" s="322" t="str">
        <f t="shared" ca="1" si="427"/>
        <v/>
      </c>
      <c r="L1922" s="322" t="str">
        <f t="shared" ca="1" si="428"/>
        <v/>
      </c>
      <c r="N1922" s="322">
        <f t="shared" ca="1" si="429"/>
        <v>0</v>
      </c>
      <c r="O1922" t="str">
        <f t="shared" ca="1" si="430"/>
        <v/>
      </c>
      <c r="P1922" t="str">
        <f t="shared" ca="1" si="431"/>
        <v/>
      </c>
      <c r="Q1922" t="str">
        <f t="shared" ca="1" si="432"/>
        <v/>
      </c>
      <c r="R1922" t="str">
        <f t="shared" ca="1" si="433"/>
        <v/>
      </c>
    </row>
    <row r="1923" spans="1:18" hidden="1" x14ac:dyDescent="0.2">
      <c r="A1923" s="354"/>
      <c r="B1923" s="322">
        <v>110</v>
      </c>
      <c r="C1923" s="322" t="str">
        <f t="shared" ca="1" si="420"/>
        <v>13.5</v>
      </c>
      <c r="D1923" s="322" t="str">
        <f t="shared" ca="1" si="421"/>
        <v>na</v>
      </c>
      <c r="E1923" s="322" t="s">
        <v>42</v>
      </c>
      <c r="F1923" s="322" t="str">
        <f t="shared" ca="1" si="422"/>
        <v>https://museemaritime.larochelle.fr/au-dela-de-la-visite/autour-des-expositions</v>
      </c>
      <c r="G1923" s="322" t="str">
        <f t="shared" ca="1" si="423"/>
        <v>A</v>
      </c>
      <c r="H1923" s="322">
        <f t="shared" ca="1" si="424"/>
        <v>0</v>
      </c>
      <c r="I1923" s="322">
        <f t="shared" ca="1" si="425"/>
        <v>0</v>
      </c>
      <c r="J1923" s="322" t="str">
        <f t="shared" ca="1" si="426"/>
        <v/>
      </c>
      <c r="K1923" s="322" t="str">
        <f t="shared" ca="1" si="427"/>
        <v/>
      </c>
      <c r="L1923" s="322" t="str">
        <f t="shared" ca="1" si="428"/>
        <v/>
      </c>
      <c r="N1923" s="322">
        <f t="shared" ca="1" si="429"/>
        <v>0</v>
      </c>
      <c r="O1923" t="str">
        <f t="shared" ca="1" si="430"/>
        <v/>
      </c>
      <c r="P1923" t="str">
        <f t="shared" ca="1" si="431"/>
        <v/>
      </c>
      <c r="Q1923" t="str">
        <f t="shared" ca="1" si="432"/>
        <v/>
      </c>
      <c r="R1923" t="str">
        <f t="shared" ca="1" si="433"/>
        <v/>
      </c>
    </row>
    <row r="1924" spans="1:18" hidden="1" x14ac:dyDescent="0.2">
      <c r="A1924" s="354"/>
      <c r="B1924" s="322">
        <v>110</v>
      </c>
      <c r="C1924" s="322" t="str">
        <f t="shared" ca="1" si="420"/>
        <v>13.5</v>
      </c>
      <c r="D1924" s="322" t="str">
        <f t="shared" ca="1" si="421"/>
        <v>na</v>
      </c>
      <c r="E1924" s="322" t="s">
        <v>43</v>
      </c>
      <c r="F1924" s="322" t="str">
        <f t="shared" ca="1" si="422"/>
        <v>https://museemaritime.larochelle.fr/au-dela-de-la-visite/lieux-culturels-et-monuments</v>
      </c>
      <c r="G1924" s="322" t="str">
        <f t="shared" ca="1" si="423"/>
        <v>A</v>
      </c>
      <c r="H1924" s="322">
        <f t="shared" ca="1" si="424"/>
        <v>0</v>
      </c>
      <c r="I1924" s="322">
        <f t="shared" ca="1" si="425"/>
        <v>0</v>
      </c>
      <c r="J1924" s="322" t="str">
        <f t="shared" ca="1" si="426"/>
        <v/>
      </c>
      <c r="K1924" s="322" t="str">
        <f t="shared" ca="1" si="427"/>
        <v/>
      </c>
      <c r="L1924" s="322" t="str">
        <f t="shared" ca="1" si="428"/>
        <v/>
      </c>
      <c r="N1924" s="322">
        <f t="shared" ca="1" si="429"/>
        <v>0</v>
      </c>
      <c r="O1924" t="str">
        <f t="shared" ca="1" si="430"/>
        <v/>
      </c>
      <c r="P1924" t="str">
        <f t="shared" ca="1" si="431"/>
        <v/>
      </c>
      <c r="Q1924" t="str">
        <f t="shared" ca="1" si="432"/>
        <v/>
      </c>
      <c r="R1924" t="str">
        <f t="shared" ca="1" si="433"/>
        <v/>
      </c>
    </row>
    <row r="1925" spans="1:18" hidden="1" x14ac:dyDescent="0.2">
      <c r="A1925" s="354"/>
      <c r="B1925" s="322">
        <v>110</v>
      </c>
      <c r="C1925" s="322" t="str">
        <f t="shared" ca="1" si="420"/>
        <v>13.5</v>
      </c>
      <c r="D1925" s="322" t="str">
        <f t="shared" ca="1" si="421"/>
        <v>na</v>
      </c>
      <c r="E1925" s="322" t="s">
        <v>44</v>
      </c>
      <c r="F1925" s="322" t="str">
        <f t="shared" ca="1" si="422"/>
        <v>https://museemaritime.larochelle.fr/au-dela-de-la-visite/a-decouvrir-a-proximite/yatchs-classiques</v>
      </c>
      <c r="G1925" s="322" t="str">
        <f t="shared" ca="1" si="423"/>
        <v>A</v>
      </c>
      <c r="H1925" s="322">
        <f t="shared" ca="1" si="424"/>
        <v>0</v>
      </c>
      <c r="I1925" s="322">
        <f t="shared" ca="1" si="425"/>
        <v>0</v>
      </c>
      <c r="J1925" s="322" t="str">
        <f t="shared" ca="1" si="426"/>
        <v/>
      </c>
      <c r="K1925" s="322" t="str">
        <f t="shared" ca="1" si="427"/>
        <v/>
      </c>
      <c r="L1925" s="322" t="str">
        <f t="shared" ca="1" si="428"/>
        <v/>
      </c>
      <c r="N1925" s="322">
        <f t="shared" ca="1" si="429"/>
        <v>0</v>
      </c>
      <c r="O1925" t="str">
        <f t="shared" ca="1" si="430"/>
        <v/>
      </c>
      <c r="P1925" t="str">
        <f t="shared" ca="1" si="431"/>
        <v/>
      </c>
      <c r="Q1925" t="str">
        <f t="shared" ca="1" si="432"/>
        <v/>
      </c>
      <c r="R1925" t="str">
        <f t="shared" ca="1" si="433"/>
        <v/>
      </c>
    </row>
    <row r="1926" spans="1:18" hidden="1" x14ac:dyDescent="0.2">
      <c r="A1926" s="354"/>
      <c r="B1926" s="322">
        <v>110</v>
      </c>
      <c r="C1926" s="322" t="str">
        <f t="shared" ca="1" si="420"/>
        <v>13.5</v>
      </c>
      <c r="D1926" s="322" t="str">
        <f t="shared" ca="1" si="421"/>
        <v>nt</v>
      </c>
      <c r="E1926" s="322" t="s">
        <v>45</v>
      </c>
      <c r="F1926" s="322" t="str">
        <f t="shared" ca="1" si="422"/>
        <v>https://museemaritime.larochelle.fr/au-dela-de-la-visite/a-decouvrir-a-proximite/angele-aline</v>
      </c>
      <c r="G1926" s="322" t="str">
        <f t="shared" ca="1" si="423"/>
        <v>A</v>
      </c>
      <c r="H1926" s="322">
        <f t="shared" ca="1" si="424"/>
        <v>0</v>
      </c>
      <c r="I1926" s="322">
        <f t="shared" ca="1" si="425"/>
        <v>0</v>
      </c>
      <c r="J1926" s="322" t="str">
        <f t="shared" ca="1" si="426"/>
        <v/>
      </c>
      <c r="K1926" s="322" t="str">
        <f t="shared" ca="1" si="427"/>
        <v/>
      </c>
      <c r="L1926" s="322" t="str">
        <f t="shared" ca="1" si="428"/>
        <v/>
      </c>
      <c r="N1926" s="322">
        <f t="shared" ca="1" si="429"/>
        <v>0</v>
      </c>
      <c r="O1926" t="str">
        <f t="shared" ca="1" si="430"/>
        <v/>
      </c>
      <c r="P1926" t="str">
        <f t="shared" ca="1" si="431"/>
        <v/>
      </c>
      <c r="Q1926" t="str">
        <f t="shared" ca="1" si="432"/>
        <v/>
      </c>
      <c r="R1926" t="str">
        <f t="shared" ca="1" si="433"/>
        <v/>
      </c>
    </row>
    <row r="1927" spans="1:18" hidden="1" x14ac:dyDescent="0.2">
      <c r="A1927" s="354"/>
      <c r="B1927" s="322">
        <v>110</v>
      </c>
      <c r="C1927" s="322" t="str">
        <f t="shared" ca="1" si="420"/>
        <v>13.5</v>
      </c>
      <c r="D1927" s="322" t="str">
        <f t="shared" ca="1" si="421"/>
        <v>nt</v>
      </c>
      <c r="E1927" s="322" t="s">
        <v>46</v>
      </c>
      <c r="F1927" s="322" t="str">
        <f t="shared" ca="1" si="422"/>
        <v>https://museemaritime.larochelle.fr/au-dela-de-la-visite/espaces-a-louer/salle-de-reception</v>
      </c>
      <c r="G1927" s="322" t="str">
        <f t="shared" ca="1" si="423"/>
        <v>A</v>
      </c>
      <c r="H1927" s="322">
        <f t="shared" ca="1" si="424"/>
        <v>0</v>
      </c>
      <c r="I1927" s="322">
        <f t="shared" ca="1" si="425"/>
        <v>0</v>
      </c>
      <c r="J1927" s="322" t="str">
        <f t="shared" ca="1" si="426"/>
        <v/>
      </c>
      <c r="K1927" s="322" t="str">
        <f t="shared" ca="1" si="427"/>
        <v/>
      </c>
      <c r="L1927" s="322" t="str">
        <f t="shared" ca="1" si="428"/>
        <v/>
      </c>
      <c r="N1927" s="322">
        <f t="shared" ca="1" si="429"/>
        <v>0</v>
      </c>
      <c r="O1927" t="str">
        <f t="shared" ca="1" si="430"/>
        <v/>
      </c>
      <c r="P1927" t="str">
        <f t="shared" ca="1" si="431"/>
        <v/>
      </c>
      <c r="Q1927" t="str">
        <f t="shared" ca="1" si="432"/>
        <v/>
      </c>
      <c r="R1927" t="str">
        <f t="shared" ca="1" si="433"/>
        <v/>
      </c>
    </row>
    <row r="1928" spans="1:18" hidden="1" x14ac:dyDescent="0.2">
      <c r="A1928" s="354"/>
      <c r="B1928" s="322">
        <v>111</v>
      </c>
      <c r="C1928" s="322" t="str">
        <f t="shared" ca="1" si="420"/>
        <v>13.6</v>
      </c>
      <c r="D1928" s="322" t="str">
        <f t="shared" ca="1" si="421"/>
        <v>na</v>
      </c>
      <c r="E1928" s="322" t="s">
        <v>27</v>
      </c>
      <c r="F1928" s="322" t="str">
        <f t="shared" ca="1" si="422"/>
        <v>https://museemaritime.larochelle.fr/</v>
      </c>
      <c r="G1928" s="322" t="str">
        <f t="shared" ca="1" si="423"/>
        <v>A</v>
      </c>
      <c r="H1928" s="322">
        <f t="shared" ca="1" si="424"/>
        <v>0</v>
      </c>
      <c r="I1928" s="322">
        <f t="shared" ca="1" si="425"/>
        <v>0</v>
      </c>
      <c r="J1928" s="322" t="str">
        <f t="shared" ca="1" si="426"/>
        <v/>
      </c>
      <c r="K1928" s="322" t="str">
        <f t="shared" ca="1" si="427"/>
        <v/>
      </c>
      <c r="L1928" s="322" t="str">
        <f t="shared" ca="1" si="428"/>
        <v/>
      </c>
      <c r="N1928" s="322">
        <f t="shared" ca="1" si="429"/>
        <v>0</v>
      </c>
      <c r="O1928" t="str">
        <f t="shared" ca="1" si="430"/>
        <v/>
      </c>
      <c r="P1928" t="str">
        <f t="shared" ca="1" si="431"/>
        <v/>
      </c>
      <c r="Q1928" t="str">
        <f t="shared" ca="1" si="432"/>
        <v/>
      </c>
      <c r="R1928" t="str">
        <f t="shared" ca="1" si="433"/>
        <v/>
      </c>
    </row>
    <row r="1929" spans="1:18" hidden="1" x14ac:dyDescent="0.2">
      <c r="A1929" s="354"/>
      <c r="B1929" s="322">
        <v>111</v>
      </c>
      <c r="C1929" s="322" t="str">
        <f t="shared" ca="1" si="420"/>
        <v>13.6</v>
      </c>
      <c r="D1929" s="322" t="str">
        <f t="shared" ca="1" si="421"/>
        <v>na</v>
      </c>
      <c r="E1929" s="322" t="s">
        <v>28</v>
      </c>
      <c r="F1929" s="322" t="str">
        <f t="shared" ca="1" si="422"/>
        <v>https://museemaritime.larochelle.fr/contact</v>
      </c>
      <c r="G1929" s="322" t="str">
        <f t="shared" ca="1" si="423"/>
        <v>A</v>
      </c>
      <c r="H1929" s="322">
        <f t="shared" ca="1" si="424"/>
        <v>0</v>
      </c>
      <c r="I1929" s="322">
        <f t="shared" ca="1" si="425"/>
        <v>0</v>
      </c>
      <c r="J1929" s="322" t="str">
        <f t="shared" ca="1" si="426"/>
        <v/>
      </c>
      <c r="K1929" s="322" t="str">
        <f t="shared" ca="1" si="427"/>
        <v/>
      </c>
      <c r="L1929" s="322" t="str">
        <f t="shared" ca="1" si="428"/>
        <v/>
      </c>
      <c r="N1929" s="322">
        <f t="shared" ca="1" si="429"/>
        <v>0</v>
      </c>
      <c r="O1929" t="str">
        <f t="shared" ca="1" si="430"/>
        <v/>
      </c>
      <c r="P1929" t="str">
        <f t="shared" ca="1" si="431"/>
        <v/>
      </c>
      <c r="Q1929" t="str">
        <f t="shared" ca="1" si="432"/>
        <v/>
      </c>
      <c r="R1929" t="str">
        <f t="shared" ca="1" si="433"/>
        <v/>
      </c>
    </row>
    <row r="1930" spans="1:18" hidden="1" x14ac:dyDescent="0.2">
      <c r="A1930" s="354"/>
      <c r="B1930" s="322">
        <v>111</v>
      </c>
      <c r="C1930" s="322" t="str">
        <f t="shared" ca="1" si="420"/>
        <v>13.6</v>
      </c>
      <c r="D1930" s="322" t="str">
        <f t="shared" ca="1" si="421"/>
        <v>na</v>
      </c>
      <c r="E1930" s="322" t="s">
        <v>29</v>
      </c>
      <c r="F1930" s="322" t="str">
        <f t="shared" ca="1" si="422"/>
        <v>https://museemaritime.larochelle.fr/mentions-legales</v>
      </c>
      <c r="G1930" s="322" t="str">
        <f t="shared" ca="1" si="423"/>
        <v>A</v>
      </c>
      <c r="H1930" s="322">
        <f t="shared" ca="1" si="424"/>
        <v>0</v>
      </c>
      <c r="I1930" s="322">
        <f t="shared" ca="1" si="425"/>
        <v>0</v>
      </c>
      <c r="J1930" s="322" t="str">
        <f t="shared" ca="1" si="426"/>
        <v/>
      </c>
      <c r="K1930" s="322" t="str">
        <f t="shared" ca="1" si="427"/>
        <v/>
      </c>
      <c r="L1930" s="322" t="str">
        <f t="shared" ca="1" si="428"/>
        <v/>
      </c>
      <c r="N1930" s="322">
        <f t="shared" ca="1" si="429"/>
        <v>0</v>
      </c>
      <c r="O1930" t="str">
        <f t="shared" ca="1" si="430"/>
        <v/>
      </c>
      <c r="P1930" t="str">
        <f t="shared" ca="1" si="431"/>
        <v/>
      </c>
      <c r="Q1930" t="str">
        <f t="shared" ca="1" si="432"/>
        <v/>
      </c>
      <c r="R1930" t="str">
        <f t="shared" ca="1" si="433"/>
        <v/>
      </c>
    </row>
    <row r="1931" spans="1:18" hidden="1" x14ac:dyDescent="0.2">
      <c r="A1931" s="354"/>
      <c r="B1931" s="322">
        <v>111</v>
      </c>
      <c r="C1931" s="322" t="str">
        <f t="shared" ca="1" si="420"/>
        <v>13.6</v>
      </c>
      <c r="D1931" s="322" t="str">
        <f t="shared" ca="1" si="421"/>
        <v>na</v>
      </c>
      <c r="E1931" s="322" t="s">
        <v>30</v>
      </c>
      <c r="F1931" s="322" t="str">
        <f t="shared" ca="1" si="422"/>
        <v>https://museemaritime.larochelle.fr/plan-du-site</v>
      </c>
      <c r="G1931" s="322" t="str">
        <f t="shared" ca="1" si="423"/>
        <v>A</v>
      </c>
      <c r="H1931" s="322">
        <f t="shared" ca="1" si="424"/>
        <v>0</v>
      </c>
      <c r="I1931" s="322">
        <f t="shared" ca="1" si="425"/>
        <v>0</v>
      </c>
      <c r="J1931" s="322" t="str">
        <f t="shared" ca="1" si="426"/>
        <v/>
      </c>
      <c r="K1931" s="322" t="str">
        <f t="shared" ca="1" si="427"/>
        <v/>
      </c>
      <c r="L1931" s="322" t="str">
        <f t="shared" ca="1" si="428"/>
        <v/>
      </c>
      <c r="N1931" s="322">
        <f t="shared" ca="1" si="429"/>
        <v>0</v>
      </c>
      <c r="O1931" t="str">
        <f t="shared" ca="1" si="430"/>
        <v/>
      </c>
      <c r="P1931" t="str">
        <f t="shared" ca="1" si="431"/>
        <v/>
      </c>
      <c r="Q1931" t="str">
        <f t="shared" ca="1" si="432"/>
        <v/>
      </c>
      <c r="R1931" t="str">
        <f t="shared" ca="1" si="433"/>
        <v/>
      </c>
    </row>
    <row r="1932" spans="1:18" hidden="1" x14ac:dyDescent="0.2">
      <c r="A1932" s="354"/>
      <c r="B1932" s="322">
        <v>111</v>
      </c>
      <c r="C1932" s="322" t="str">
        <f t="shared" ca="1" si="420"/>
        <v>13.6</v>
      </c>
      <c r="D1932" s="322" t="str">
        <f t="shared" ca="1" si="421"/>
        <v>na</v>
      </c>
      <c r="E1932" s="322" t="s">
        <v>31</v>
      </c>
      <c r="F1932" s="322" t="str">
        <f t="shared" ca="1" si="422"/>
        <v>https://museemaritime.larochelle.fr/un-avant-gout/en-ce-moment</v>
      </c>
      <c r="G1932" s="322" t="str">
        <f t="shared" ca="1" si="423"/>
        <v>A</v>
      </c>
      <c r="H1932" s="322">
        <f t="shared" ca="1" si="424"/>
        <v>0</v>
      </c>
      <c r="I1932" s="322">
        <f t="shared" ca="1" si="425"/>
        <v>0</v>
      </c>
      <c r="J1932" s="322" t="str">
        <f t="shared" ca="1" si="426"/>
        <v/>
      </c>
      <c r="K1932" s="322" t="str">
        <f t="shared" ca="1" si="427"/>
        <v/>
      </c>
      <c r="L1932" s="322" t="str">
        <f t="shared" ca="1" si="428"/>
        <v/>
      </c>
      <c r="N1932" s="322">
        <f t="shared" ca="1" si="429"/>
        <v>0</v>
      </c>
      <c r="O1932" t="str">
        <f t="shared" ca="1" si="430"/>
        <v/>
      </c>
      <c r="P1932" t="str">
        <f t="shared" ca="1" si="431"/>
        <v/>
      </c>
      <c r="Q1932" t="str">
        <f t="shared" ca="1" si="432"/>
        <v/>
      </c>
      <c r="R1932" t="str">
        <f t="shared" ca="1" si="433"/>
        <v/>
      </c>
    </row>
    <row r="1933" spans="1:18" hidden="1" x14ac:dyDescent="0.2">
      <c r="A1933" s="353"/>
      <c r="B1933" s="322">
        <v>111</v>
      </c>
      <c r="C1933" s="322" t="str">
        <f t="shared" ca="1" si="420"/>
        <v>13.6</v>
      </c>
      <c r="D1933" s="322" t="str">
        <f t="shared" ca="1" si="421"/>
        <v>na</v>
      </c>
      <c r="E1933" s="322" t="s">
        <v>32</v>
      </c>
      <c r="F1933" s="322" t="str">
        <f t="shared" ca="1" si="422"/>
        <v>https://museemaritime.larochelle.fr/un-avant-gout/en-ce-moment</v>
      </c>
      <c r="G1933" s="322" t="str">
        <f t="shared" ca="1" si="423"/>
        <v>A</v>
      </c>
      <c r="H1933" s="322">
        <f t="shared" ca="1" si="424"/>
        <v>0</v>
      </c>
      <c r="I1933" s="322">
        <f t="shared" ca="1" si="425"/>
        <v>0</v>
      </c>
      <c r="J1933" s="322" t="str">
        <f t="shared" ca="1" si="426"/>
        <v/>
      </c>
      <c r="K1933" s="322" t="str">
        <f t="shared" ca="1" si="427"/>
        <v/>
      </c>
      <c r="L1933" s="322" t="str">
        <f t="shared" ca="1" si="428"/>
        <v/>
      </c>
      <c r="N1933" s="322">
        <f t="shared" ca="1" si="429"/>
        <v>0</v>
      </c>
      <c r="O1933" t="str">
        <f t="shared" ca="1" si="430"/>
        <v/>
      </c>
      <c r="P1933" t="str">
        <f t="shared" ca="1" si="431"/>
        <v/>
      </c>
      <c r="Q1933" t="str">
        <f t="shared" ca="1" si="432"/>
        <v/>
      </c>
      <c r="R1933" t="str">
        <f t="shared" ca="1" si="433"/>
        <v/>
      </c>
    </row>
    <row r="1934" spans="1:18" hidden="1" x14ac:dyDescent="0.2">
      <c r="A1934" s="354"/>
      <c r="B1934" s="322">
        <v>111</v>
      </c>
      <c r="C1934" s="322" t="str">
        <f t="shared" ca="1" si="420"/>
        <v>13.6</v>
      </c>
      <c r="D1934" s="322" t="str">
        <f t="shared" ca="1" si="421"/>
        <v>na</v>
      </c>
      <c r="E1934" s="322" t="s">
        <v>33</v>
      </c>
      <c r="F1934" s="322" t="str">
        <f t="shared" ca="1" si="422"/>
        <v>https://museemaritime.larochelle.fr/un-avant-gout/en-ce-moment/evenement/generationsthalassa-5662</v>
      </c>
      <c r="G1934" s="322" t="str">
        <f t="shared" ca="1" si="423"/>
        <v>A</v>
      </c>
      <c r="H1934" s="322">
        <f t="shared" ca="1" si="424"/>
        <v>0</v>
      </c>
      <c r="I1934" s="322">
        <f t="shared" ca="1" si="425"/>
        <v>0</v>
      </c>
      <c r="J1934" s="322" t="str">
        <f t="shared" ca="1" si="426"/>
        <v/>
      </c>
      <c r="K1934" s="322" t="str">
        <f t="shared" ca="1" si="427"/>
        <v/>
      </c>
      <c r="L1934" s="322" t="str">
        <f t="shared" ca="1" si="428"/>
        <v/>
      </c>
      <c r="N1934" s="322">
        <f t="shared" ca="1" si="429"/>
        <v>0</v>
      </c>
      <c r="O1934" t="str">
        <f t="shared" ca="1" si="430"/>
        <v/>
      </c>
      <c r="P1934" t="str">
        <f t="shared" ca="1" si="431"/>
        <v/>
      </c>
      <c r="Q1934" t="str">
        <f t="shared" ca="1" si="432"/>
        <v/>
      </c>
      <c r="R1934" t="str">
        <f t="shared" ca="1" si="433"/>
        <v/>
      </c>
    </row>
    <row r="1935" spans="1:18" hidden="1" x14ac:dyDescent="0.2">
      <c r="A1935" s="354"/>
      <c r="B1935" s="322">
        <v>111</v>
      </c>
      <c r="C1935" s="322" t="str">
        <f t="shared" ca="1" si="420"/>
        <v>13.6</v>
      </c>
      <c r="D1935" s="322" t="str">
        <f t="shared" ca="1" si="421"/>
        <v>na</v>
      </c>
      <c r="E1935" s="322" t="s">
        <v>34</v>
      </c>
      <c r="F1935" s="322" t="str">
        <f t="shared" ca="1" si="422"/>
        <v>https://museemaritime.larochelle.fr/recherche?q=bateau&amp;tx_indexedsearch%5Bsubmit_button%5D=OK </v>
      </c>
      <c r="G1935" s="322" t="str">
        <f t="shared" ca="1" si="423"/>
        <v>A</v>
      </c>
      <c r="H1935" s="322">
        <f t="shared" ca="1" si="424"/>
        <v>0</v>
      </c>
      <c r="I1935" s="322">
        <f t="shared" ca="1" si="425"/>
        <v>0</v>
      </c>
      <c r="J1935" s="322" t="str">
        <f t="shared" ca="1" si="426"/>
        <v/>
      </c>
      <c r="K1935" s="322" t="str">
        <f t="shared" ca="1" si="427"/>
        <v/>
      </c>
      <c r="L1935" s="322" t="str">
        <f t="shared" ca="1" si="428"/>
        <v/>
      </c>
      <c r="N1935" s="322">
        <f t="shared" ca="1" si="429"/>
        <v>0</v>
      </c>
      <c r="O1935" t="str">
        <f t="shared" ca="1" si="430"/>
        <v/>
      </c>
      <c r="P1935" t="str">
        <f t="shared" ca="1" si="431"/>
        <v/>
      </c>
      <c r="Q1935" t="str">
        <f t="shared" ca="1" si="432"/>
        <v/>
      </c>
      <c r="R1935" t="str">
        <f t="shared" ca="1" si="433"/>
        <v/>
      </c>
    </row>
    <row r="1936" spans="1:18" hidden="1" x14ac:dyDescent="0.2">
      <c r="A1936" s="354"/>
      <c r="B1936" s="322">
        <v>111</v>
      </c>
      <c r="C1936" s="322" t="str">
        <f t="shared" ca="1" si="420"/>
        <v>13.6</v>
      </c>
      <c r="D1936" s="322" t="str">
        <f t="shared" ca="1" si="421"/>
        <v>na</v>
      </c>
      <c r="E1936" s="322" t="s">
        <v>35</v>
      </c>
      <c r="F1936" s="322" t="str">
        <f t="shared" ca="1" si="422"/>
        <v>https://museemaritime.larochelle.fr/un-avant-gout/presentation-du-musee</v>
      </c>
      <c r="G1936" s="322" t="str">
        <f t="shared" ca="1" si="423"/>
        <v>A</v>
      </c>
      <c r="H1936" s="322">
        <f t="shared" ca="1" si="424"/>
        <v>0</v>
      </c>
      <c r="I1936" s="322">
        <f t="shared" ca="1" si="425"/>
        <v>0</v>
      </c>
      <c r="J1936" s="322" t="str">
        <f t="shared" ca="1" si="426"/>
        <v/>
      </c>
      <c r="K1936" s="322" t="str">
        <f t="shared" ca="1" si="427"/>
        <v/>
      </c>
      <c r="L1936" s="322" t="str">
        <f t="shared" ca="1" si="428"/>
        <v/>
      </c>
      <c r="N1936" s="322">
        <f t="shared" ca="1" si="429"/>
        <v>0</v>
      </c>
      <c r="O1936" t="str">
        <f t="shared" ca="1" si="430"/>
        <v/>
      </c>
      <c r="P1936" t="str">
        <f t="shared" ca="1" si="431"/>
        <v/>
      </c>
      <c r="Q1936" t="str">
        <f t="shared" ca="1" si="432"/>
        <v/>
      </c>
      <c r="R1936" t="str">
        <f t="shared" ca="1" si="433"/>
        <v/>
      </c>
    </row>
    <row r="1937" spans="1:18" hidden="1" x14ac:dyDescent="0.2">
      <c r="A1937" s="354"/>
      <c r="B1937" s="322">
        <v>111</v>
      </c>
      <c r="C1937" s="322" t="str">
        <f t="shared" ca="1" si="420"/>
        <v>13.6</v>
      </c>
      <c r="D1937" s="322" t="str">
        <f t="shared" ca="1" si="421"/>
        <v>na</v>
      </c>
      <c r="E1937" s="322" t="s">
        <v>36</v>
      </c>
      <c r="F1937" s="322" t="str">
        <f t="shared" ca="1" si="422"/>
        <v>https://museemaritime.larochelle.fr/un-avant-gout/histoire-du-musee</v>
      </c>
      <c r="G1937" s="322" t="str">
        <f t="shared" ca="1" si="423"/>
        <v>A</v>
      </c>
      <c r="H1937" s="322">
        <f t="shared" ca="1" si="424"/>
        <v>0</v>
      </c>
      <c r="I1937" s="322">
        <f t="shared" ca="1" si="425"/>
        <v>0</v>
      </c>
      <c r="J1937" s="322" t="str">
        <f t="shared" ca="1" si="426"/>
        <v/>
      </c>
      <c r="K1937" s="322" t="str">
        <f t="shared" ca="1" si="427"/>
        <v/>
      </c>
      <c r="L1937" s="322" t="str">
        <f t="shared" ca="1" si="428"/>
        <v/>
      </c>
      <c r="N1937" s="322">
        <f t="shared" ca="1" si="429"/>
        <v>0</v>
      </c>
      <c r="O1937" t="str">
        <f t="shared" ca="1" si="430"/>
        <v/>
      </c>
      <c r="P1937" t="str">
        <f t="shared" ca="1" si="431"/>
        <v/>
      </c>
      <c r="Q1937" t="str">
        <f t="shared" ca="1" si="432"/>
        <v/>
      </c>
      <c r="R1937" t="str">
        <f t="shared" ca="1" si="433"/>
        <v/>
      </c>
    </row>
    <row r="1938" spans="1:18" hidden="1" x14ac:dyDescent="0.2">
      <c r="A1938" s="354"/>
      <c r="B1938" s="322">
        <v>111</v>
      </c>
      <c r="C1938" s="322" t="str">
        <f t="shared" ca="1" si="420"/>
        <v>13.6</v>
      </c>
      <c r="D1938" s="322" t="str">
        <f t="shared" ca="1" si="421"/>
        <v>na</v>
      </c>
      <c r="E1938" s="322" t="s">
        <v>37</v>
      </c>
      <c r="F1938" s="322" t="str">
        <f t="shared" ca="1" si="422"/>
        <v>https://museemaritime.larochelle.fr/un-avant-gout/les-collections/flotte-patrimoniale</v>
      </c>
      <c r="G1938" s="322" t="str">
        <f t="shared" ca="1" si="423"/>
        <v>A</v>
      </c>
      <c r="H1938" s="322">
        <f t="shared" ca="1" si="424"/>
        <v>0</v>
      </c>
      <c r="I1938" s="322">
        <f t="shared" ca="1" si="425"/>
        <v>0</v>
      </c>
      <c r="J1938" s="322" t="str">
        <f t="shared" ca="1" si="426"/>
        <v/>
      </c>
      <c r="K1938" s="322" t="str">
        <f t="shared" ca="1" si="427"/>
        <v/>
      </c>
      <c r="L1938" s="322" t="str">
        <f t="shared" ca="1" si="428"/>
        <v/>
      </c>
      <c r="N1938" s="322">
        <f t="shared" ca="1" si="429"/>
        <v>0</v>
      </c>
      <c r="O1938" t="str">
        <f t="shared" ca="1" si="430"/>
        <v/>
      </c>
      <c r="P1938" t="str">
        <f t="shared" ca="1" si="431"/>
        <v/>
      </c>
      <c r="Q1938" t="str">
        <f t="shared" ca="1" si="432"/>
        <v/>
      </c>
      <c r="R1938" t="str">
        <f t="shared" ca="1" si="433"/>
        <v/>
      </c>
    </row>
    <row r="1939" spans="1:18" hidden="1" x14ac:dyDescent="0.2">
      <c r="A1939" s="354"/>
      <c r="B1939" s="322">
        <v>111</v>
      </c>
      <c r="C1939" s="322" t="str">
        <f t="shared" ca="1" si="420"/>
        <v>13.6</v>
      </c>
      <c r="D1939" s="322" t="str">
        <f t="shared" ca="1" si="421"/>
        <v>na</v>
      </c>
      <c r="E1939" s="322" t="s">
        <v>38</v>
      </c>
      <c r="F1939" s="322" t="str">
        <f t="shared" ca="1" si="422"/>
        <v>https://museemaritime.larochelle.fr/un-avant-gout/les-collections/france-1</v>
      </c>
      <c r="G1939" s="322" t="str">
        <f t="shared" ca="1" si="423"/>
        <v>A</v>
      </c>
      <c r="H1939" s="322">
        <f t="shared" ca="1" si="424"/>
        <v>0</v>
      </c>
      <c r="I1939" s="322">
        <f t="shared" ca="1" si="425"/>
        <v>0</v>
      </c>
      <c r="J1939" s="322" t="str">
        <f t="shared" ca="1" si="426"/>
        <v/>
      </c>
      <c r="K1939" s="322" t="str">
        <f t="shared" ca="1" si="427"/>
        <v/>
      </c>
      <c r="L1939" s="322" t="str">
        <f t="shared" ca="1" si="428"/>
        <v/>
      </c>
      <c r="N1939" s="322">
        <f t="shared" ca="1" si="429"/>
        <v>0</v>
      </c>
      <c r="O1939" t="str">
        <f t="shared" ca="1" si="430"/>
        <v/>
      </c>
      <c r="P1939" t="str">
        <f t="shared" ca="1" si="431"/>
        <v/>
      </c>
      <c r="Q1939" t="str">
        <f t="shared" ca="1" si="432"/>
        <v/>
      </c>
      <c r="R1939" t="str">
        <f t="shared" ca="1" si="433"/>
        <v/>
      </c>
    </row>
    <row r="1940" spans="1:18" hidden="1" x14ac:dyDescent="0.2">
      <c r="A1940" s="354"/>
      <c r="B1940" s="322">
        <v>111</v>
      </c>
      <c r="C1940" s="322" t="str">
        <f t="shared" ca="1" si="420"/>
        <v>13.6</v>
      </c>
      <c r="D1940" s="322" t="str">
        <f t="shared" ca="1" si="421"/>
        <v>na</v>
      </c>
      <c r="E1940" s="322" t="s">
        <v>39</v>
      </c>
      <c r="F1940" s="322" t="str">
        <f t="shared" ca="1" si="422"/>
        <v>https://museemaritime.larochelle.fr/un-avant-gout/les-incontournables/joshua-1</v>
      </c>
      <c r="G1940" s="322" t="str">
        <f t="shared" ca="1" si="423"/>
        <v>A</v>
      </c>
      <c r="H1940" s="322">
        <f t="shared" ca="1" si="424"/>
        <v>0</v>
      </c>
      <c r="I1940" s="322">
        <f t="shared" ca="1" si="425"/>
        <v>0</v>
      </c>
      <c r="J1940" s="322" t="str">
        <f t="shared" ca="1" si="426"/>
        <v/>
      </c>
      <c r="K1940" s="322" t="str">
        <f t="shared" ca="1" si="427"/>
        <v/>
      </c>
      <c r="L1940" s="322" t="str">
        <f t="shared" ca="1" si="428"/>
        <v/>
      </c>
      <c r="N1940" s="322">
        <f t="shared" ca="1" si="429"/>
        <v>0</v>
      </c>
      <c r="O1940" t="str">
        <f t="shared" ca="1" si="430"/>
        <v/>
      </c>
      <c r="P1940" t="str">
        <f t="shared" ca="1" si="431"/>
        <v/>
      </c>
      <c r="Q1940" t="str">
        <f t="shared" ca="1" si="432"/>
        <v/>
      </c>
      <c r="R1940" t="str">
        <f t="shared" ca="1" si="433"/>
        <v/>
      </c>
    </row>
    <row r="1941" spans="1:18" hidden="1" x14ac:dyDescent="0.2">
      <c r="A1941" s="354"/>
      <c r="B1941" s="322">
        <v>111</v>
      </c>
      <c r="C1941" s="322" t="str">
        <f t="shared" ca="1" si="420"/>
        <v>13.6</v>
      </c>
      <c r="D1941" s="322" t="str">
        <f t="shared" ca="1" si="421"/>
        <v>na</v>
      </c>
      <c r="E1941" s="322" t="s">
        <v>40</v>
      </c>
      <c r="F1941" s="322" t="str">
        <f t="shared" ca="1" si="422"/>
        <v>https://museemaritime.larochelle.fr/preparer-la-visite/acces-tarifs-et-horaires</v>
      </c>
      <c r="G1941" s="322" t="str">
        <f t="shared" ca="1" si="423"/>
        <v>A</v>
      </c>
      <c r="H1941" s="322">
        <f t="shared" ca="1" si="424"/>
        <v>0</v>
      </c>
      <c r="I1941" s="322">
        <f t="shared" ca="1" si="425"/>
        <v>0</v>
      </c>
      <c r="J1941" s="322" t="str">
        <f t="shared" ca="1" si="426"/>
        <v/>
      </c>
      <c r="K1941" s="322" t="str">
        <f t="shared" ca="1" si="427"/>
        <v/>
      </c>
      <c r="L1941" s="322" t="str">
        <f t="shared" ca="1" si="428"/>
        <v/>
      </c>
      <c r="N1941" s="322">
        <f t="shared" ca="1" si="429"/>
        <v>0</v>
      </c>
      <c r="O1941" t="str">
        <f t="shared" ca="1" si="430"/>
        <v/>
      </c>
      <c r="P1941" t="str">
        <f t="shared" ca="1" si="431"/>
        <v/>
      </c>
      <c r="Q1941" t="str">
        <f t="shared" ca="1" si="432"/>
        <v/>
      </c>
      <c r="R1941" t="str">
        <f t="shared" ca="1" si="433"/>
        <v/>
      </c>
    </row>
    <row r="1942" spans="1:18" hidden="1" x14ac:dyDescent="0.2">
      <c r="A1942" s="354"/>
      <c r="B1942" s="322">
        <v>111</v>
      </c>
      <c r="C1942" s="322" t="str">
        <f t="shared" ca="1" si="420"/>
        <v>13.6</v>
      </c>
      <c r="D1942" s="322" t="str">
        <f t="shared" ca="1" si="421"/>
        <v>na</v>
      </c>
      <c r="E1942" s="322" t="s">
        <v>41</v>
      </c>
      <c r="F1942" s="322" t="str">
        <f t="shared" ca="1" si="422"/>
        <v>https://museemaritime.larochelle.fr/preparer-la-visite/je-suis/enseignant-ou-animateur</v>
      </c>
      <c r="G1942" s="322" t="str">
        <f t="shared" ca="1" si="423"/>
        <v>A</v>
      </c>
      <c r="H1942" s="322">
        <f t="shared" ca="1" si="424"/>
        <v>0</v>
      </c>
      <c r="I1942" s="322">
        <f t="shared" ca="1" si="425"/>
        <v>0</v>
      </c>
      <c r="J1942" s="322" t="str">
        <f t="shared" ca="1" si="426"/>
        <v/>
      </c>
      <c r="K1942" s="322" t="str">
        <f t="shared" ca="1" si="427"/>
        <v/>
      </c>
      <c r="L1942" s="322" t="str">
        <f t="shared" ca="1" si="428"/>
        <v/>
      </c>
      <c r="N1942" s="322">
        <f t="shared" ca="1" si="429"/>
        <v>0</v>
      </c>
      <c r="O1942" t="str">
        <f t="shared" ca="1" si="430"/>
        <v/>
      </c>
      <c r="P1942" t="str">
        <f t="shared" ca="1" si="431"/>
        <v/>
      </c>
      <c r="Q1942" t="str">
        <f t="shared" ca="1" si="432"/>
        <v/>
      </c>
      <c r="R1942" t="str">
        <f t="shared" ca="1" si="433"/>
        <v/>
      </c>
    </row>
    <row r="1943" spans="1:18" hidden="1" x14ac:dyDescent="0.2">
      <c r="A1943" s="354"/>
      <c r="B1943" s="322">
        <v>111</v>
      </c>
      <c r="C1943" s="322" t="str">
        <f t="shared" ca="1" si="420"/>
        <v>13.6</v>
      </c>
      <c r="D1943" s="322" t="str">
        <f t="shared" ca="1" si="421"/>
        <v>na</v>
      </c>
      <c r="E1943" s="322" t="s">
        <v>42</v>
      </c>
      <c r="F1943" s="322" t="str">
        <f t="shared" ca="1" si="422"/>
        <v>https://museemaritime.larochelle.fr/au-dela-de-la-visite/autour-des-expositions</v>
      </c>
      <c r="G1943" s="322" t="str">
        <f t="shared" ca="1" si="423"/>
        <v>A</v>
      </c>
      <c r="H1943" s="322">
        <f t="shared" ca="1" si="424"/>
        <v>0</v>
      </c>
      <c r="I1943" s="322">
        <f t="shared" ca="1" si="425"/>
        <v>0</v>
      </c>
      <c r="J1943" s="322" t="str">
        <f t="shared" ca="1" si="426"/>
        <v/>
      </c>
      <c r="K1943" s="322" t="str">
        <f t="shared" ca="1" si="427"/>
        <v/>
      </c>
      <c r="L1943" s="322" t="str">
        <f t="shared" ca="1" si="428"/>
        <v/>
      </c>
      <c r="N1943" s="322">
        <f t="shared" ca="1" si="429"/>
        <v>0</v>
      </c>
      <c r="O1943" t="str">
        <f t="shared" ca="1" si="430"/>
        <v/>
      </c>
      <c r="P1943" t="str">
        <f t="shared" ca="1" si="431"/>
        <v/>
      </c>
      <c r="Q1943" t="str">
        <f t="shared" ca="1" si="432"/>
        <v/>
      </c>
      <c r="R1943" t="str">
        <f t="shared" ca="1" si="433"/>
        <v/>
      </c>
    </row>
    <row r="1944" spans="1:18" hidden="1" x14ac:dyDescent="0.2">
      <c r="A1944" s="354"/>
      <c r="B1944" s="322">
        <v>111</v>
      </c>
      <c r="C1944" s="322" t="str">
        <f t="shared" ca="1" si="420"/>
        <v>13.6</v>
      </c>
      <c r="D1944" s="322" t="str">
        <f t="shared" ca="1" si="421"/>
        <v>na</v>
      </c>
      <c r="E1944" s="322" t="s">
        <v>43</v>
      </c>
      <c r="F1944" s="322" t="str">
        <f t="shared" ca="1" si="422"/>
        <v>https://museemaritime.larochelle.fr/au-dela-de-la-visite/lieux-culturels-et-monuments</v>
      </c>
      <c r="G1944" s="322" t="str">
        <f t="shared" ca="1" si="423"/>
        <v>A</v>
      </c>
      <c r="H1944" s="322">
        <f t="shared" ca="1" si="424"/>
        <v>0</v>
      </c>
      <c r="I1944" s="322">
        <f t="shared" ca="1" si="425"/>
        <v>0</v>
      </c>
      <c r="J1944" s="322" t="str">
        <f t="shared" ca="1" si="426"/>
        <v/>
      </c>
      <c r="K1944" s="322" t="str">
        <f t="shared" ca="1" si="427"/>
        <v/>
      </c>
      <c r="L1944" s="322" t="str">
        <f t="shared" ca="1" si="428"/>
        <v/>
      </c>
      <c r="N1944" s="322">
        <f t="shared" ca="1" si="429"/>
        <v>0</v>
      </c>
      <c r="O1944" t="str">
        <f t="shared" ca="1" si="430"/>
        <v/>
      </c>
      <c r="P1944" t="str">
        <f t="shared" ca="1" si="431"/>
        <v/>
      </c>
      <c r="Q1944" t="str">
        <f t="shared" ca="1" si="432"/>
        <v/>
      </c>
      <c r="R1944" t="str">
        <f t="shared" ca="1" si="433"/>
        <v/>
      </c>
    </row>
    <row r="1945" spans="1:18" hidden="1" x14ac:dyDescent="0.2">
      <c r="A1945" s="354"/>
      <c r="B1945" s="322">
        <v>111</v>
      </c>
      <c r="C1945" s="322" t="str">
        <f t="shared" ca="1" si="420"/>
        <v>13.6</v>
      </c>
      <c r="D1945" s="322" t="str">
        <f t="shared" ca="1" si="421"/>
        <v>na</v>
      </c>
      <c r="E1945" s="322" t="s">
        <v>44</v>
      </c>
      <c r="F1945" s="322" t="str">
        <f t="shared" ca="1" si="422"/>
        <v>https://museemaritime.larochelle.fr/au-dela-de-la-visite/a-decouvrir-a-proximite/yatchs-classiques</v>
      </c>
      <c r="G1945" s="322" t="str">
        <f t="shared" ca="1" si="423"/>
        <v>A</v>
      </c>
      <c r="H1945" s="322">
        <f t="shared" ca="1" si="424"/>
        <v>0</v>
      </c>
      <c r="I1945" s="322">
        <f t="shared" ca="1" si="425"/>
        <v>0</v>
      </c>
      <c r="J1945" s="322" t="str">
        <f t="shared" ca="1" si="426"/>
        <v/>
      </c>
      <c r="K1945" s="322" t="str">
        <f t="shared" ca="1" si="427"/>
        <v/>
      </c>
      <c r="L1945" s="322" t="str">
        <f t="shared" ca="1" si="428"/>
        <v/>
      </c>
      <c r="N1945" s="322">
        <f t="shared" ca="1" si="429"/>
        <v>0</v>
      </c>
      <c r="O1945" t="str">
        <f t="shared" ca="1" si="430"/>
        <v/>
      </c>
      <c r="P1945" t="str">
        <f t="shared" ca="1" si="431"/>
        <v/>
      </c>
      <c r="Q1945" t="str">
        <f t="shared" ca="1" si="432"/>
        <v/>
      </c>
      <c r="R1945" t="str">
        <f t="shared" ca="1" si="433"/>
        <v/>
      </c>
    </row>
    <row r="1946" spans="1:18" hidden="1" x14ac:dyDescent="0.2">
      <c r="A1946" s="354"/>
      <c r="B1946" s="322">
        <v>111</v>
      </c>
      <c r="C1946" s="322" t="str">
        <f t="shared" ca="1" si="420"/>
        <v>13.6</v>
      </c>
      <c r="D1946" s="322" t="str">
        <f t="shared" ca="1" si="421"/>
        <v>nt</v>
      </c>
      <c r="E1946" s="322" t="s">
        <v>45</v>
      </c>
      <c r="F1946" s="322" t="str">
        <f t="shared" ca="1" si="422"/>
        <v>https://museemaritime.larochelle.fr/au-dela-de-la-visite/a-decouvrir-a-proximite/angele-aline</v>
      </c>
      <c r="G1946" s="322" t="str">
        <f t="shared" ca="1" si="423"/>
        <v>A</v>
      </c>
      <c r="H1946" s="322">
        <f t="shared" ca="1" si="424"/>
        <v>0</v>
      </c>
      <c r="I1946" s="322">
        <f t="shared" ca="1" si="425"/>
        <v>0</v>
      </c>
      <c r="J1946" s="322" t="str">
        <f t="shared" ca="1" si="426"/>
        <v/>
      </c>
      <c r="K1946" s="322" t="str">
        <f t="shared" ca="1" si="427"/>
        <v/>
      </c>
      <c r="L1946" s="322" t="str">
        <f t="shared" ca="1" si="428"/>
        <v/>
      </c>
      <c r="N1946" s="322">
        <f t="shared" ca="1" si="429"/>
        <v>0</v>
      </c>
      <c r="O1946" t="str">
        <f t="shared" ca="1" si="430"/>
        <v/>
      </c>
      <c r="P1946" t="str">
        <f t="shared" ca="1" si="431"/>
        <v/>
      </c>
      <c r="Q1946" t="str">
        <f t="shared" ca="1" si="432"/>
        <v/>
      </c>
      <c r="R1946" t="str">
        <f t="shared" ca="1" si="433"/>
        <v/>
      </c>
    </row>
    <row r="1947" spans="1:18" hidden="1" x14ac:dyDescent="0.2">
      <c r="A1947" s="354"/>
      <c r="B1947" s="322">
        <v>111</v>
      </c>
      <c r="C1947" s="322" t="str">
        <f t="shared" ca="1" si="420"/>
        <v>13.6</v>
      </c>
      <c r="D1947" s="322" t="str">
        <f t="shared" ca="1" si="421"/>
        <v>nt</v>
      </c>
      <c r="E1947" s="322" t="s">
        <v>46</v>
      </c>
      <c r="F1947" s="322" t="str">
        <f t="shared" ca="1" si="422"/>
        <v>https://museemaritime.larochelle.fr/au-dela-de-la-visite/espaces-a-louer/salle-de-reception</v>
      </c>
      <c r="G1947" s="322" t="str">
        <f t="shared" ca="1" si="423"/>
        <v>A</v>
      </c>
      <c r="H1947" s="322">
        <f t="shared" ca="1" si="424"/>
        <v>0</v>
      </c>
      <c r="I1947" s="322">
        <f t="shared" ca="1" si="425"/>
        <v>0</v>
      </c>
      <c r="J1947" s="322" t="str">
        <f t="shared" ca="1" si="426"/>
        <v/>
      </c>
      <c r="K1947" s="322" t="str">
        <f t="shared" ca="1" si="427"/>
        <v/>
      </c>
      <c r="L1947" s="322" t="str">
        <f t="shared" ca="1" si="428"/>
        <v/>
      </c>
      <c r="N1947" s="322">
        <f t="shared" ca="1" si="429"/>
        <v>0</v>
      </c>
      <c r="O1947" t="str">
        <f t="shared" ca="1" si="430"/>
        <v/>
      </c>
      <c r="P1947" t="str">
        <f t="shared" ca="1" si="431"/>
        <v/>
      </c>
      <c r="Q1947" t="str">
        <f t="shared" ca="1" si="432"/>
        <v/>
      </c>
      <c r="R1947" t="str">
        <f t="shared" ca="1" si="433"/>
        <v/>
      </c>
    </row>
    <row r="1948" spans="1:18" hidden="1" x14ac:dyDescent="0.2">
      <c r="A1948" s="354"/>
      <c r="B1948" s="322">
        <v>112</v>
      </c>
      <c r="C1948" s="322" t="str">
        <f t="shared" ca="1" si="420"/>
        <v>13.7</v>
      </c>
      <c r="D1948" s="322" t="str">
        <f t="shared" ca="1" si="421"/>
        <v>na</v>
      </c>
      <c r="E1948" s="322" t="s">
        <v>27</v>
      </c>
      <c r="F1948" s="322" t="str">
        <f t="shared" ca="1" si="422"/>
        <v>https://museemaritime.larochelle.fr/</v>
      </c>
      <c r="G1948" s="322" t="str">
        <f t="shared" ca="1" si="423"/>
        <v>A</v>
      </c>
      <c r="H1948" s="322">
        <f t="shared" ca="1" si="424"/>
        <v>0</v>
      </c>
      <c r="I1948" s="322">
        <f t="shared" ca="1" si="425"/>
        <v>0</v>
      </c>
      <c r="J1948" s="322" t="str">
        <f t="shared" ca="1" si="426"/>
        <v/>
      </c>
      <c r="K1948" s="322" t="str">
        <f t="shared" ca="1" si="427"/>
        <v/>
      </c>
      <c r="L1948" s="322" t="str">
        <f t="shared" ca="1" si="428"/>
        <v/>
      </c>
      <c r="N1948" s="322">
        <f t="shared" ref="N1948:N1979" ca="1" si="434">COUNTIFS($C$7:$C$2023,$C1948,$D$7:$D$2023,"nc")</f>
        <v>0</v>
      </c>
      <c r="O1948" t="str">
        <f t="shared" ca="1" si="430"/>
        <v/>
      </c>
      <c r="P1948" t="str">
        <f t="shared" ca="1" si="431"/>
        <v/>
      </c>
      <c r="Q1948" t="str">
        <f t="shared" ca="1" si="432"/>
        <v/>
      </c>
      <c r="R1948" t="str">
        <f t="shared" ca="1" si="433"/>
        <v/>
      </c>
    </row>
    <row r="1949" spans="1:18" hidden="1" x14ac:dyDescent="0.2">
      <c r="A1949" s="354"/>
      <c r="B1949" s="322">
        <v>112</v>
      </c>
      <c r="C1949" s="322" t="str">
        <f t="shared" ca="1" si="420"/>
        <v>13.7</v>
      </c>
      <c r="D1949" s="322" t="str">
        <f t="shared" ca="1" si="421"/>
        <v>na</v>
      </c>
      <c r="E1949" s="322" t="s">
        <v>28</v>
      </c>
      <c r="F1949" s="322" t="str">
        <f t="shared" ca="1" si="422"/>
        <v>https://museemaritime.larochelle.fr/contact</v>
      </c>
      <c r="G1949" s="322" t="str">
        <f t="shared" ca="1" si="423"/>
        <v>A</v>
      </c>
      <c r="H1949" s="322">
        <f t="shared" ca="1" si="424"/>
        <v>0</v>
      </c>
      <c r="I1949" s="322">
        <f t="shared" ca="1" si="425"/>
        <v>0</v>
      </c>
      <c r="J1949" s="322" t="str">
        <f t="shared" ca="1" si="426"/>
        <v/>
      </c>
      <c r="K1949" s="322" t="str">
        <f t="shared" ca="1" si="427"/>
        <v/>
      </c>
      <c r="L1949" s="322" t="str">
        <f t="shared" ca="1" si="428"/>
        <v/>
      </c>
      <c r="N1949" s="322">
        <f t="shared" ca="1" si="434"/>
        <v>0</v>
      </c>
      <c r="O1949" t="str">
        <f t="shared" ca="1" si="430"/>
        <v/>
      </c>
      <c r="P1949" t="str">
        <f t="shared" ca="1" si="431"/>
        <v/>
      </c>
      <c r="Q1949" t="str">
        <f t="shared" ca="1" si="432"/>
        <v/>
      </c>
      <c r="R1949" t="str">
        <f t="shared" ca="1" si="433"/>
        <v/>
      </c>
    </row>
    <row r="1950" spans="1:18" hidden="1" x14ac:dyDescent="0.2">
      <c r="A1950" s="354"/>
      <c r="B1950" s="322">
        <v>112</v>
      </c>
      <c r="C1950" s="322" t="str">
        <f t="shared" ca="1" si="420"/>
        <v>13.7</v>
      </c>
      <c r="D1950" s="322" t="str">
        <f t="shared" ca="1" si="421"/>
        <v>na</v>
      </c>
      <c r="E1950" s="322" t="s">
        <v>29</v>
      </c>
      <c r="F1950" s="322" t="str">
        <f t="shared" ca="1" si="422"/>
        <v>https://museemaritime.larochelle.fr/mentions-legales</v>
      </c>
      <c r="G1950" s="322" t="str">
        <f t="shared" ca="1" si="423"/>
        <v>A</v>
      </c>
      <c r="H1950" s="322">
        <f t="shared" ca="1" si="424"/>
        <v>0</v>
      </c>
      <c r="I1950" s="322">
        <f t="shared" ca="1" si="425"/>
        <v>0</v>
      </c>
      <c r="J1950" s="322" t="str">
        <f t="shared" ca="1" si="426"/>
        <v/>
      </c>
      <c r="K1950" s="322" t="str">
        <f t="shared" ca="1" si="427"/>
        <v/>
      </c>
      <c r="L1950" s="322" t="str">
        <f t="shared" ca="1" si="428"/>
        <v/>
      </c>
      <c r="N1950" s="322">
        <f t="shared" ca="1" si="434"/>
        <v>0</v>
      </c>
      <c r="O1950" t="str">
        <f t="shared" ca="1" si="430"/>
        <v/>
      </c>
      <c r="P1950" t="str">
        <f t="shared" ca="1" si="431"/>
        <v/>
      </c>
      <c r="Q1950" t="str">
        <f t="shared" ca="1" si="432"/>
        <v/>
      </c>
      <c r="R1950" t="str">
        <f t="shared" ca="1" si="433"/>
        <v/>
      </c>
    </row>
    <row r="1951" spans="1:18" hidden="1" x14ac:dyDescent="0.2">
      <c r="A1951" s="354"/>
      <c r="B1951" s="322">
        <v>112</v>
      </c>
      <c r="C1951" s="322" t="str">
        <f t="shared" ca="1" si="420"/>
        <v>13.7</v>
      </c>
      <c r="D1951" s="322" t="str">
        <f t="shared" ca="1" si="421"/>
        <v>na</v>
      </c>
      <c r="E1951" s="322" t="s">
        <v>30</v>
      </c>
      <c r="F1951" s="322" t="str">
        <f t="shared" ca="1" si="422"/>
        <v>https://museemaritime.larochelle.fr/plan-du-site</v>
      </c>
      <c r="G1951" s="322" t="str">
        <f t="shared" ca="1" si="423"/>
        <v>A</v>
      </c>
      <c r="H1951" s="322">
        <f t="shared" ca="1" si="424"/>
        <v>0</v>
      </c>
      <c r="I1951" s="322">
        <f t="shared" ca="1" si="425"/>
        <v>0</v>
      </c>
      <c r="J1951" s="322" t="str">
        <f t="shared" ca="1" si="426"/>
        <v/>
      </c>
      <c r="K1951" s="322" t="str">
        <f t="shared" ca="1" si="427"/>
        <v/>
      </c>
      <c r="L1951" s="322" t="str">
        <f t="shared" ca="1" si="428"/>
        <v/>
      </c>
      <c r="N1951" s="322">
        <f t="shared" ca="1" si="434"/>
        <v>0</v>
      </c>
      <c r="O1951" t="str">
        <f t="shared" ca="1" si="430"/>
        <v/>
      </c>
      <c r="P1951" t="str">
        <f t="shared" ca="1" si="431"/>
        <v/>
      </c>
      <c r="Q1951" t="str">
        <f t="shared" ca="1" si="432"/>
        <v/>
      </c>
      <c r="R1951" t="str">
        <f t="shared" ca="1" si="433"/>
        <v/>
      </c>
    </row>
    <row r="1952" spans="1:18" hidden="1" x14ac:dyDescent="0.2">
      <c r="A1952" s="354"/>
      <c r="B1952" s="322">
        <v>112</v>
      </c>
      <c r="C1952" s="322" t="str">
        <f t="shared" ca="1" si="420"/>
        <v>13.7</v>
      </c>
      <c r="D1952" s="322" t="str">
        <f t="shared" ca="1" si="421"/>
        <v>na</v>
      </c>
      <c r="E1952" s="322" t="s">
        <v>31</v>
      </c>
      <c r="F1952" s="322" t="str">
        <f t="shared" ca="1" si="422"/>
        <v>https://museemaritime.larochelle.fr/un-avant-gout/en-ce-moment</v>
      </c>
      <c r="G1952" s="322" t="str">
        <f t="shared" ca="1" si="423"/>
        <v>A</v>
      </c>
      <c r="H1952" s="322">
        <f t="shared" ca="1" si="424"/>
        <v>0</v>
      </c>
      <c r="I1952" s="322">
        <f t="shared" ca="1" si="425"/>
        <v>0</v>
      </c>
      <c r="J1952" s="322" t="str">
        <f t="shared" ca="1" si="426"/>
        <v/>
      </c>
      <c r="K1952" s="322" t="str">
        <f t="shared" ca="1" si="427"/>
        <v/>
      </c>
      <c r="L1952" s="322" t="str">
        <f t="shared" ca="1" si="428"/>
        <v/>
      </c>
      <c r="N1952" s="322">
        <f t="shared" ca="1" si="434"/>
        <v>0</v>
      </c>
      <c r="O1952" t="str">
        <f t="shared" ca="1" si="430"/>
        <v/>
      </c>
      <c r="P1952" t="str">
        <f t="shared" ca="1" si="431"/>
        <v/>
      </c>
      <c r="Q1952" t="str">
        <f t="shared" ca="1" si="432"/>
        <v/>
      </c>
      <c r="R1952" t="str">
        <f t="shared" ca="1" si="433"/>
        <v/>
      </c>
    </row>
    <row r="1953" spans="1:18" hidden="1" x14ac:dyDescent="0.2">
      <c r="A1953" s="354"/>
      <c r="B1953" s="322">
        <v>112</v>
      </c>
      <c r="C1953" s="322" t="str">
        <f t="shared" ref="C1953:C2015" ca="1" si="435">IFERROR(IF(INDIRECT($E1953 &amp; "!B" &amp; $B1953)="","",INDIRECT($E1953 &amp; "!B" &amp; $B1953)),"")</f>
        <v>13.7</v>
      </c>
      <c r="D1953" s="322" t="str">
        <f t="shared" ref="D1953:D2015" ca="1" si="436">IFERROR(IF(INDIRECT($E1953 &amp; "!G" &amp; $B1953)="","",INDIRECT($E1953 &amp; "!G" &amp; $B1953)),"")</f>
        <v>na</v>
      </c>
      <c r="E1953" s="322" t="s">
        <v>32</v>
      </c>
      <c r="F1953" s="322" t="str">
        <f t="shared" ref="F1953:F2015" ca="1" si="437">IFERROR(HYPERLINK(INDIRECT($E1953 &amp; "!C3")), "")</f>
        <v>https://museemaritime.larochelle.fr/un-avant-gout/en-ce-moment</v>
      </c>
      <c r="G1953" s="322" t="str">
        <f t="shared" ref="G1953:G2015" ca="1" si="438">IFERROR(IF(INDIRECT($E1953 &amp; "!C" &amp; $B1953)="","",INDIRECT($E1953 &amp; "!C" &amp; $B1953)),"")</f>
        <v>A</v>
      </c>
      <c r="H1953" s="322">
        <f t="shared" ref="H1953:H2015" ca="1" si="439">IFERROR(IF(INDIRECT($E1953 &amp; "!D" &amp; $B1953)="","",INDIRECT($E1953 &amp; "!D" &amp; $B1953)),"")</f>
        <v>0</v>
      </c>
      <c r="I1953" s="322">
        <f t="shared" ref="I1953:I2015" ca="1" si="440">IFERROR(IF(INDIRECT($E1953 &amp; "!E" &amp; $B1953)="","",INDIRECT($E1953 &amp; "!E" &amp; $B1953)),"")</f>
        <v>0</v>
      </c>
      <c r="J1953" s="322" t="str">
        <f t="shared" ref="J1953:J2015" ca="1" si="441">IFERROR(IF(INDIRECT($E1953 &amp; "!I" &amp; $B1953)="","",INDIRECT($E1953 &amp; "!I" &amp; $B1953)),"")</f>
        <v/>
      </c>
      <c r="K1953" s="322" t="str">
        <f t="shared" ref="K1953:K2015" ca="1" si="442">IFERROR(IF(INDIRECT($E1953 &amp; "!J" &amp; $B1953)="","",INDIRECT($E1953 &amp; "!J" &amp; $B1953)),"")</f>
        <v/>
      </c>
      <c r="L1953" s="322" t="str">
        <f t="shared" ref="L1953:L2015" ca="1" si="443">IFERROR(VLOOKUP($K1953,$Z$1:$AD$4,MATCH($J1953,$AA$5:$AD$5,0)+1,FALSE),"")</f>
        <v/>
      </c>
      <c r="N1953" s="322">
        <f t="shared" ca="1" si="434"/>
        <v>0</v>
      </c>
      <c r="O1953" t="str">
        <f t="shared" ref="O1953:O2015" ca="1" si="444">IFERROR(IF(INDIRECT($E1953 &amp; "!K" &amp; $B1953)="","",INDIRECT($E1953 &amp; "!K" &amp; $B1953)),"")</f>
        <v/>
      </c>
      <c r="P1953" t="str">
        <f t="shared" ref="P1953:P2015" ca="1" si="445">IFERROR(IF(INDIRECT($E1953 &amp; "!L" &amp; $B1953)="","",INDIRECT($E1953 &amp; "!L" &amp; $B1953)),"")</f>
        <v/>
      </c>
      <c r="Q1953" t="str">
        <f t="shared" ref="Q1953:Q2015" ca="1" si="446">IFERROR(IF(INDIRECT($E1953 &amp; "!M" &amp; $B1953)="","",INDIRECT($E1953 &amp; "!M" &amp; $B1953)),"")</f>
        <v/>
      </c>
      <c r="R1953" t="str">
        <f t="shared" ref="R1953:R2015" ca="1" si="447">IFERROR(IF(INDIRECT($E1953 &amp; "!N" &amp; $B1953)="","",INDIRECT($E1953 &amp; "!N" &amp; $B1953)),"")</f>
        <v/>
      </c>
    </row>
    <row r="1954" spans="1:18" hidden="1" x14ac:dyDescent="0.2">
      <c r="A1954" s="354"/>
      <c r="B1954" s="322">
        <v>112</v>
      </c>
      <c r="C1954" s="322" t="str">
        <f t="shared" ca="1" si="435"/>
        <v>13.7</v>
      </c>
      <c r="D1954" s="322" t="str">
        <f t="shared" ca="1" si="436"/>
        <v>na</v>
      </c>
      <c r="E1954" s="322" t="s">
        <v>33</v>
      </c>
      <c r="F1954" s="322" t="str">
        <f t="shared" ca="1" si="437"/>
        <v>https://museemaritime.larochelle.fr/un-avant-gout/en-ce-moment/evenement/generationsthalassa-5662</v>
      </c>
      <c r="G1954" s="322" t="str">
        <f t="shared" ca="1" si="438"/>
        <v>A</v>
      </c>
      <c r="H1954" s="322">
        <f t="shared" ca="1" si="439"/>
        <v>0</v>
      </c>
      <c r="I1954" s="322">
        <f t="shared" ca="1" si="440"/>
        <v>0</v>
      </c>
      <c r="J1954" s="322" t="str">
        <f t="shared" ca="1" si="441"/>
        <v/>
      </c>
      <c r="K1954" s="322" t="str">
        <f t="shared" ca="1" si="442"/>
        <v/>
      </c>
      <c r="L1954" s="322" t="str">
        <f t="shared" ca="1" si="443"/>
        <v/>
      </c>
      <c r="N1954" s="322">
        <f t="shared" ca="1" si="434"/>
        <v>0</v>
      </c>
      <c r="O1954" t="str">
        <f t="shared" ca="1" si="444"/>
        <v/>
      </c>
      <c r="P1954" t="str">
        <f t="shared" ca="1" si="445"/>
        <v/>
      </c>
      <c r="Q1954" t="str">
        <f t="shared" ca="1" si="446"/>
        <v/>
      </c>
      <c r="R1954" t="str">
        <f t="shared" ca="1" si="447"/>
        <v/>
      </c>
    </row>
    <row r="1955" spans="1:18" hidden="1" x14ac:dyDescent="0.2">
      <c r="A1955" s="354"/>
      <c r="B1955" s="322">
        <v>112</v>
      </c>
      <c r="C1955" s="322" t="str">
        <f t="shared" ca="1" si="435"/>
        <v>13.7</v>
      </c>
      <c r="D1955" s="322" t="str">
        <f t="shared" ca="1" si="436"/>
        <v>na</v>
      </c>
      <c r="E1955" s="322" t="s">
        <v>34</v>
      </c>
      <c r="F1955" s="322" t="str">
        <f t="shared" ca="1" si="437"/>
        <v>https://museemaritime.larochelle.fr/recherche?q=bateau&amp;tx_indexedsearch%5Bsubmit_button%5D=OK </v>
      </c>
      <c r="G1955" s="322" t="str">
        <f t="shared" ca="1" si="438"/>
        <v>A</v>
      </c>
      <c r="H1955" s="322">
        <f t="shared" ca="1" si="439"/>
        <v>0</v>
      </c>
      <c r="I1955" s="322">
        <f t="shared" ca="1" si="440"/>
        <v>0</v>
      </c>
      <c r="J1955" s="322" t="str">
        <f t="shared" ca="1" si="441"/>
        <v/>
      </c>
      <c r="K1955" s="322" t="str">
        <f t="shared" ca="1" si="442"/>
        <v/>
      </c>
      <c r="L1955" s="322" t="str">
        <f t="shared" ca="1" si="443"/>
        <v/>
      </c>
      <c r="N1955" s="322">
        <f t="shared" ca="1" si="434"/>
        <v>0</v>
      </c>
      <c r="O1955" t="str">
        <f t="shared" ca="1" si="444"/>
        <v/>
      </c>
      <c r="P1955" t="str">
        <f t="shared" ca="1" si="445"/>
        <v/>
      </c>
      <c r="Q1955" t="str">
        <f t="shared" ca="1" si="446"/>
        <v/>
      </c>
      <c r="R1955" t="str">
        <f t="shared" ca="1" si="447"/>
        <v/>
      </c>
    </row>
    <row r="1956" spans="1:18" hidden="1" x14ac:dyDescent="0.2">
      <c r="A1956" s="354"/>
      <c r="B1956" s="322">
        <v>112</v>
      </c>
      <c r="C1956" s="322" t="str">
        <f t="shared" ca="1" si="435"/>
        <v>13.7</v>
      </c>
      <c r="D1956" s="322" t="str">
        <f t="shared" ca="1" si="436"/>
        <v>na</v>
      </c>
      <c r="E1956" s="322" t="s">
        <v>35</v>
      </c>
      <c r="F1956" s="322" t="str">
        <f t="shared" ca="1" si="437"/>
        <v>https://museemaritime.larochelle.fr/un-avant-gout/presentation-du-musee</v>
      </c>
      <c r="G1956" s="322" t="str">
        <f t="shared" ca="1" si="438"/>
        <v>A</v>
      </c>
      <c r="H1956" s="322">
        <f t="shared" ca="1" si="439"/>
        <v>0</v>
      </c>
      <c r="I1956" s="322">
        <f t="shared" ca="1" si="440"/>
        <v>0</v>
      </c>
      <c r="J1956" s="322" t="str">
        <f t="shared" ca="1" si="441"/>
        <v/>
      </c>
      <c r="K1956" s="322" t="str">
        <f t="shared" ca="1" si="442"/>
        <v/>
      </c>
      <c r="L1956" s="322" t="str">
        <f t="shared" ca="1" si="443"/>
        <v/>
      </c>
      <c r="N1956" s="322">
        <f t="shared" ca="1" si="434"/>
        <v>0</v>
      </c>
      <c r="O1956" t="str">
        <f t="shared" ca="1" si="444"/>
        <v/>
      </c>
      <c r="P1956" t="str">
        <f t="shared" ca="1" si="445"/>
        <v/>
      </c>
      <c r="Q1956" t="str">
        <f t="shared" ca="1" si="446"/>
        <v/>
      </c>
      <c r="R1956" t="str">
        <f t="shared" ca="1" si="447"/>
        <v/>
      </c>
    </row>
    <row r="1957" spans="1:18" hidden="1" x14ac:dyDescent="0.2">
      <c r="A1957" s="354"/>
      <c r="B1957" s="322">
        <v>112</v>
      </c>
      <c r="C1957" s="322" t="str">
        <f t="shared" ca="1" si="435"/>
        <v>13.7</v>
      </c>
      <c r="D1957" s="322" t="str">
        <f t="shared" ca="1" si="436"/>
        <v>na</v>
      </c>
      <c r="E1957" s="322" t="s">
        <v>36</v>
      </c>
      <c r="F1957" s="322" t="str">
        <f t="shared" ca="1" si="437"/>
        <v>https://museemaritime.larochelle.fr/un-avant-gout/histoire-du-musee</v>
      </c>
      <c r="G1957" s="322" t="str">
        <f t="shared" ca="1" si="438"/>
        <v>A</v>
      </c>
      <c r="H1957" s="322">
        <f t="shared" ca="1" si="439"/>
        <v>0</v>
      </c>
      <c r="I1957" s="322">
        <f t="shared" ca="1" si="440"/>
        <v>0</v>
      </c>
      <c r="J1957" s="322" t="str">
        <f t="shared" ca="1" si="441"/>
        <v/>
      </c>
      <c r="K1957" s="322" t="str">
        <f t="shared" ca="1" si="442"/>
        <v/>
      </c>
      <c r="L1957" s="322" t="str">
        <f t="shared" ca="1" si="443"/>
        <v/>
      </c>
      <c r="N1957" s="322">
        <f t="shared" ca="1" si="434"/>
        <v>0</v>
      </c>
      <c r="O1957" t="str">
        <f t="shared" ca="1" si="444"/>
        <v/>
      </c>
      <c r="P1957" t="str">
        <f t="shared" ca="1" si="445"/>
        <v/>
      </c>
      <c r="Q1957" t="str">
        <f t="shared" ca="1" si="446"/>
        <v/>
      </c>
      <c r="R1957" t="str">
        <f t="shared" ca="1" si="447"/>
        <v/>
      </c>
    </row>
    <row r="1958" spans="1:18" hidden="1" x14ac:dyDescent="0.2">
      <c r="A1958" s="354"/>
      <c r="B1958" s="322">
        <v>112</v>
      </c>
      <c r="C1958" s="322" t="str">
        <f t="shared" ca="1" si="435"/>
        <v>13.7</v>
      </c>
      <c r="D1958" s="322" t="str">
        <f t="shared" ca="1" si="436"/>
        <v>na</v>
      </c>
      <c r="E1958" s="322" t="s">
        <v>37</v>
      </c>
      <c r="F1958" s="322" t="str">
        <f t="shared" ca="1" si="437"/>
        <v>https://museemaritime.larochelle.fr/un-avant-gout/les-collections/flotte-patrimoniale</v>
      </c>
      <c r="G1958" s="322" t="str">
        <f t="shared" ca="1" si="438"/>
        <v>A</v>
      </c>
      <c r="H1958" s="322">
        <f t="shared" ca="1" si="439"/>
        <v>0</v>
      </c>
      <c r="I1958" s="322">
        <f t="shared" ca="1" si="440"/>
        <v>0</v>
      </c>
      <c r="J1958" s="322" t="str">
        <f t="shared" ca="1" si="441"/>
        <v/>
      </c>
      <c r="K1958" s="322" t="str">
        <f t="shared" ca="1" si="442"/>
        <v/>
      </c>
      <c r="L1958" s="322" t="str">
        <f t="shared" ca="1" si="443"/>
        <v/>
      </c>
      <c r="N1958" s="322">
        <f t="shared" ca="1" si="434"/>
        <v>0</v>
      </c>
      <c r="O1958" t="str">
        <f t="shared" ca="1" si="444"/>
        <v/>
      </c>
      <c r="P1958" t="str">
        <f t="shared" ca="1" si="445"/>
        <v/>
      </c>
      <c r="Q1958" t="str">
        <f t="shared" ca="1" si="446"/>
        <v/>
      </c>
      <c r="R1958" t="str">
        <f t="shared" ca="1" si="447"/>
        <v/>
      </c>
    </row>
    <row r="1959" spans="1:18" hidden="1" x14ac:dyDescent="0.2">
      <c r="A1959" s="354"/>
      <c r="B1959" s="322">
        <v>112</v>
      </c>
      <c r="C1959" s="322" t="str">
        <f t="shared" ca="1" si="435"/>
        <v>13.7</v>
      </c>
      <c r="D1959" s="322" t="str">
        <f t="shared" ca="1" si="436"/>
        <v>na</v>
      </c>
      <c r="E1959" s="322" t="s">
        <v>38</v>
      </c>
      <c r="F1959" s="322" t="str">
        <f t="shared" ca="1" si="437"/>
        <v>https://museemaritime.larochelle.fr/un-avant-gout/les-collections/france-1</v>
      </c>
      <c r="G1959" s="322" t="str">
        <f t="shared" ca="1" si="438"/>
        <v>A</v>
      </c>
      <c r="H1959" s="322">
        <f t="shared" ca="1" si="439"/>
        <v>0</v>
      </c>
      <c r="I1959" s="322">
        <f t="shared" ca="1" si="440"/>
        <v>0</v>
      </c>
      <c r="J1959" s="322" t="str">
        <f t="shared" ca="1" si="441"/>
        <v/>
      </c>
      <c r="K1959" s="322" t="str">
        <f t="shared" ca="1" si="442"/>
        <v/>
      </c>
      <c r="L1959" s="322" t="str">
        <f t="shared" ca="1" si="443"/>
        <v/>
      </c>
      <c r="N1959" s="322">
        <f t="shared" ca="1" si="434"/>
        <v>0</v>
      </c>
      <c r="O1959" t="str">
        <f t="shared" ca="1" si="444"/>
        <v/>
      </c>
      <c r="P1959" t="str">
        <f t="shared" ca="1" si="445"/>
        <v/>
      </c>
      <c r="Q1959" t="str">
        <f t="shared" ca="1" si="446"/>
        <v/>
      </c>
      <c r="R1959" t="str">
        <f t="shared" ca="1" si="447"/>
        <v/>
      </c>
    </row>
    <row r="1960" spans="1:18" hidden="1" x14ac:dyDescent="0.2">
      <c r="A1960" s="354"/>
      <c r="B1960" s="322">
        <v>112</v>
      </c>
      <c r="C1960" s="322" t="str">
        <f t="shared" ca="1" si="435"/>
        <v>13.7</v>
      </c>
      <c r="D1960" s="322" t="str">
        <f t="shared" ca="1" si="436"/>
        <v>na</v>
      </c>
      <c r="E1960" s="322" t="s">
        <v>39</v>
      </c>
      <c r="F1960" s="322" t="str">
        <f t="shared" ca="1" si="437"/>
        <v>https://museemaritime.larochelle.fr/un-avant-gout/les-incontournables/joshua-1</v>
      </c>
      <c r="G1960" s="322" t="str">
        <f t="shared" ca="1" si="438"/>
        <v>A</v>
      </c>
      <c r="H1960" s="322">
        <f t="shared" ca="1" si="439"/>
        <v>0</v>
      </c>
      <c r="I1960" s="322">
        <f t="shared" ca="1" si="440"/>
        <v>0</v>
      </c>
      <c r="J1960" s="322" t="str">
        <f t="shared" ca="1" si="441"/>
        <v/>
      </c>
      <c r="K1960" s="322" t="str">
        <f t="shared" ca="1" si="442"/>
        <v/>
      </c>
      <c r="L1960" s="322" t="str">
        <f t="shared" ca="1" si="443"/>
        <v/>
      </c>
      <c r="N1960" s="322">
        <f t="shared" ca="1" si="434"/>
        <v>0</v>
      </c>
      <c r="O1960" t="str">
        <f t="shared" ca="1" si="444"/>
        <v/>
      </c>
      <c r="P1960" t="str">
        <f t="shared" ca="1" si="445"/>
        <v/>
      </c>
      <c r="Q1960" t="str">
        <f t="shared" ca="1" si="446"/>
        <v/>
      </c>
      <c r="R1960" t="str">
        <f t="shared" ca="1" si="447"/>
        <v/>
      </c>
    </row>
    <row r="1961" spans="1:18" hidden="1" x14ac:dyDescent="0.2">
      <c r="A1961" s="354"/>
      <c r="B1961" s="322">
        <v>112</v>
      </c>
      <c r="C1961" s="322" t="str">
        <f t="shared" ca="1" si="435"/>
        <v>13.7</v>
      </c>
      <c r="D1961" s="322" t="str">
        <f t="shared" ca="1" si="436"/>
        <v>na</v>
      </c>
      <c r="E1961" s="322" t="s">
        <v>40</v>
      </c>
      <c r="F1961" s="322" t="str">
        <f t="shared" ca="1" si="437"/>
        <v>https://museemaritime.larochelle.fr/preparer-la-visite/acces-tarifs-et-horaires</v>
      </c>
      <c r="G1961" s="322" t="str">
        <f t="shared" ca="1" si="438"/>
        <v>A</v>
      </c>
      <c r="H1961" s="322">
        <f t="shared" ca="1" si="439"/>
        <v>0</v>
      </c>
      <c r="I1961" s="322">
        <f t="shared" ca="1" si="440"/>
        <v>0</v>
      </c>
      <c r="J1961" s="322" t="str">
        <f t="shared" ca="1" si="441"/>
        <v/>
      </c>
      <c r="K1961" s="322" t="str">
        <f t="shared" ca="1" si="442"/>
        <v/>
      </c>
      <c r="L1961" s="322" t="str">
        <f t="shared" ca="1" si="443"/>
        <v/>
      </c>
      <c r="N1961" s="322">
        <f t="shared" ca="1" si="434"/>
        <v>0</v>
      </c>
      <c r="O1961" t="str">
        <f t="shared" ca="1" si="444"/>
        <v/>
      </c>
      <c r="P1961" t="str">
        <f t="shared" ca="1" si="445"/>
        <v/>
      </c>
      <c r="Q1961" t="str">
        <f t="shared" ca="1" si="446"/>
        <v/>
      </c>
      <c r="R1961" t="str">
        <f t="shared" ca="1" si="447"/>
        <v/>
      </c>
    </row>
    <row r="1962" spans="1:18" hidden="1" x14ac:dyDescent="0.2">
      <c r="A1962" s="354"/>
      <c r="B1962" s="322">
        <v>112</v>
      </c>
      <c r="C1962" s="322" t="str">
        <f t="shared" ca="1" si="435"/>
        <v>13.7</v>
      </c>
      <c r="D1962" s="322" t="str">
        <f t="shared" ca="1" si="436"/>
        <v>na</v>
      </c>
      <c r="E1962" s="322" t="s">
        <v>41</v>
      </c>
      <c r="F1962" s="322" t="str">
        <f t="shared" ca="1" si="437"/>
        <v>https://museemaritime.larochelle.fr/preparer-la-visite/je-suis/enseignant-ou-animateur</v>
      </c>
      <c r="G1962" s="322" t="str">
        <f t="shared" ca="1" si="438"/>
        <v>A</v>
      </c>
      <c r="H1962" s="322">
        <f t="shared" ca="1" si="439"/>
        <v>0</v>
      </c>
      <c r="I1962" s="322">
        <f t="shared" ca="1" si="440"/>
        <v>0</v>
      </c>
      <c r="J1962" s="322" t="str">
        <f t="shared" ca="1" si="441"/>
        <v/>
      </c>
      <c r="K1962" s="322" t="str">
        <f t="shared" ca="1" si="442"/>
        <v/>
      </c>
      <c r="L1962" s="322" t="str">
        <f t="shared" ca="1" si="443"/>
        <v/>
      </c>
      <c r="N1962" s="322">
        <f t="shared" ca="1" si="434"/>
        <v>0</v>
      </c>
      <c r="O1962" t="str">
        <f t="shared" ca="1" si="444"/>
        <v/>
      </c>
      <c r="P1962" t="str">
        <f t="shared" ca="1" si="445"/>
        <v/>
      </c>
      <c r="Q1962" t="str">
        <f t="shared" ca="1" si="446"/>
        <v/>
      </c>
      <c r="R1962" t="str">
        <f t="shared" ca="1" si="447"/>
        <v/>
      </c>
    </row>
    <row r="1963" spans="1:18" hidden="1" x14ac:dyDescent="0.2">
      <c r="A1963" s="354"/>
      <c r="B1963" s="322">
        <v>112</v>
      </c>
      <c r="C1963" s="322" t="str">
        <f t="shared" ca="1" si="435"/>
        <v>13.7</v>
      </c>
      <c r="D1963" s="322" t="str">
        <f t="shared" ca="1" si="436"/>
        <v>na</v>
      </c>
      <c r="E1963" s="322" t="s">
        <v>42</v>
      </c>
      <c r="F1963" s="322" t="str">
        <f t="shared" ca="1" si="437"/>
        <v>https://museemaritime.larochelle.fr/au-dela-de-la-visite/autour-des-expositions</v>
      </c>
      <c r="G1963" s="322" t="str">
        <f t="shared" ca="1" si="438"/>
        <v>A</v>
      </c>
      <c r="H1963" s="322">
        <f t="shared" ca="1" si="439"/>
        <v>0</v>
      </c>
      <c r="I1963" s="322">
        <f t="shared" ca="1" si="440"/>
        <v>0</v>
      </c>
      <c r="J1963" s="322" t="str">
        <f t="shared" ca="1" si="441"/>
        <v/>
      </c>
      <c r="K1963" s="322" t="str">
        <f t="shared" ca="1" si="442"/>
        <v/>
      </c>
      <c r="L1963" s="322" t="str">
        <f t="shared" ca="1" si="443"/>
        <v/>
      </c>
      <c r="N1963" s="322">
        <f t="shared" ca="1" si="434"/>
        <v>0</v>
      </c>
      <c r="O1963" t="str">
        <f t="shared" ca="1" si="444"/>
        <v/>
      </c>
      <c r="P1963" t="str">
        <f t="shared" ca="1" si="445"/>
        <v/>
      </c>
      <c r="Q1963" t="str">
        <f t="shared" ca="1" si="446"/>
        <v/>
      </c>
      <c r="R1963" t="str">
        <f t="shared" ca="1" si="447"/>
        <v/>
      </c>
    </row>
    <row r="1964" spans="1:18" hidden="1" x14ac:dyDescent="0.2">
      <c r="A1964" s="354"/>
      <c r="B1964" s="322">
        <v>112</v>
      </c>
      <c r="C1964" s="322" t="str">
        <f t="shared" ca="1" si="435"/>
        <v>13.7</v>
      </c>
      <c r="D1964" s="322" t="str">
        <f t="shared" ca="1" si="436"/>
        <v>na</v>
      </c>
      <c r="E1964" s="322" t="s">
        <v>43</v>
      </c>
      <c r="F1964" s="322" t="str">
        <f t="shared" ca="1" si="437"/>
        <v>https://museemaritime.larochelle.fr/au-dela-de-la-visite/lieux-culturels-et-monuments</v>
      </c>
      <c r="G1964" s="322" t="str">
        <f t="shared" ca="1" si="438"/>
        <v>A</v>
      </c>
      <c r="H1964" s="322">
        <f t="shared" ca="1" si="439"/>
        <v>0</v>
      </c>
      <c r="I1964" s="322">
        <f t="shared" ca="1" si="440"/>
        <v>0</v>
      </c>
      <c r="J1964" s="322" t="str">
        <f t="shared" ca="1" si="441"/>
        <v/>
      </c>
      <c r="K1964" s="322" t="str">
        <f t="shared" ca="1" si="442"/>
        <v/>
      </c>
      <c r="L1964" s="322" t="str">
        <f t="shared" ca="1" si="443"/>
        <v/>
      </c>
      <c r="N1964" s="322">
        <f t="shared" ca="1" si="434"/>
        <v>0</v>
      </c>
      <c r="O1964" t="str">
        <f t="shared" ca="1" si="444"/>
        <v/>
      </c>
      <c r="P1964" t="str">
        <f t="shared" ca="1" si="445"/>
        <v/>
      </c>
      <c r="Q1964" t="str">
        <f t="shared" ca="1" si="446"/>
        <v/>
      </c>
      <c r="R1964" t="str">
        <f t="shared" ca="1" si="447"/>
        <v/>
      </c>
    </row>
    <row r="1965" spans="1:18" hidden="1" x14ac:dyDescent="0.2">
      <c r="A1965" s="354"/>
      <c r="B1965" s="322">
        <v>112</v>
      </c>
      <c r="C1965" s="322" t="str">
        <f t="shared" ca="1" si="435"/>
        <v>13.7</v>
      </c>
      <c r="D1965" s="322" t="str">
        <f t="shared" ca="1" si="436"/>
        <v>na</v>
      </c>
      <c r="E1965" s="322" t="s">
        <v>44</v>
      </c>
      <c r="F1965" s="322" t="str">
        <f t="shared" ca="1" si="437"/>
        <v>https://museemaritime.larochelle.fr/au-dela-de-la-visite/a-decouvrir-a-proximite/yatchs-classiques</v>
      </c>
      <c r="G1965" s="322" t="str">
        <f t="shared" ca="1" si="438"/>
        <v>A</v>
      </c>
      <c r="H1965" s="322">
        <f t="shared" ca="1" si="439"/>
        <v>0</v>
      </c>
      <c r="I1965" s="322">
        <f t="shared" ca="1" si="440"/>
        <v>0</v>
      </c>
      <c r="J1965" s="322" t="str">
        <f t="shared" ca="1" si="441"/>
        <v/>
      </c>
      <c r="K1965" s="322" t="str">
        <f t="shared" ca="1" si="442"/>
        <v/>
      </c>
      <c r="L1965" s="322" t="str">
        <f t="shared" ca="1" si="443"/>
        <v/>
      </c>
      <c r="N1965" s="322">
        <f t="shared" ca="1" si="434"/>
        <v>0</v>
      </c>
      <c r="O1965" t="str">
        <f t="shared" ca="1" si="444"/>
        <v/>
      </c>
      <c r="P1965" t="str">
        <f t="shared" ca="1" si="445"/>
        <v/>
      </c>
      <c r="Q1965" t="str">
        <f t="shared" ca="1" si="446"/>
        <v/>
      </c>
      <c r="R1965" t="str">
        <f t="shared" ca="1" si="447"/>
        <v/>
      </c>
    </row>
    <row r="1966" spans="1:18" hidden="1" x14ac:dyDescent="0.2">
      <c r="A1966" s="354"/>
      <c r="B1966" s="322">
        <v>112</v>
      </c>
      <c r="C1966" s="322" t="str">
        <f t="shared" ca="1" si="435"/>
        <v>13.7</v>
      </c>
      <c r="D1966" s="322" t="str">
        <f t="shared" ca="1" si="436"/>
        <v>nt</v>
      </c>
      <c r="E1966" s="322" t="s">
        <v>45</v>
      </c>
      <c r="F1966" s="322" t="str">
        <f t="shared" ca="1" si="437"/>
        <v>https://museemaritime.larochelle.fr/au-dela-de-la-visite/a-decouvrir-a-proximite/angele-aline</v>
      </c>
      <c r="G1966" s="322" t="str">
        <f t="shared" ca="1" si="438"/>
        <v>A</v>
      </c>
      <c r="H1966" s="322">
        <f t="shared" ca="1" si="439"/>
        <v>0</v>
      </c>
      <c r="I1966" s="322">
        <f t="shared" ca="1" si="440"/>
        <v>0</v>
      </c>
      <c r="J1966" s="322" t="str">
        <f t="shared" ca="1" si="441"/>
        <v/>
      </c>
      <c r="K1966" s="322" t="str">
        <f t="shared" ca="1" si="442"/>
        <v/>
      </c>
      <c r="L1966" s="322" t="str">
        <f t="shared" ca="1" si="443"/>
        <v/>
      </c>
      <c r="N1966" s="322">
        <f t="shared" ca="1" si="434"/>
        <v>0</v>
      </c>
      <c r="O1966" t="str">
        <f t="shared" ca="1" si="444"/>
        <v/>
      </c>
      <c r="P1966" t="str">
        <f t="shared" ca="1" si="445"/>
        <v/>
      </c>
      <c r="Q1966" t="str">
        <f t="shared" ca="1" si="446"/>
        <v/>
      </c>
      <c r="R1966" t="str">
        <f t="shared" ca="1" si="447"/>
        <v/>
      </c>
    </row>
    <row r="1967" spans="1:18" hidden="1" x14ac:dyDescent="0.2">
      <c r="A1967" s="354"/>
      <c r="B1967" s="322">
        <v>112</v>
      </c>
      <c r="C1967" s="322" t="str">
        <f t="shared" ca="1" si="435"/>
        <v>13.7</v>
      </c>
      <c r="D1967" s="322" t="str">
        <f t="shared" ca="1" si="436"/>
        <v>nt</v>
      </c>
      <c r="E1967" s="322" t="s">
        <v>46</v>
      </c>
      <c r="F1967" s="322" t="str">
        <f t="shared" ca="1" si="437"/>
        <v>https://museemaritime.larochelle.fr/au-dela-de-la-visite/espaces-a-louer/salle-de-reception</v>
      </c>
      <c r="G1967" s="322" t="str">
        <f t="shared" ca="1" si="438"/>
        <v>A</v>
      </c>
      <c r="H1967" s="322">
        <f t="shared" ca="1" si="439"/>
        <v>0</v>
      </c>
      <c r="I1967" s="322">
        <f t="shared" ca="1" si="440"/>
        <v>0</v>
      </c>
      <c r="J1967" s="322" t="str">
        <f t="shared" ca="1" si="441"/>
        <v/>
      </c>
      <c r="K1967" s="322" t="str">
        <f t="shared" ca="1" si="442"/>
        <v/>
      </c>
      <c r="L1967" s="322" t="str">
        <f t="shared" ca="1" si="443"/>
        <v/>
      </c>
      <c r="N1967" s="322">
        <f t="shared" ca="1" si="434"/>
        <v>0</v>
      </c>
      <c r="O1967" t="str">
        <f t="shared" ca="1" si="444"/>
        <v/>
      </c>
      <c r="P1967" t="str">
        <f t="shared" ca="1" si="445"/>
        <v/>
      </c>
      <c r="Q1967" t="str">
        <f t="shared" ca="1" si="446"/>
        <v/>
      </c>
      <c r="R1967" t="str">
        <f t="shared" ca="1" si="447"/>
        <v/>
      </c>
    </row>
    <row r="1968" spans="1:18" hidden="1" x14ac:dyDescent="0.2">
      <c r="A1968" s="354"/>
      <c r="B1968" s="322">
        <v>113</v>
      </c>
      <c r="C1968" s="322" t="str">
        <f t="shared" ca="1" si="435"/>
        <v>13.8</v>
      </c>
      <c r="D1968" s="322" t="str">
        <f t="shared" ca="1" si="436"/>
        <v>na</v>
      </c>
      <c r="E1968" s="322" t="s">
        <v>27</v>
      </c>
      <c r="F1968" s="322" t="str">
        <f t="shared" ca="1" si="437"/>
        <v>https://museemaritime.larochelle.fr/</v>
      </c>
      <c r="G1968" s="322" t="str">
        <f t="shared" ca="1" si="438"/>
        <v>A</v>
      </c>
      <c r="H1968" s="322">
        <f t="shared" ca="1" si="439"/>
        <v>0</v>
      </c>
      <c r="I1968" s="322">
        <f t="shared" ca="1" si="440"/>
        <v>0</v>
      </c>
      <c r="J1968" s="322" t="str">
        <f t="shared" ca="1" si="441"/>
        <v/>
      </c>
      <c r="K1968" s="322" t="str">
        <f t="shared" ca="1" si="442"/>
        <v/>
      </c>
      <c r="L1968" s="322" t="str">
        <f t="shared" ca="1" si="443"/>
        <v/>
      </c>
      <c r="N1968" s="322">
        <f t="shared" ca="1" si="434"/>
        <v>1</v>
      </c>
      <c r="O1968" t="str">
        <f t="shared" ca="1" si="444"/>
        <v/>
      </c>
      <c r="P1968" t="str">
        <f t="shared" ca="1" si="445"/>
        <v/>
      </c>
      <c r="Q1968" t="str">
        <f t="shared" ca="1" si="446"/>
        <v/>
      </c>
      <c r="R1968" t="str">
        <f t="shared" ca="1" si="447"/>
        <v/>
      </c>
    </row>
    <row r="1969" spans="1:18" hidden="1" x14ac:dyDescent="0.2">
      <c r="A1969" s="354"/>
      <c r="B1969" s="322">
        <v>113</v>
      </c>
      <c r="C1969" s="322" t="str">
        <f t="shared" ca="1" si="435"/>
        <v>13.8</v>
      </c>
      <c r="D1969" s="322" t="str">
        <f t="shared" ca="1" si="436"/>
        <v>na</v>
      </c>
      <c r="E1969" s="322" t="s">
        <v>28</v>
      </c>
      <c r="F1969" s="322" t="str">
        <f t="shared" ca="1" si="437"/>
        <v>https://museemaritime.larochelle.fr/contact</v>
      </c>
      <c r="G1969" s="322" t="str">
        <f t="shared" ca="1" si="438"/>
        <v>A</v>
      </c>
      <c r="H1969" s="322">
        <f t="shared" ca="1" si="439"/>
        <v>0</v>
      </c>
      <c r="I1969" s="322">
        <f t="shared" ca="1" si="440"/>
        <v>0</v>
      </c>
      <c r="J1969" s="322" t="str">
        <f t="shared" ca="1" si="441"/>
        <v/>
      </c>
      <c r="K1969" s="322" t="str">
        <f t="shared" ca="1" si="442"/>
        <v/>
      </c>
      <c r="L1969" s="322" t="str">
        <f t="shared" ca="1" si="443"/>
        <v/>
      </c>
      <c r="N1969" s="322">
        <f t="shared" ca="1" si="434"/>
        <v>1</v>
      </c>
      <c r="O1969" t="str">
        <f t="shared" ca="1" si="444"/>
        <v/>
      </c>
      <c r="P1969" t="str">
        <f t="shared" ca="1" si="445"/>
        <v/>
      </c>
      <c r="Q1969" t="str">
        <f t="shared" ca="1" si="446"/>
        <v/>
      </c>
      <c r="R1969" t="str">
        <f t="shared" ca="1" si="447"/>
        <v/>
      </c>
    </row>
    <row r="1970" spans="1:18" hidden="1" x14ac:dyDescent="0.2">
      <c r="A1970" s="354"/>
      <c r="B1970" s="322">
        <v>113</v>
      </c>
      <c r="C1970" s="322" t="str">
        <f t="shared" ca="1" si="435"/>
        <v>13.8</v>
      </c>
      <c r="D1970" s="322" t="str">
        <f t="shared" ca="1" si="436"/>
        <v>na</v>
      </c>
      <c r="E1970" s="322" t="s">
        <v>29</v>
      </c>
      <c r="F1970" s="322" t="str">
        <f t="shared" ca="1" si="437"/>
        <v>https://museemaritime.larochelle.fr/mentions-legales</v>
      </c>
      <c r="G1970" s="322" t="str">
        <f t="shared" ca="1" si="438"/>
        <v>A</v>
      </c>
      <c r="H1970" s="322">
        <f t="shared" ca="1" si="439"/>
        <v>0</v>
      </c>
      <c r="I1970" s="322">
        <f t="shared" ca="1" si="440"/>
        <v>0</v>
      </c>
      <c r="J1970" s="322" t="str">
        <f t="shared" ca="1" si="441"/>
        <v/>
      </c>
      <c r="K1970" s="322" t="str">
        <f t="shared" ca="1" si="442"/>
        <v/>
      </c>
      <c r="L1970" s="322" t="str">
        <f t="shared" ca="1" si="443"/>
        <v/>
      </c>
      <c r="N1970" s="322">
        <f t="shared" ca="1" si="434"/>
        <v>1</v>
      </c>
      <c r="O1970" t="str">
        <f t="shared" ca="1" si="444"/>
        <v/>
      </c>
      <c r="P1970" t="str">
        <f t="shared" ca="1" si="445"/>
        <v/>
      </c>
      <c r="Q1970" t="str">
        <f t="shared" ca="1" si="446"/>
        <v/>
      </c>
      <c r="R1970" t="str">
        <f t="shared" ca="1" si="447"/>
        <v/>
      </c>
    </row>
    <row r="1971" spans="1:18" hidden="1" x14ac:dyDescent="0.2">
      <c r="A1971" s="354"/>
      <c r="B1971" s="322">
        <v>113</v>
      </c>
      <c r="C1971" s="322" t="str">
        <f t="shared" ca="1" si="435"/>
        <v>13.8</v>
      </c>
      <c r="D1971" s="322" t="str">
        <f t="shared" ca="1" si="436"/>
        <v>na</v>
      </c>
      <c r="E1971" s="322" t="s">
        <v>30</v>
      </c>
      <c r="F1971" s="322" t="str">
        <f t="shared" ca="1" si="437"/>
        <v>https://museemaritime.larochelle.fr/plan-du-site</v>
      </c>
      <c r="G1971" s="322" t="str">
        <f t="shared" ca="1" si="438"/>
        <v>A</v>
      </c>
      <c r="H1971" s="322">
        <f t="shared" ca="1" si="439"/>
        <v>0</v>
      </c>
      <c r="I1971" s="322">
        <f t="shared" ca="1" si="440"/>
        <v>0</v>
      </c>
      <c r="J1971" s="322" t="str">
        <f t="shared" ca="1" si="441"/>
        <v/>
      </c>
      <c r="K1971" s="322" t="str">
        <f t="shared" ca="1" si="442"/>
        <v/>
      </c>
      <c r="L1971" s="322" t="str">
        <f t="shared" ca="1" si="443"/>
        <v/>
      </c>
      <c r="N1971" s="322">
        <f t="shared" ca="1" si="434"/>
        <v>1</v>
      </c>
      <c r="O1971" t="str">
        <f t="shared" ca="1" si="444"/>
        <v/>
      </c>
      <c r="P1971" t="str">
        <f t="shared" ca="1" si="445"/>
        <v/>
      </c>
      <c r="Q1971" t="str">
        <f t="shared" ca="1" si="446"/>
        <v/>
      </c>
      <c r="R1971" t="str">
        <f t="shared" ca="1" si="447"/>
        <v/>
      </c>
    </row>
    <row r="1972" spans="1:18" hidden="1" x14ac:dyDescent="0.2">
      <c r="A1972" s="354"/>
      <c r="B1972" s="322">
        <v>113</v>
      </c>
      <c r="C1972" s="322" t="str">
        <f t="shared" ca="1" si="435"/>
        <v>13.8</v>
      </c>
      <c r="D1972" s="322" t="str">
        <f t="shared" ca="1" si="436"/>
        <v>na</v>
      </c>
      <c r="E1972" s="322" t="s">
        <v>31</v>
      </c>
      <c r="F1972" s="322" t="str">
        <f t="shared" ca="1" si="437"/>
        <v>https://museemaritime.larochelle.fr/un-avant-gout/en-ce-moment</v>
      </c>
      <c r="G1972" s="322" t="str">
        <f t="shared" ca="1" si="438"/>
        <v>A</v>
      </c>
      <c r="H1972" s="322">
        <f t="shared" ca="1" si="439"/>
        <v>0</v>
      </c>
      <c r="I1972" s="322">
        <f t="shared" ca="1" si="440"/>
        <v>0</v>
      </c>
      <c r="J1972" s="322" t="str">
        <f t="shared" ca="1" si="441"/>
        <v/>
      </c>
      <c r="K1972" s="322" t="str">
        <f t="shared" ca="1" si="442"/>
        <v/>
      </c>
      <c r="L1972" s="322" t="str">
        <f t="shared" ca="1" si="443"/>
        <v/>
      </c>
      <c r="N1972" s="322">
        <f t="shared" ca="1" si="434"/>
        <v>1</v>
      </c>
      <c r="O1972" t="str">
        <f t="shared" ca="1" si="444"/>
        <v/>
      </c>
      <c r="P1972" t="str">
        <f t="shared" ca="1" si="445"/>
        <v/>
      </c>
      <c r="Q1972" t="str">
        <f t="shared" ca="1" si="446"/>
        <v/>
      </c>
      <c r="R1972" t="str">
        <f t="shared" ca="1" si="447"/>
        <v/>
      </c>
    </row>
    <row r="1973" spans="1:18" hidden="1" x14ac:dyDescent="0.2">
      <c r="A1973" s="354"/>
      <c r="B1973" s="322">
        <v>113</v>
      </c>
      <c r="C1973" s="322" t="str">
        <f t="shared" ca="1" si="435"/>
        <v>13.8</v>
      </c>
      <c r="D1973" s="322" t="str">
        <f t="shared" ca="1" si="436"/>
        <v>na</v>
      </c>
      <c r="E1973" s="322" t="s">
        <v>33</v>
      </c>
      <c r="F1973" s="322" t="str">
        <f t="shared" ca="1" si="437"/>
        <v>https://museemaritime.larochelle.fr/un-avant-gout/en-ce-moment/evenement/generationsthalassa-5662</v>
      </c>
      <c r="G1973" s="322" t="str">
        <f t="shared" ca="1" si="438"/>
        <v>A</v>
      </c>
      <c r="H1973" s="322">
        <f t="shared" ca="1" si="439"/>
        <v>0</v>
      </c>
      <c r="I1973" s="322">
        <f t="shared" ca="1" si="440"/>
        <v>0</v>
      </c>
      <c r="J1973" s="322" t="str">
        <f t="shared" ca="1" si="441"/>
        <v/>
      </c>
      <c r="K1973" s="322" t="str">
        <f t="shared" ca="1" si="442"/>
        <v/>
      </c>
      <c r="L1973" s="322" t="str">
        <f t="shared" ca="1" si="443"/>
        <v/>
      </c>
      <c r="N1973" s="322">
        <f t="shared" ca="1" si="434"/>
        <v>1</v>
      </c>
      <c r="O1973" t="str">
        <f t="shared" ca="1" si="444"/>
        <v/>
      </c>
      <c r="P1973" t="str">
        <f t="shared" ca="1" si="445"/>
        <v/>
      </c>
      <c r="Q1973" t="str">
        <f t="shared" ca="1" si="446"/>
        <v/>
      </c>
      <c r="R1973" t="str">
        <f t="shared" ca="1" si="447"/>
        <v/>
      </c>
    </row>
    <row r="1974" spans="1:18" hidden="1" x14ac:dyDescent="0.2">
      <c r="A1974" s="354"/>
      <c r="B1974" s="322">
        <v>113</v>
      </c>
      <c r="C1974" s="322" t="str">
        <f t="shared" ca="1" si="435"/>
        <v>13.8</v>
      </c>
      <c r="D1974" s="322" t="str">
        <f t="shared" ca="1" si="436"/>
        <v>na</v>
      </c>
      <c r="E1974" s="322" t="s">
        <v>34</v>
      </c>
      <c r="F1974" s="322" t="str">
        <f t="shared" ca="1" si="437"/>
        <v>https://museemaritime.larochelle.fr/recherche?q=bateau&amp;tx_indexedsearch%5Bsubmit_button%5D=OK </v>
      </c>
      <c r="G1974" s="322" t="str">
        <f t="shared" ca="1" si="438"/>
        <v>A</v>
      </c>
      <c r="H1974" s="322">
        <f t="shared" ca="1" si="439"/>
        <v>0</v>
      </c>
      <c r="I1974" s="322">
        <f t="shared" ca="1" si="440"/>
        <v>0</v>
      </c>
      <c r="J1974" s="322" t="str">
        <f t="shared" ca="1" si="441"/>
        <v/>
      </c>
      <c r="K1974" s="322" t="str">
        <f t="shared" ca="1" si="442"/>
        <v/>
      </c>
      <c r="L1974" s="322" t="str">
        <f t="shared" ca="1" si="443"/>
        <v/>
      </c>
      <c r="N1974" s="322">
        <f t="shared" ca="1" si="434"/>
        <v>1</v>
      </c>
      <c r="O1974" t="str">
        <f t="shared" ca="1" si="444"/>
        <v/>
      </c>
      <c r="P1974" t="str">
        <f t="shared" ca="1" si="445"/>
        <v/>
      </c>
      <c r="Q1974" t="str">
        <f t="shared" ca="1" si="446"/>
        <v/>
      </c>
      <c r="R1974" t="str">
        <f t="shared" ca="1" si="447"/>
        <v/>
      </c>
    </row>
    <row r="1975" spans="1:18" hidden="1" x14ac:dyDescent="0.2">
      <c r="A1975" s="354"/>
      <c r="B1975" s="322">
        <v>113</v>
      </c>
      <c r="C1975" s="322" t="str">
        <f t="shared" ca="1" si="435"/>
        <v>13.8</v>
      </c>
      <c r="D1975" s="322" t="str">
        <f t="shared" ca="1" si="436"/>
        <v>na</v>
      </c>
      <c r="E1975" s="322" t="s">
        <v>35</v>
      </c>
      <c r="F1975" s="322" t="str">
        <f t="shared" ca="1" si="437"/>
        <v>https://museemaritime.larochelle.fr/un-avant-gout/presentation-du-musee</v>
      </c>
      <c r="G1975" s="322" t="str">
        <f t="shared" ca="1" si="438"/>
        <v>A</v>
      </c>
      <c r="H1975" s="322">
        <f t="shared" ca="1" si="439"/>
        <v>0</v>
      </c>
      <c r="I1975" s="322">
        <f t="shared" ca="1" si="440"/>
        <v>0</v>
      </c>
      <c r="J1975" s="322" t="str">
        <f t="shared" ca="1" si="441"/>
        <v/>
      </c>
      <c r="K1975" s="322" t="str">
        <f t="shared" ca="1" si="442"/>
        <v/>
      </c>
      <c r="L1975" s="322" t="str">
        <f t="shared" ca="1" si="443"/>
        <v/>
      </c>
      <c r="N1975" s="322">
        <f t="shared" ca="1" si="434"/>
        <v>1</v>
      </c>
      <c r="O1975" t="str">
        <f t="shared" ca="1" si="444"/>
        <v/>
      </c>
      <c r="P1975" t="str">
        <f t="shared" ca="1" si="445"/>
        <v/>
      </c>
      <c r="Q1975" t="str">
        <f t="shared" ca="1" si="446"/>
        <v/>
      </c>
      <c r="R1975" t="str">
        <f t="shared" ca="1" si="447"/>
        <v/>
      </c>
    </row>
    <row r="1976" spans="1:18" hidden="1" x14ac:dyDescent="0.2">
      <c r="A1976" s="354"/>
      <c r="B1976" s="322">
        <v>113</v>
      </c>
      <c r="C1976" s="322" t="str">
        <f t="shared" ca="1" si="435"/>
        <v>13.8</v>
      </c>
      <c r="D1976" s="322" t="str">
        <f t="shared" ca="1" si="436"/>
        <v>na</v>
      </c>
      <c r="E1976" s="322" t="s">
        <v>36</v>
      </c>
      <c r="F1976" s="322" t="str">
        <f t="shared" ca="1" si="437"/>
        <v>https://museemaritime.larochelle.fr/un-avant-gout/histoire-du-musee</v>
      </c>
      <c r="G1976" s="322" t="str">
        <f t="shared" ca="1" si="438"/>
        <v>A</v>
      </c>
      <c r="H1976" s="322">
        <f t="shared" ca="1" si="439"/>
        <v>0</v>
      </c>
      <c r="I1976" s="322">
        <f t="shared" ca="1" si="440"/>
        <v>0</v>
      </c>
      <c r="J1976" s="322" t="str">
        <f t="shared" ca="1" si="441"/>
        <v/>
      </c>
      <c r="K1976" s="322" t="str">
        <f t="shared" ca="1" si="442"/>
        <v/>
      </c>
      <c r="L1976" s="322" t="str">
        <f t="shared" ca="1" si="443"/>
        <v/>
      </c>
      <c r="N1976" s="322">
        <f t="shared" ca="1" si="434"/>
        <v>1</v>
      </c>
      <c r="O1976" t="str">
        <f t="shared" ca="1" si="444"/>
        <v/>
      </c>
      <c r="P1976" t="str">
        <f t="shared" ca="1" si="445"/>
        <v/>
      </c>
      <c r="Q1976" t="str">
        <f t="shared" ca="1" si="446"/>
        <v/>
      </c>
      <c r="R1976" t="str">
        <f t="shared" ca="1" si="447"/>
        <v/>
      </c>
    </row>
    <row r="1977" spans="1:18" hidden="1" x14ac:dyDescent="0.2">
      <c r="A1977" s="354"/>
      <c r="B1977" s="322">
        <v>113</v>
      </c>
      <c r="C1977" s="322" t="str">
        <f t="shared" ca="1" si="435"/>
        <v>13.8</v>
      </c>
      <c r="D1977" s="322" t="str">
        <f t="shared" ca="1" si="436"/>
        <v>na</v>
      </c>
      <c r="E1977" s="322" t="s">
        <v>37</v>
      </c>
      <c r="F1977" s="322" t="str">
        <f t="shared" ca="1" si="437"/>
        <v>https://museemaritime.larochelle.fr/un-avant-gout/les-collections/flotte-patrimoniale</v>
      </c>
      <c r="G1977" s="322" t="str">
        <f t="shared" ca="1" si="438"/>
        <v>A</v>
      </c>
      <c r="H1977" s="322">
        <f t="shared" ca="1" si="439"/>
        <v>0</v>
      </c>
      <c r="I1977" s="322">
        <f t="shared" ca="1" si="440"/>
        <v>0</v>
      </c>
      <c r="J1977" s="322" t="str">
        <f t="shared" ca="1" si="441"/>
        <v/>
      </c>
      <c r="K1977" s="322" t="str">
        <f t="shared" ca="1" si="442"/>
        <v/>
      </c>
      <c r="L1977" s="322" t="str">
        <f t="shared" ca="1" si="443"/>
        <v/>
      </c>
      <c r="N1977" s="322">
        <f t="shared" ca="1" si="434"/>
        <v>1</v>
      </c>
      <c r="O1977" t="str">
        <f t="shared" ca="1" si="444"/>
        <v/>
      </c>
      <c r="P1977" t="str">
        <f t="shared" ca="1" si="445"/>
        <v/>
      </c>
      <c r="Q1977" t="str">
        <f t="shared" ca="1" si="446"/>
        <v/>
      </c>
      <c r="R1977" t="str">
        <f t="shared" ca="1" si="447"/>
        <v/>
      </c>
    </row>
    <row r="1978" spans="1:18" hidden="1" x14ac:dyDescent="0.2">
      <c r="A1978" s="354"/>
      <c r="B1978" s="322">
        <v>113</v>
      </c>
      <c r="C1978" s="322" t="str">
        <f t="shared" ca="1" si="435"/>
        <v>13.8</v>
      </c>
      <c r="D1978" s="322" t="str">
        <f t="shared" ca="1" si="436"/>
        <v>na</v>
      </c>
      <c r="E1978" s="322" t="s">
        <v>38</v>
      </c>
      <c r="F1978" s="322" t="str">
        <f t="shared" ca="1" si="437"/>
        <v>https://museemaritime.larochelle.fr/un-avant-gout/les-collections/france-1</v>
      </c>
      <c r="G1978" s="322" t="str">
        <f t="shared" ca="1" si="438"/>
        <v>A</v>
      </c>
      <c r="H1978" s="322">
        <f t="shared" ca="1" si="439"/>
        <v>0</v>
      </c>
      <c r="I1978" s="322">
        <f t="shared" ca="1" si="440"/>
        <v>0</v>
      </c>
      <c r="J1978" s="322" t="str">
        <f t="shared" ca="1" si="441"/>
        <v/>
      </c>
      <c r="K1978" s="322" t="str">
        <f t="shared" ca="1" si="442"/>
        <v/>
      </c>
      <c r="L1978" s="322" t="str">
        <f t="shared" ca="1" si="443"/>
        <v/>
      </c>
      <c r="N1978" s="322">
        <f t="shared" ca="1" si="434"/>
        <v>1</v>
      </c>
      <c r="O1978" t="str">
        <f t="shared" ca="1" si="444"/>
        <v/>
      </c>
      <c r="P1978" t="str">
        <f t="shared" ca="1" si="445"/>
        <v/>
      </c>
      <c r="Q1978" t="str">
        <f t="shared" ca="1" si="446"/>
        <v/>
      </c>
      <c r="R1978" t="str">
        <f t="shared" ca="1" si="447"/>
        <v/>
      </c>
    </row>
    <row r="1979" spans="1:18" hidden="1" x14ac:dyDescent="0.2">
      <c r="A1979" s="354"/>
      <c r="B1979" s="322">
        <v>113</v>
      </c>
      <c r="C1979" s="322" t="str">
        <f t="shared" ca="1" si="435"/>
        <v>13.8</v>
      </c>
      <c r="D1979" s="322" t="str">
        <f t="shared" ca="1" si="436"/>
        <v>na</v>
      </c>
      <c r="E1979" s="322" t="s">
        <v>39</v>
      </c>
      <c r="F1979" s="322" t="str">
        <f t="shared" ca="1" si="437"/>
        <v>https://museemaritime.larochelle.fr/un-avant-gout/les-incontournables/joshua-1</v>
      </c>
      <c r="G1979" s="322" t="str">
        <f t="shared" ca="1" si="438"/>
        <v>A</v>
      </c>
      <c r="H1979" s="322">
        <f t="shared" ca="1" si="439"/>
        <v>0</v>
      </c>
      <c r="I1979" s="322">
        <f t="shared" ca="1" si="440"/>
        <v>0</v>
      </c>
      <c r="J1979" s="322" t="str">
        <f t="shared" ca="1" si="441"/>
        <v/>
      </c>
      <c r="K1979" s="322" t="str">
        <f t="shared" ca="1" si="442"/>
        <v/>
      </c>
      <c r="L1979" s="322" t="str">
        <f t="shared" ca="1" si="443"/>
        <v/>
      </c>
      <c r="N1979" s="322">
        <f t="shared" ca="1" si="434"/>
        <v>1</v>
      </c>
      <c r="O1979" t="str">
        <f t="shared" ca="1" si="444"/>
        <v/>
      </c>
      <c r="P1979" t="str">
        <f t="shared" ca="1" si="445"/>
        <v/>
      </c>
      <c r="Q1979" t="str">
        <f t="shared" ca="1" si="446"/>
        <v/>
      </c>
      <c r="R1979" t="str">
        <f t="shared" ca="1" si="447"/>
        <v/>
      </c>
    </row>
    <row r="1980" spans="1:18" hidden="1" x14ac:dyDescent="0.2">
      <c r="A1980" s="354"/>
      <c r="B1980" s="322">
        <v>113</v>
      </c>
      <c r="C1980" s="322" t="str">
        <f t="shared" ca="1" si="435"/>
        <v>13.8</v>
      </c>
      <c r="D1980" s="322" t="str">
        <f t="shared" ca="1" si="436"/>
        <v>na</v>
      </c>
      <c r="E1980" s="322" t="s">
        <v>40</v>
      </c>
      <c r="F1980" s="322" t="str">
        <f t="shared" ca="1" si="437"/>
        <v>https://museemaritime.larochelle.fr/preparer-la-visite/acces-tarifs-et-horaires</v>
      </c>
      <c r="G1980" s="322" t="str">
        <f t="shared" ca="1" si="438"/>
        <v>A</v>
      </c>
      <c r="H1980" s="322">
        <f t="shared" ca="1" si="439"/>
        <v>0</v>
      </c>
      <c r="I1980" s="322">
        <f t="shared" ca="1" si="440"/>
        <v>0</v>
      </c>
      <c r="J1980" s="322" t="str">
        <f t="shared" ca="1" si="441"/>
        <v/>
      </c>
      <c r="K1980" s="322" t="str">
        <f t="shared" ca="1" si="442"/>
        <v/>
      </c>
      <c r="L1980" s="322" t="str">
        <f t="shared" ca="1" si="443"/>
        <v/>
      </c>
      <c r="N1980" s="322">
        <f t="shared" ref="N1980:N2011" ca="1" si="448">COUNTIFS($C$7:$C$2023,$C1980,$D$7:$D$2023,"nc")</f>
        <v>1</v>
      </c>
      <c r="O1980" t="str">
        <f t="shared" ca="1" si="444"/>
        <v/>
      </c>
      <c r="P1980" t="str">
        <f t="shared" ca="1" si="445"/>
        <v/>
      </c>
      <c r="Q1980" t="str">
        <f t="shared" ca="1" si="446"/>
        <v/>
      </c>
      <c r="R1980" t="str">
        <f t="shared" ca="1" si="447"/>
        <v/>
      </c>
    </row>
    <row r="1981" spans="1:18" hidden="1" x14ac:dyDescent="0.2">
      <c r="A1981" s="354"/>
      <c r="B1981" s="322">
        <v>113</v>
      </c>
      <c r="C1981" s="322" t="str">
        <f t="shared" ca="1" si="435"/>
        <v>13.8</v>
      </c>
      <c r="D1981" s="322" t="str">
        <f t="shared" ca="1" si="436"/>
        <v>na</v>
      </c>
      <c r="E1981" s="322" t="s">
        <v>41</v>
      </c>
      <c r="F1981" s="322" t="str">
        <f t="shared" ca="1" si="437"/>
        <v>https://museemaritime.larochelle.fr/preparer-la-visite/je-suis/enseignant-ou-animateur</v>
      </c>
      <c r="G1981" s="322" t="str">
        <f t="shared" ca="1" si="438"/>
        <v>A</v>
      </c>
      <c r="H1981" s="322">
        <f t="shared" ca="1" si="439"/>
        <v>0</v>
      </c>
      <c r="I1981" s="322">
        <f t="shared" ca="1" si="440"/>
        <v>0</v>
      </c>
      <c r="J1981" s="322" t="str">
        <f t="shared" ca="1" si="441"/>
        <v/>
      </c>
      <c r="K1981" s="322" t="str">
        <f t="shared" ca="1" si="442"/>
        <v/>
      </c>
      <c r="L1981" s="322" t="str">
        <f t="shared" ca="1" si="443"/>
        <v/>
      </c>
      <c r="N1981" s="322">
        <f t="shared" ca="1" si="448"/>
        <v>1</v>
      </c>
      <c r="O1981" t="str">
        <f t="shared" ca="1" si="444"/>
        <v/>
      </c>
      <c r="P1981" t="str">
        <f t="shared" ca="1" si="445"/>
        <v/>
      </c>
      <c r="Q1981" t="str">
        <f t="shared" ca="1" si="446"/>
        <v/>
      </c>
      <c r="R1981" t="str">
        <f t="shared" ca="1" si="447"/>
        <v/>
      </c>
    </row>
    <row r="1982" spans="1:18" hidden="1" x14ac:dyDescent="0.2">
      <c r="A1982" s="354"/>
      <c r="B1982" s="322">
        <v>113</v>
      </c>
      <c r="C1982" s="322" t="str">
        <f t="shared" ca="1" si="435"/>
        <v>13.8</v>
      </c>
      <c r="D1982" s="322" t="str">
        <f t="shared" ca="1" si="436"/>
        <v>na</v>
      </c>
      <c r="E1982" s="322" t="s">
        <v>42</v>
      </c>
      <c r="F1982" s="322" t="str">
        <f t="shared" ca="1" si="437"/>
        <v>https://museemaritime.larochelle.fr/au-dela-de-la-visite/autour-des-expositions</v>
      </c>
      <c r="G1982" s="322" t="str">
        <f t="shared" ca="1" si="438"/>
        <v>A</v>
      </c>
      <c r="H1982" s="322">
        <f t="shared" ca="1" si="439"/>
        <v>0</v>
      </c>
      <c r="I1982" s="322">
        <f t="shared" ca="1" si="440"/>
        <v>0</v>
      </c>
      <c r="J1982" s="322" t="str">
        <f t="shared" ca="1" si="441"/>
        <v/>
      </c>
      <c r="K1982" s="322" t="str">
        <f t="shared" ca="1" si="442"/>
        <v/>
      </c>
      <c r="L1982" s="322" t="str">
        <f t="shared" ca="1" si="443"/>
        <v/>
      </c>
      <c r="N1982" s="322">
        <f t="shared" ca="1" si="448"/>
        <v>1</v>
      </c>
      <c r="O1982" t="str">
        <f t="shared" ca="1" si="444"/>
        <v/>
      </c>
      <c r="P1982" t="str">
        <f t="shared" ca="1" si="445"/>
        <v/>
      </c>
      <c r="Q1982" t="str">
        <f t="shared" ca="1" si="446"/>
        <v/>
      </c>
      <c r="R1982" t="str">
        <f t="shared" ca="1" si="447"/>
        <v/>
      </c>
    </row>
    <row r="1983" spans="1:18" hidden="1" x14ac:dyDescent="0.2">
      <c r="A1983" s="354"/>
      <c r="B1983" s="322">
        <v>113</v>
      </c>
      <c r="C1983" s="322" t="str">
        <f t="shared" ca="1" si="435"/>
        <v>13.8</v>
      </c>
      <c r="D1983" s="322" t="str">
        <f t="shared" ca="1" si="436"/>
        <v>na</v>
      </c>
      <c r="E1983" s="322" t="s">
        <v>43</v>
      </c>
      <c r="F1983" s="322" t="str">
        <f t="shared" ca="1" si="437"/>
        <v>https://museemaritime.larochelle.fr/au-dela-de-la-visite/lieux-culturels-et-monuments</v>
      </c>
      <c r="G1983" s="322" t="str">
        <f t="shared" ca="1" si="438"/>
        <v>A</v>
      </c>
      <c r="H1983" s="322">
        <f t="shared" ca="1" si="439"/>
        <v>0</v>
      </c>
      <c r="I1983" s="322">
        <f t="shared" ca="1" si="440"/>
        <v>0</v>
      </c>
      <c r="J1983" s="322" t="str">
        <f t="shared" ca="1" si="441"/>
        <v/>
      </c>
      <c r="K1983" s="322" t="str">
        <f t="shared" ca="1" si="442"/>
        <v/>
      </c>
      <c r="L1983" s="322" t="str">
        <f t="shared" ca="1" si="443"/>
        <v/>
      </c>
      <c r="N1983" s="322">
        <f t="shared" ca="1" si="448"/>
        <v>1</v>
      </c>
      <c r="O1983" t="str">
        <f t="shared" ca="1" si="444"/>
        <v/>
      </c>
      <c r="P1983" t="str">
        <f t="shared" ca="1" si="445"/>
        <v/>
      </c>
      <c r="Q1983" t="str">
        <f t="shared" ca="1" si="446"/>
        <v/>
      </c>
      <c r="R1983" t="str">
        <f t="shared" ca="1" si="447"/>
        <v/>
      </c>
    </row>
    <row r="1984" spans="1:18" hidden="1" x14ac:dyDescent="0.2">
      <c r="A1984" s="354"/>
      <c r="B1984" s="322">
        <v>113</v>
      </c>
      <c r="C1984" s="322" t="str">
        <f t="shared" ca="1" si="435"/>
        <v>13.8</v>
      </c>
      <c r="D1984" s="322" t="str">
        <f t="shared" ca="1" si="436"/>
        <v>na</v>
      </c>
      <c r="E1984" s="322" t="s">
        <v>44</v>
      </c>
      <c r="F1984" s="322" t="str">
        <f t="shared" ca="1" si="437"/>
        <v>https://museemaritime.larochelle.fr/au-dela-de-la-visite/a-decouvrir-a-proximite/yatchs-classiques</v>
      </c>
      <c r="G1984" s="322" t="str">
        <f t="shared" ca="1" si="438"/>
        <v>A</v>
      </c>
      <c r="H1984" s="322">
        <f t="shared" ca="1" si="439"/>
        <v>0</v>
      </c>
      <c r="I1984" s="322">
        <f t="shared" ca="1" si="440"/>
        <v>0</v>
      </c>
      <c r="J1984" s="322" t="str">
        <f t="shared" ca="1" si="441"/>
        <v/>
      </c>
      <c r="K1984" s="322" t="str">
        <f t="shared" ca="1" si="442"/>
        <v/>
      </c>
      <c r="L1984" s="322" t="str">
        <f t="shared" ca="1" si="443"/>
        <v/>
      </c>
      <c r="N1984" s="322">
        <f t="shared" ca="1" si="448"/>
        <v>1</v>
      </c>
      <c r="O1984" t="str">
        <f t="shared" ca="1" si="444"/>
        <v/>
      </c>
      <c r="P1984" t="str">
        <f t="shared" ca="1" si="445"/>
        <v/>
      </c>
      <c r="Q1984" t="str">
        <f t="shared" ca="1" si="446"/>
        <v/>
      </c>
      <c r="R1984" t="str">
        <f t="shared" ca="1" si="447"/>
        <v/>
      </c>
    </row>
    <row r="1985" spans="1:18" hidden="1" x14ac:dyDescent="0.2">
      <c r="A1985" s="354"/>
      <c r="B1985" s="322">
        <v>113</v>
      </c>
      <c r="C1985" s="322" t="str">
        <f t="shared" ca="1" si="435"/>
        <v>13.8</v>
      </c>
      <c r="D1985" s="322" t="str">
        <f t="shared" ca="1" si="436"/>
        <v>nt</v>
      </c>
      <c r="E1985" s="322" t="s">
        <v>45</v>
      </c>
      <c r="F1985" s="322" t="str">
        <f t="shared" ca="1" si="437"/>
        <v>https://museemaritime.larochelle.fr/au-dela-de-la-visite/a-decouvrir-a-proximite/angele-aline</v>
      </c>
      <c r="G1985" s="322" t="str">
        <f t="shared" ca="1" si="438"/>
        <v>A</v>
      </c>
      <c r="H1985" s="322">
        <f t="shared" ca="1" si="439"/>
        <v>0</v>
      </c>
      <c r="I1985" s="322">
        <f t="shared" ca="1" si="440"/>
        <v>0</v>
      </c>
      <c r="J1985" s="322" t="str">
        <f t="shared" ca="1" si="441"/>
        <v/>
      </c>
      <c r="K1985" s="322" t="str">
        <f t="shared" ca="1" si="442"/>
        <v/>
      </c>
      <c r="L1985" s="322" t="str">
        <f t="shared" ca="1" si="443"/>
        <v/>
      </c>
      <c r="N1985" s="322">
        <f t="shared" ca="1" si="448"/>
        <v>1</v>
      </c>
      <c r="O1985" t="str">
        <f t="shared" ca="1" si="444"/>
        <v/>
      </c>
      <c r="P1985" t="str">
        <f t="shared" ca="1" si="445"/>
        <v/>
      </c>
      <c r="Q1985" t="str">
        <f t="shared" ca="1" si="446"/>
        <v/>
      </c>
      <c r="R1985" t="str">
        <f t="shared" ca="1" si="447"/>
        <v/>
      </c>
    </row>
    <row r="1986" spans="1:18" hidden="1" x14ac:dyDescent="0.2">
      <c r="A1986" s="354"/>
      <c r="B1986" s="322">
        <v>113</v>
      </c>
      <c r="C1986" s="322" t="str">
        <f t="shared" ca="1" si="435"/>
        <v>13.8</v>
      </c>
      <c r="D1986" s="322" t="str">
        <f t="shared" ca="1" si="436"/>
        <v>nt</v>
      </c>
      <c r="E1986" s="322" t="s">
        <v>46</v>
      </c>
      <c r="F1986" s="322" t="str">
        <f t="shared" ca="1" si="437"/>
        <v>https://museemaritime.larochelle.fr/au-dela-de-la-visite/espaces-a-louer/salle-de-reception</v>
      </c>
      <c r="G1986" s="322" t="str">
        <f t="shared" ca="1" si="438"/>
        <v>A</v>
      </c>
      <c r="H1986" s="322">
        <f t="shared" ca="1" si="439"/>
        <v>0</v>
      </c>
      <c r="I1986" s="322">
        <f t="shared" ca="1" si="440"/>
        <v>0</v>
      </c>
      <c r="J1986" s="322" t="str">
        <f t="shared" ca="1" si="441"/>
        <v/>
      </c>
      <c r="K1986" s="322" t="str">
        <f t="shared" ca="1" si="442"/>
        <v/>
      </c>
      <c r="L1986" s="322" t="str">
        <f t="shared" ca="1" si="443"/>
        <v/>
      </c>
      <c r="N1986" s="322">
        <f t="shared" ca="1" si="448"/>
        <v>1</v>
      </c>
      <c r="O1986" t="str">
        <f t="shared" ca="1" si="444"/>
        <v/>
      </c>
      <c r="P1986" t="str">
        <f t="shared" ca="1" si="445"/>
        <v/>
      </c>
      <c r="Q1986" t="str">
        <f t="shared" ca="1" si="446"/>
        <v/>
      </c>
      <c r="R1986" t="str">
        <f t="shared" ca="1" si="447"/>
        <v/>
      </c>
    </row>
    <row r="1987" spans="1:18" hidden="1" x14ac:dyDescent="0.2">
      <c r="A1987" s="354"/>
      <c r="B1987" s="322">
        <v>114</v>
      </c>
      <c r="C1987" s="322" t="str">
        <f t="shared" ca="1" si="435"/>
        <v>13.9</v>
      </c>
      <c r="D1987" s="322" t="str">
        <f t="shared" ca="1" si="436"/>
        <v>c</v>
      </c>
      <c r="E1987" s="322" t="s">
        <v>27</v>
      </c>
      <c r="F1987" s="322" t="str">
        <f t="shared" ca="1" si="437"/>
        <v>https://museemaritime.larochelle.fr/</v>
      </c>
      <c r="G1987" s="322" t="str">
        <f t="shared" ca="1" si="438"/>
        <v>AA</v>
      </c>
      <c r="H1987" s="322">
        <f t="shared" ca="1" si="439"/>
        <v>0</v>
      </c>
      <c r="I1987" s="322" t="str">
        <f t="shared" ca="1" si="440"/>
        <v>x</v>
      </c>
      <c r="J1987" s="322" t="str">
        <f t="shared" ca="1" si="441"/>
        <v/>
      </c>
      <c r="K1987" s="322" t="str">
        <f t="shared" ca="1" si="442"/>
        <v/>
      </c>
      <c r="L1987" s="322" t="str">
        <f t="shared" ca="1" si="443"/>
        <v/>
      </c>
      <c r="N1987" s="322">
        <f t="shared" ca="1" si="448"/>
        <v>0</v>
      </c>
      <c r="O1987" t="str">
        <f t="shared" ca="1" si="444"/>
        <v/>
      </c>
      <c r="P1987" t="str">
        <f t="shared" ca="1" si="445"/>
        <v/>
      </c>
      <c r="Q1987" t="str">
        <f t="shared" ca="1" si="446"/>
        <v/>
      </c>
      <c r="R1987" t="str">
        <f t="shared" ca="1" si="447"/>
        <v/>
      </c>
    </row>
    <row r="1988" spans="1:18" hidden="1" x14ac:dyDescent="0.2">
      <c r="A1988" s="354"/>
      <c r="B1988" s="322">
        <v>114</v>
      </c>
      <c r="C1988" s="322" t="str">
        <f t="shared" ca="1" si="435"/>
        <v>13.9</v>
      </c>
      <c r="D1988" s="322" t="str">
        <f t="shared" ca="1" si="436"/>
        <v>c</v>
      </c>
      <c r="E1988" s="322" t="s">
        <v>28</v>
      </c>
      <c r="F1988" s="322" t="str">
        <f t="shared" ca="1" si="437"/>
        <v>https://museemaritime.larochelle.fr/contact</v>
      </c>
      <c r="G1988" s="322" t="str">
        <f t="shared" ca="1" si="438"/>
        <v>AA</v>
      </c>
      <c r="H1988" s="322">
        <f t="shared" ca="1" si="439"/>
        <v>0</v>
      </c>
      <c r="I1988" s="322" t="str">
        <f t="shared" ca="1" si="440"/>
        <v>x</v>
      </c>
      <c r="J1988" s="322" t="str">
        <f t="shared" ca="1" si="441"/>
        <v/>
      </c>
      <c r="K1988" s="322" t="str">
        <f t="shared" ca="1" si="442"/>
        <v/>
      </c>
      <c r="L1988" s="322" t="str">
        <f t="shared" ca="1" si="443"/>
        <v/>
      </c>
      <c r="N1988" s="322">
        <f t="shared" ca="1" si="448"/>
        <v>0</v>
      </c>
      <c r="O1988" t="str">
        <f t="shared" ca="1" si="444"/>
        <v/>
      </c>
      <c r="P1988" t="str">
        <f t="shared" ca="1" si="445"/>
        <v/>
      </c>
      <c r="Q1988" t="str">
        <f t="shared" ca="1" si="446"/>
        <v/>
      </c>
      <c r="R1988" t="str">
        <f t="shared" ca="1" si="447"/>
        <v/>
      </c>
    </row>
    <row r="1989" spans="1:18" hidden="1" x14ac:dyDescent="0.2">
      <c r="A1989" s="354"/>
      <c r="B1989" s="322">
        <v>114</v>
      </c>
      <c r="C1989" s="322" t="str">
        <f t="shared" ca="1" si="435"/>
        <v>13.9</v>
      </c>
      <c r="D1989" s="322" t="str">
        <f t="shared" ca="1" si="436"/>
        <v>c</v>
      </c>
      <c r="E1989" s="322" t="s">
        <v>29</v>
      </c>
      <c r="F1989" s="322" t="str">
        <f t="shared" ca="1" si="437"/>
        <v>https://museemaritime.larochelle.fr/mentions-legales</v>
      </c>
      <c r="G1989" s="322" t="str">
        <f t="shared" ca="1" si="438"/>
        <v>AA</v>
      </c>
      <c r="H1989" s="322">
        <f t="shared" ca="1" si="439"/>
        <v>0</v>
      </c>
      <c r="I1989" s="322" t="str">
        <f t="shared" ca="1" si="440"/>
        <v>x</v>
      </c>
      <c r="J1989" s="322" t="str">
        <f t="shared" ca="1" si="441"/>
        <v/>
      </c>
      <c r="K1989" s="322" t="str">
        <f t="shared" ca="1" si="442"/>
        <v/>
      </c>
      <c r="L1989" s="322" t="str">
        <f t="shared" ca="1" si="443"/>
        <v/>
      </c>
      <c r="N1989" s="322">
        <f t="shared" ca="1" si="448"/>
        <v>0</v>
      </c>
      <c r="O1989" t="str">
        <f t="shared" ca="1" si="444"/>
        <v/>
      </c>
      <c r="P1989" t="str">
        <f t="shared" ca="1" si="445"/>
        <v/>
      </c>
      <c r="Q1989" t="str">
        <f t="shared" ca="1" si="446"/>
        <v/>
      </c>
      <c r="R1989" t="str">
        <f t="shared" ca="1" si="447"/>
        <v/>
      </c>
    </row>
    <row r="1990" spans="1:18" hidden="1" x14ac:dyDescent="0.2">
      <c r="A1990" s="354"/>
      <c r="B1990" s="322">
        <v>114</v>
      </c>
      <c r="C1990" s="322" t="str">
        <f t="shared" ca="1" si="435"/>
        <v>13.9</v>
      </c>
      <c r="D1990" s="322" t="str">
        <f t="shared" ca="1" si="436"/>
        <v>c</v>
      </c>
      <c r="E1990" s="322" t="s">
        <v>30</v>
      </c>
      <c r="F1990" s="322" t="str">
        <f t="shared" ca="1" si="437"/>
        <v>https://museemaritime.larochelle.fr/plan-du-site</v>
      </c>
      <c r="G1990" s="322" t="str">
        <f t="shared" ca="1" si="438"/>
        <v>AA</v>
      </c>
      <c r="H1990" s="322">
        <f t="shared" ca="1" si="439"/>
        <v>0</v>
      </c>
      <c r="I1990" s="322" t="str">
        <f t="shared" ca="1" si="440"/>
        <v>x</v>
      </c>
      <c r="J1990" s="322" t="str">
        <f t="shared" ca="1" si="441"/>
        <v/>
      </c>
      <c r="K1990" s="322" t="str">
        <f t="shared" ca="1" si="442"/>
        <v/>
      </c>
      <c r="L1990" s="322" t="str">
        <f t="shared" ca="1" si="443"/>
        <v/>
      </c>
      <c r="N1990" s="322">
        <f t="shared" ca="1" si="448"/>
        <v>0</v>
      </c>
      <c r="O1990" t="str">
        <f t="shared" ca="1" si="444"/>
        <v/>
      </c>
      <c r="P1990" t="str">
        <f t="shared" ca="1" si="445"/>
        <v/>
      </c>
      <c r="Q1990" t="str">
        <f t="shared" ca="1" si="446"/>
        <v/>
      </c>
      <c r="R1990" t="str">
        <f t="shared" ca="1" si="447"/>
        <v/>
      </c>
    </row>
    <row r="1991" spans="1:18" hidden="1" x14ac:dyDescent="0.2">
      <c r="A1991" s="354"/>
      <c r="B1991" s="322">
        <v>114</v>
      </c>
      <c r="C1991" s="322" t="str">
        <f t="shared" ca="1" si="435"/>
        <v>13.9</v>
      </c>
      <c r="D1991" s="322" t="str">
        <f t="shared" ca="1" si="436"/>
        <v>c</v>
      </c>
      <c r="E1991" s="322" t="s">
        <v>31</v>
      </c>
      <c r="F1991" s="322" t="str">
        <f t="shared" ca="1" si="437"/>
        <v>https://museemaritime.larochelle.fr/un-avant-gout/en-ce-moment</v>
      </c>
      <c r="G1991" s="322" t="str">
        <f t="shared" ca="1" si="438"/>
        <v>AA</v>
      </c>
      <c r="H1991" s="322">
        <f t="shared" ca="1" si="439"/>
        <v>0</v>
      </c>
      <c r="I1991" s="322" t="str">
        <f t="shared" ca="1" si="440"/>
        <v>x</v>
      </c>
      <c r="J1991" s="322" t="str">
        <f t="shared" ca="1" si="441"/>
        <v/>
      </c>
      <c r="K1991" s="322" t="str">
        <f t="shared" ca="1" si="442"/>
        <v/>
      </c>
      <c r="L1991" s="322" t="str">
        <f t="shared" ca="1" si="443"/>
        <v/>
      </c>
      <c r="N1991" s="322">
        <f t="shared" ca="1" si="448"/>
        <v>0</v>
      </c>
      <c r="O1991" t="str">
        <f t="shared" ca="1" si="444"/>
        <v/>
      </c>
      <c r="P1991" t="str">
        <f t="shared" ca="1" si="445"/>
        <v/>
      </c>
      <c r="Q1991" t="str">
        <f t="shared" ca="1" si="446"/>
        <v/>
      </c>
      <c r="R1991" t="str">
        <f t="shared" ca="1" si="447"/>
        <v/>
      </c>
    </row>
    <row r="1992" spans="1:18" hidden="1" x14ac:dyDescent="0.2">
      <c r="A1992" s="354"/>
      <c r="B1992" s="322">
        <v>114</v>
      </c>
      <c r="C1992" s="322" t="str">
        <f t="shared" ca="1" si="435"/>
        <v>13.9</v>
      </c>
      <c r="D1992" s="322" t="str">
        <f t="shared" ca="1" si="436"/>
        <v>c</v>
      </c>
      <c r="E1992" s="322" t="s">
        <v>32</v>
      </c>
      <c r="F1992" s="322" t="str">
        <f t="shared" ca="1" si="437"/>
        <v>https://museemaritime.larochelle.fr/un-avant-gout/en-ce-moment</v>
      </c>
      <c r="G1992" s="322" t="str">
        <f t="shared" ca="1" si="438"/>
        <v>AA</v>
      </c>
      <c r="H1992" s="322">
        <f t="shared" ca="1" si="439"/>
        <v>0</v>
      </c>
      <c r="I1992" s="322" t="str">
        <f t="shared" ca="1" si="440"/>
        <v>x</v>
      </c>
      <c r="J1992" s="322" t="str">
        <f t="shared" ca="1" si="441"/>
        <v/>
      </c>
      <c r="K1992" s="322" t="str">
        <f t="shared" ca="1" si="442"/>
        <v/>
      </c>
      <c r="L1992" s="322" t="str">
        <f t="shared" ca="1" si="443"/>
        <v/>
      </c>
      <c r="N1992" s="322">
        <f t="shared" ca="1" si="448"/>
        <v>0</v>
      </c>
      <c r="O1992" t="str">
        <f t="shared" ca="1" si="444"/>
        <v/>
      </c>
      <c r="P1992" t="str">
        <f t="shared" ca="1" si="445"/>
        <v/>
      </c>
      <c r="Q1992" t="str">
        <f t="shared" ca="1" si="446"/>
        <v/>
      </c>
      <c r="R1992" t="str">
        <f t="shared" ca="1" si="447"/>
        <v/>
      </c>
    </row>
    <row r="1993" spans="1:18" hidden="1" x14ac:dyDescent="0.2">
      <c r="A1993" s="354"/>
      <c r="B1993" s="322">
        <v>114</v>
      </c>
      <c r="C1993" s="322" t="str">
        <f t="shared" ca="1" si="435"/>
        <v>13.9</v>
      </c>
      <c r="D1993" s="322" t="str">
        <f t="shared" ca="1" si="436"/>
        <v>c</v>
      </c>
      <c r="E1993" s="322" t="s">
        <v>33</v>
      </c>
      <c r="F1993" s="322" t="str">
        <f t="shared" ca="1" si="437"/>
        <v>https://museemaritime.larochelle.fr/un-avant-gout/en-ce-moment/evenement/generationsthalassa-5662</v>
      </c>
      <c r="G1993" s="322" t="str">
        <f t="shared" ca="1" si="438"/>
        <v>AA</v>
      </c>
      <c r="H1993" s="322">
        <f t="shared" ca="1" si="439"/>
        <v>0</v>
      </c>
      <c r="I1993" s="322" t="str">
        <f t="shared" ca="1" si="440"/>
        <v>x</v>
      </c>
      <c r="J1993" s="322" t="str">
        <f t="shared" ca="1" si="441"/>
        <v/>
      </c>
      <c r="K1993" s="322" t="str">
        <f t="shared" ca="1" si="442"/>
        <v/>
      </c>
      <c r="L1993" s="322" t="str">
        <f t="shared" ca="1" si="443"/>
        <v/>
      </c>
      <c r="N1993" s="322">
        <f t="shared" ca="1" si="448"/>
        <v>0</v>
      </c>
      <c r="O1993" t="str">
        <f t="shared" ca="1" si="444"/>
        <v/>
      </c>
      <c r="P1993" t="str">
        <f t="shared" ca="1" si="445"/>
        <v/>
      </c>
      <c r="Q1993" t="str">
        <f t="shared" ca="1" si="446"/>
        <v/>
      </c>
      <c r="R1993" t="str">
        <f t="shared" ca="1" si="447"/>
        <v/>
      </c>
    </row>
    <row r="1994" spans="1:18" hidden="1" x14ac:dyDescent="0.2">
      <c r="A1994" s="354"/>
      <c r="B1994" s="322">
        <v>114</v>
      </c>
      <c r="C1994" s="322" t="str">
        <f t="shared" ca="1" si="435"/>
        <v>13.9</v>
      </c>
      <c r="D1994" s="322" t="str">
        <f t="shared" ca="1" si="436"/>
        <v>c</v>
      </c>
      <c r="E1994" s="322" t="s">
        <v>34</v>
      </c>
      <c r="F1994" s="322" t="str">
        <f t="shared" ca="1" si="437"/>
        <v>https://museemaritime.larochelle.fr/recherche?q=bateau&amp;tx_indexedsearch%5Bsubmit_button%5D=OK </v>
      </c>
      <c r="G1994" s="322" t="str">
        <f t="shared" ca="1" si="438"/>
        <v>AA</v>
      </c>
      <c r="H1994" s="322">
        <f t="shared" ca="1" si="439"/>
        <v>0</v>
      </c>
      <c r="I1994" s="322" t="str">
        <f t="shared" ca="1" si="440"/>
        <v>x</v>
      </c>
      <c r="J1994" s="322" t="str">
        <f t="shared" ca="1" si="441"/>
        <v/>
      </c>
      <c r="K1994" s="322" t="str">
        <f t="shared" ca="1" si="442"/>
        <v/>
      </c>
      <c r="L1994" s="322" t="str">
        <f t="shared" ca="1" si="443"/>
        <v/>
      </c>
      <c r="N1994" s="322">
        <f t="shared" ca="1" si="448"/>
        <v>0</v>
      </c>
      <c r="O1994" t="str">
        <f t="shared" ca="1" si="444"/>
        <v/>
      </c>
      <c r="P1994" t="str">
        <f t="shared" ca="1" si="445"/>
        <v/>
      </c>
      <c r="Q1994" t="str">
        <f t="shared" ca="1" si="446"/>
        <v/>
      </c>
      <c r="R1994" t="str">
        <f t="shared" ca="1" si="447"/>
        <v/>
      </c>
    </row>
    <row r="1995" spans="1:18" hidden="1" x14ac:dyDescent="0.2">
      <c r="A1995" s="354"/>
      <c r="B1995" s="322">
        <v>114</v>
      </c>
      <c r="C1995" s="322" t="str">
        <f t="shared" ca="1" si="435"/>
        <v>13.9</v>
      </c>
      <c r="D1995" s="322" t="str">
        <f t="shared" ca="1" si="436"/>
        <v>c</v>
      </c>
      <c r="E1995" s="322" t="s">
        <v>35</v>
      </c>
      <c r="F1995" s="322" t="str">
        <f t="shared" ca="1" si="437"/>
        <v>https://museemaritime.larochelle.fr/un-avant-gout/presentation-du-musee</v>
      </c>
      <c r="G1995" s="322" t="str">
        <f t="shared" ca="1" si="438"/>
        <v>AA</v>
      </c>
      <c r="H1995" s="322">
        <f t="shared" ca="1" si="439"/>
        <v>0</v>
      </c>
      <c r="I1995" s="322" t="str">
        <f t="shared" ca="1" si="440"/>
        <v>x</v>
      </c>
      <c r="J1995" s="322" t="str">
        <f t="shared" ca="1" si="441"/>
        <v/>
      </c>
      <c r="K1995" s="322" t="str">
        <f t="shared" ca="1" si="442"/>
        <v/>
      </c>
      <c r="L1995" s="322" t="str">
        <f t="shared" ca="1" si="443"/>
        <v/>
      </c>
      <c r="N1995" s="322">
        <f t="shared" ca="1" si="448"/>
        <v>0</v>
      </c>
      <c r="O1995" t="str">
        <f t="shared" ca="1" si="444"/>
        <v/>
      </c>
      <c r="P1995" t="str">
        <f t="shared" ca="1" si="445"/>
        <v/>
      </c>
      <c r="Q1995" t="str">
        <f t="shared" ca="1" si="446"/>
        <v/>
      </c>
      <c r="R1995" t="str">
        <f t="shared" ca="1" si="447"/>
        <v/>
      </c>
    </row>
    <row r="1996" spans="1:18" hidden="1" x14ac:dyDescent="0.2">
      <c r="A1996" s="354"/>
      <c r="B1996" s="322">
        <v>114</v>
      </c>
      <c r="C1996" s="322" t="str">
        <f t="shared" ca="1" si="435"/>
        <v>13.9</v>
      </c>
      <c r="D1996" s="322" t="str">
        <f t="shared" ca="1" si="436"/>
        <v>c</v>
      </c>
      <c r="E1996" s="322" t="s">
        <v>36</v>
      </c>
      <c r="F1996" s="322" t="str">
        <f t="shared" ca="1" si="437"/>
        <v>https://museemaritime.larochelle.fr/un-avant-gout/histoire-du-musee</v>
      </c>
      <c r="G1996" s="322" t="str">
        <f t="shared" ca="1" si="438"/>
        <v>AA</v>
      </c>
      <c r="H1996" s="322">
        <f t="shared" ca="1" si="439"/>
        <v>0</v>
      </c>
      <c r="I1996" s="322" t="str">
        <f t="shared" ca="1" si="440"/>
        <v>x</v>
      </c>
      <c r="J1996" s="322" t="str">
        <f t="shared" ca="1" si="441"/>
        <v/>
      </c>
      <c r="K1996" s="322" t="str">
        <f t="shared" ca="1" si="442"/>
        <v/>
      </c>
      <c r="L1996" s="322" t="str">
        <f t="shared" ca="1" si="443"/>
        <v/>
      </c>
      <c r="N1996" s="322">
        <f t="shared" ca="1" si="448"/>
        <v>0</v>
      </c>
      <c r="O1996" t="str">
        <f t="shared" ca="1" si="444"/>
        <v/>
      </c>
      <c r="P1996" t="str">
        <f t="shared" ca="1" si="445"/>
        <v/>
      </c>
      <c r="Q1996" t="str">
        <f t="shared" ca="1" si="446"/>
        <v/>
      </c>
      <c r="R1996" t="str">
        <f t="shared" ca="1" si="447"/>
        <v/>
      </c>
    </row>
    <row r="1997" spans="1:18" hidden="1" x14ac:dyDescent="0.2">
      <c r="A1997" s="354"/>
      <c r="B1997" s="322">
        <v>114</v>
      </c>
      <c r="C1997" s="322" t="str">
        <f t="shared" ca="1" si="435"/>
        <v>13.9</v>
      </c>
      <c r="D1997" s="322" t="str">
        <f t="shared" ca="1" si="436"/>
        <v>c</v>
      </c>
      <c r="E1997" s="322" t="s">
        <v>37</v>
      </c>
      <c r="F1997" s="322" t="str">
        <f t="shared" ca="1" si="437"/>
        <v>https://museemaritime.larochelle.fr/un-avant-gout/les-collections/flotte-patrimoniale</v>
      </c>
      <c r="G1997" s="322" t="str">
        <f t="shared" ca="1" si="438"/>
        <v>AA</v>
      </c>
      <c r="H1997" s="322">
        <f t="shared" ca="1" si="439"/>
        <v>0</v>
      </c>
      <c r="I1997" s="322" t="str">
        <f t="shared" ca="1" si="440"/>
        <v>x</v>
      </c>
      <c r="J1997" s="322" t="str">
        <f t="shared" ca="1" si="441"/>
        <v/>
      </c>
      <c r="K1997" s="322" t="str">
        <f t="shared" ca="1" si="442"/>
        <v/>
      </c>
      <c r="L1997" s="322" t="str">
        <f t="shared" ca="1" si="443"/>
        <v/>
      </c>
      <c r="N1997" s="322">
        <f t="shared" ca="1" si="448"/>
        <v>0</v>
      </c>
      <c r="O1997" t="str">
        <f t="shared" ca="1" si="444"/>
        <v/>
      </c>
      <c r="P1997" t="str">
        <f t="shared" ca="1" si="445"/>
        <v/>
      </c>
      <c r="Q1997" t="str">
        <f t="shared" ca="1" si="446"/>
        <v/>
      </c>
      <c r="R1997" t="str">
        <f t="shared" ca="1" si="447"/>
        <v/>
      </c>
    </row>
    <row r="1998" spans="1:18" hidden="1" x14ac:dyDescent="0.2">
      <c r="A1998" s="354"/>
      <c r="B1998" s="322">
        <v>114</v>
      </c>
      <c r="C1998" s="322" t="str">
        <f t="shared" ca="1" si="435"/>
        <v>13.9</v>
      </c>
      <c r="D1998" s="322" t="str">
        <f t="shared" ca="1" si="436"/>
        <v>c</v>
      </c>
      <c r="E1998" s="322" t="s">
        <v>38</v>
      </c>
      <c r="F1998" s="322" t="str">
        <f t="shared" ca="1" si="437"/>
        <v>https://museemaritime.larochelle.fr/un-avant-gout/les-collections/france-1</v>
      </c>
      <c r="G1998" s="322" t="str">
        <f t="shared" ca="1" si="438"/>
        <v>AA</v>
      </c>
      <c r="H1998" s="322">
        <f t="shared" ca="1" si="439"/>
        <v>0</v>
      </c>
      <c r="I1998" s="322" t="str">
        <f t="shared" ca="1" si="440"/>
        <v>x</v>
      </c>
      <c r="J1998" s="322" t="str">
        <f t="shared" ca="1" si="441"/>
        <v/>
      </c>
      <c r="K1998" s="322" t="str">
        <f t="shared" ca="1" si="442"/>
        <v/>
      </c>
      <c r="L1998" s="322" t="str">
        <f t="shared" ca="1" si="443"/>
        <v/>
      </c>
      <c r="N1998" s="322">
        <f t="shared" ca="1" si="448"/>
        <v>0</v>
      </c>
      <c r="O1998" t="str">
        <f t="shared" ca="1" si="444"/>
        <v/>
      </c>
      <c r="P1998" t="str">
        <f t="shared" ca="1" si="445"/>
        <v/>
      </c>
      <c r="Q1998" t="str">
        <f t="shared" ca="1" si="446"/>
        <v/>
      </c>
      <c r="R1998" t="str">
        <f t="shared" ca="1" si="447"/>
        <v/>
      </c>
    </row>
    <row r="1999" spans="1:18" hidden="1" x14ac:dyDescent="0.2">
      <c r="A1999" s="354"/>
      <c r="B1999" s="322">
        <v>114</v>
      </c>
      <c r="C1999" s="322" t="str">
        <f t="shared" ca="1" si="435"/>
        <v>13.9</v>
      </c>
      <c r="D1999" s="322" t="str">
        <f t="shared" ca="1" si="436"/>
        <v>c</v>
      </c>
      <c r="E1999" s="322" t="s">
        <v>39</v>
      </c>
      <c r="F1999" s="322" t="str">
        <f t="shared" ca="1" si="437"/>
        <v>https://museemaritime.larochelle.fr/un-avant-gout/les-incontournables/joshua-1</v>
      </c>
      <c r="G1999" s="322" t="str">
        <f t="shared" ca="1" si="438"/>
        <v>AA</v>
      </c>
      <c r="H1999" s="322">
        <f t="shared" ca="1" si="439"/>
        <v>0</v>
      </c>
      <c r="I1999" s="322" t="str">
        <f t="shared" ca="1" si="440"/>
        <v>x</v>
      </c>
      <c r="J1999" s="322" t="str">
        <f t="shared" ca="1" si="441"/>
        <v/>
      </c>
      <c r="K1999" s="322" t="str">
        <f t="shared" ca="1" si="442"/>
        <v/>
      </c>
      <c r="L1999" s="322" t="str">
        <f t="shared" ca="1" si="443"/>
        <v/>
      </c>
      <c r="N1999" s="322">
        <f t="shared" ca="1" si="448"/>
        <v>0</v>
      </c>
      <c r="O1999" t="str">
        <f t="shared" ca="1" si="444"/>
        <v/>
      </c>
      <c r="P1999" t="str">
        <f t="shared" ca="1" si="445"/>
        <v/>
      </c>
      <c r="Q1999" t="str">
        <f t="shared" ca="1" si="446"/>
        <v/>
      </c>
      <c r="R1999" t="str">
        <f t="shared" ca="1" si="447"/>
        <v/>
      </c>
    </row>
    <row r="2000" spans="1:18" hidden="1" x14ac:dyDescent="0.2">
      <c r="A2000" s="354"/>
      <c r="B2000" s="322">
        <v>114</v>
      </c>
      <c r="C2000" s="322" t="str">
        <f t="shared" ca="1" si="435"/>
        <v>13.9</v>
      </c>
      <c r="D2000" s="322" t="str">
        <f t="shared" ca="1" si="436"/>
        <v>c</v>
      </c>
      <c r="E2000" s="322" t="s">
        <v>40</v>
      </c>
      <c r="F2000" s="322" t="str">
        <f t="shared" ca="1" si="437"/>
        <v>https://museemaritime.larochelle.fr/preparer-la-visite/acces-tarifs-et-horaires</v>
      </c>
      <c r="G2000" s="322" t="str">
        <f t="shared" ca="1" si="438"/>
        <v>AA</v>
      </c>
      <c r="H2000" s="322">
        <f t="shared" ca="1" si="439"/>
        <v>0</v>
      </c>
      <c r="I2000" s="322" t="str">
        <f t="shared" ca="1" si="440"/>
        <v>x</v>
      </c>
      <c r="J2000" s="322" t="str">
        <f t="shared" ca="1" si="441"/>
        <v/>
      </c>
      <c r="K2000" s="322" t="str">
        <f t="shared" ca="1" si="442"/>
        <v/>
      </c>
      <c r="L2000" s="322" t="str">
        <f t="shared" ca="1" si="443"/>
        <v/>
      </c>
      <c r="N2000" s="322">
        <f t="shared" ca="1" si="448"/>
        <v>0</v>
      </c>
      <c r="O2000" t="str">
        <f t="shared" ca="1" si="444"/>
        <v/>
      </c>
      <c r="P2000" t="str">
        <f t="shared" ca="1" si="445"/>
        <v/>
      </c>
      <c r="Q2000" t="str">
        <f t="shared" ca="1" si="446"/>
        <v/>
      </c>
      <c r="R2000" t="str">
        <f t="shared" ca="1" si="447"/>
        <v/>
      </c>
    </row>
    <row r="2001" spans="1:18" hidden="1" x14ac:dyDescent="0.2">
      <c r="A2001" s="354"/>
      <c r="B2001" s="322">
        <v>114</v>
      </c>
      <c r="C2001" s="322" t="str">
        <f t="shared" ca="1" si="435"/>
        <v>13.9</v>
      </c>
      <c r="D2001" s="322" t="str">
        <f t="shared" ca="1" si="436"/>
        <v>c</v>
      </c>
      <c r="E2001" s="322" t="s">
        <v>41</v>
      </c>
      <c r="F2001" s="322" t="str">
        <f t="shared" ca="1" si="437"/>
        <v>https://museemaritime.larochelle.fr/preparer-la-visite/je-suis/enseignant-ou-animateur</v>
      </c>
      <c r="G2001" s="322" t="str">
        <f t="shared" ca="1" si="438"/>
        <v>AA</v>
      </c>
      <c r="H2001" s="322">
        <f t="shared" ca="1" si="439"/>
        <v>0</v>
      </c>
      <c r="I2001" s="322" t="str">
        <f t="shared" ca="1" si="440"/>
        <v>x</v>
      </c>
      <c r="J2001" s="322" t="str">
        <f t="shared" ca="1" si="441"/>
        <v/>
      </c>
      <c r="K2001" s="322" t="str">
        <f t="shared" ca="1" si="442"/>
        <v/>
      </c>
      <c r="L2001" s="322" t="str">
        <f t="shared" ca="1" si="443"/>
        <v/>
      </c>
      <c r="N2001" s="322">
        <f t="shared" ca="1" si="448"/>
        <v>0</v>
      </c>
      <c r="O2001" t="str">
        <f t="shared" ca="1" si="444"/>
        <v/>
      </c>
      <c r="P2001" t="str">
        <f t="shared" ca="1" si="445"/>
        <v/>
      </c>
      <c r="Q2001" t="str">
        <f t="shared" ca="1" si="446"/>
        <v/>
      </c>
      <c r="R2001" t="str">
        <f t="shared" ca="1" si="447"/>
        <v/>
      </c>
    </row>
    <row r="2002" spans="1:18" hidden="1" x14ac:dyDescent="0.2">
      <c r="A2002" s="354"/>
      <c r="B2002" s="322">
        <v>114</v>
      </c>
      <c r="C2002" s="322" t="str">
        <f t="shared" ca="1" si="435"/>
        <v>13.9</v>
      </c>
      <c r="D2002" s="322" t="str">
        <f t="shared" ca="1" si="436"/>
        <v>c</v>
      </c>
      <c r="E2002" s="322" t="s">
        <v>42</v>
      </c>
      <c r="F2002" s="322" t="str">
        <f t="shared" ca="1" si="437"/>
        <v>https://museemaritime.larochelle.fr/au-dela-de-la-visite/autour-des-expositions</v>
      </c>
      <c r="G2002" s="322" t="str">
        <f t="shared" ca="1" si="438"/>
        <v>AA</v>
      </c>
      <c r="H2002" s="322">
        <f t="shared" ca="1" si="439"/>
        <v>0</v>
      </c>
      <c r="I2002" s="322" t="str">
        <f t="shared" ca="1" si="440"/>
        <v>x</v>
      </c>
      <c r="J2002" s="322" t="str">
        <f t="shared" ca="1" si="441"/>
        <v/>
      </c>
      <c r="K2002" s="322" t="str">
        <f t="shared" ca="1" si="442"/>
        <v/>
      </c>
      <c r="L2002" s="322" t="str">
        <f t="shared" ca="1" si="443"/>
        <v/>
      </c>
      <c r="N2002" s="322">
        <f t="shared" ca="1" si="448"/>
        <v>0</v>
      </c>
      <c r="O2002" t="str">
        <f t="shared" ca="1" si="444"/>
        <v/>
      </c>
      <c r="P2002" t="str">
        <f t="shared" ca="1" si="445"/>
        <v/>
      </c>
      <c r="Q2002" t="str">
        <f t="shared" ca="1" si="446"/>
        <v/>
      </c>
      <c r="R2002" t="str">
        <f t="shared" ca="1" si="447"/>
        <v/>
      </c>
    </row>
    <row r="2003" spans="1:18" hidden="1" x14ac:dyDescent="0.2">
      <c r="A2003" s="354"/>
      <c r="B2003" s="322">
        <v>114</v>
      </c>
      <c r="C2003" s="322" t="str">
        <f t="shared" ca="1" si="435"/>
        <v>13.9</v>
      </c>
      <c r="D2003" s="322" t="str">
        <f t="shared" ca="1" si="436"/>
        <v>c</v>
      </c>
      <c r="E2003" s="322" t="s">
        <v>43</v>
      </c>
      <c r="F2003" s="322" t="str">
        <f t="shared" ca="1" si="437"/>
        <v>https://museemaritime.larochelle.fr/au-dela-de-la-visite/lieux-culturels-et-monuments</v>
      </c>
      <c r="G2003" s="322" t="str">
        <f t="shared" ca="1" si="438"/>
        <v>AA</v>
      </c>
      <c r="H2003" s="322">
        <f t="shared" ca="1" si="439"/>
        <v>0</v>
      </c>
      <c r="I2003" s="322" t="str">
        <f t="shared" ca="1" si="440"/>
        <v>x</v>
      </c>
      <c r="J2003" s="322" t="str">
        <f t="shared" ca="1" si="441"/>
        <v/>
      </c>
      <c r="K2003" s="322" t="str">
        <f t="shared" ca="1" si="442"/>
        <v/>
      </c>
      <c r="L2003" s="322" t="str">
        <f t="shared" ca="1" si="443"/>
        <v/>
      </c>
      <c r="N2003" s="322">
        <f t="shared" ca="1" si="448"/>
        <v>0</v>
      </c>
      <c r="O2003" t="str">
        <f t="shared" ca="1" si="444"/>
        <v/>
      </c>
      <c r="P2003" t="str">
        <f t="shared" ca="1" si="445"/>
        <v/>
      </c>
      <c r="Q2003" t="str">
        <f t="shared" ca="1" si="446"/>
        <v/>
      </c>
      <c r="R2003" t="str">
        <f t="shared" ca="1" si="447"/>
        <v/>
      </c>
    </row>
    <row r="2004" spans="1:18" hidden="1" x14ac:dyDescent="0.2">
      <c r="A2004" s="354"/>
      <c r="B2004" s="322">
        <v>114</v>
      </c>
      <c r="C2004" s="322" t="str">
        <f t="shared" ca="1" si="435"/>
        <v>13.9</v>
      </c>
      <c r="D2004" s="322" t="str">
        <f t="shared" ca="1" si="436"/>
        <v>c</v>
      </c>
      <c r="E2004" s="322" t="s">
        <v>44</v>
      </c>
      <c r="F2004" s="322" t="str">
        <f t="shared" ca="1" si="437"/>
        <v>https://museemaritime.larochelle.fr/au-dela-de-la-visite/a-decouvrir-a-proximite/yatchs-classiques</v>
      </c>
      <c r="G2004" s="322" t="str">
        <f t="shared" ca="1" si="438"/>
        <v>AA</v>
      </c>
      <c r="H2004" s="322">
        <f t="shared" ca="1" si="439"/>
        <v>0</v>
      </c>
      <c r="I2004" s="322" t="str">
        <f t="shared" ca="1" si="440"/>
        <v>x</v>
      </c>
      <c r="J2004" s="322" t="str">
        <f t="shared" ca="1" si="441"/>
        <v/>
      </c>
      <c r="K2004" s="322" t="str">
        <f t="shared" ca="1" si="442"/>
        <v/>
      </c>
      <c r="L2004" s="322" t="str">
        <f t="shared" ca="1" si="443"/>
        <v/>
      </c>
      <c r="N2004" s="322">
        <f t="shared" ca="1" si="448"/>
        <v>0</v>
      </c>
      <c r="O2004" t="str">
        <f t="shared" ca="1" si="444"/>
        <v/>
      </c>
      <c r="P2004" t="str">
        <f t="shared" ca="1" si="445"/>
        <v/>
      </c>
      <c r="Q2004" t="str">
        <f t="shared" ca="1" si="446"/>
        <v/>
      </c>
      <c r="R2004" t="str">
        <f t="shared" ca="1" si="447"/>
        <v/>
      </c>
    </row>
    <row r="2005" spans="1:18" hidden="1" x14ac:dyDescent="0.2">
      <c r="A2005" s="354"/>
      <c r="B2005" s="322">
        <v>114</v>
      </c>
      <c r="C2005" s="322" t="str">
        <f t="shared" ca="1" si="435"/>
        <v>13.9</v>
      </c>
      <c r="D2005" s="322" t="str">
        <f t="shared" ca="1" si="436"/>
        <v>nt</v>
      </c>
      <c r="E2005" s="322" t="s">
        <v>45</v>
      </c>
      <c r="F2005" s="322" t="str">
        <f t="shared" ca="1" si="437"/>
        <v>https://museemaritime.larochelle.fr/au-dela-de-la-visite/a-decouvrir-a-proximite/angele-aline</v>
      </c>
      <c r="G2005" s="322" t="str">
        <f t="shared" ca="1" si="438"/>
        <v>AA</v>
      </c>
      <c r="H2005" s="322">
        <f t="shared" ca="1" si="439"/>
        <v>0</v>
      </c>
      <c r="I2005" s="322" t="str">
        <f t="shared" ca="1" si="440"/>
        <v>x</v>
      </c>
      <c r="J2005" s="322" t="str">
        <f t="shared" ca="1" si="441"/>
        <v/>
      </c>
      <c r="K2005" s="322" t="str">
        <f t="shared" ca="1" si="442"/>
        <v/>
      </c>
      <c r="L2005" s="322" t="str">
        <f t="shared" ca="1" si="443"/>
        <v/>
      </c>
      <c r="N2005" s="322">
        <f t="shared" ca="1" si="448"/>
        <v>0</v>
      </c>
      <c r="O2005" t="str">
        <f t="shared" ca="1" si="444"/>
        <v/>
      </c>
      <c r="P2005" t="str">
        <f t="shared" ca="1" si="445"/>
        <v/>
      </c>
      <c r="Q2005" t="str">
        <f t="shared" ca="1" si="446"/>
        <v/>
      </c>
      <c r="R2005" t="str">
        <f t="shared" ca="1" si="447"/>
        <v/>
      </c>
    </row>
    <row r="2006" spans="1:18" hidden="1" x14ac:dyDescent="0.2">
      <c r="A2006" s="354"/>
      <c r="B2006" s="322">
        <v>114</v>
      </c>
      <c r="C2006" s="322" t="str">
        <f t="shared" ca="1" si="435"/>
        <v>13.9</v>
      </c>
      <c r="D2006" s="322" t="str">
        <f t="shared" ca="1" si="436"/>
        <v>nt</v>
      </c>
      <c r="E2006" s="322" t="s">
        <v>46</v>
      </c>
      <c r="F2006" s="322" t="str">
        <f t="shared" ca="1" si="437"/>
        <v>https://museemaritime.larochelle.fr/au-dela-de-la-visite/espaces-a-louer/salle-de-reception</v>
      </c>
      <c r="G2006" s="322" t="str">
        <f t="shared" ca="1" si="438"/>
        <v>AA</v>
      </c>
      <c r="H2006" s="322">
        <f t="shared" ca="1" si="439"/>
        <v>0</v>
      </c>
      <c r="I2006" s="322" t="str">
        <f t="shared" ca="1" si="440"/>
        <v>x</v>
      </c>
      <c r="J2006" s="322" t="str">
        <f t="shared" ca="1" si="441"/>
        <v/>
      </c>
      <c r="K2006" s="322" t="str">
        <f t="shared" ca="1" si="442"/>
        <v/>
      </c>
      <c r="L2006" s="322" t="str">
        <f t="shared" ca="1" si="443"/>
        <v/>
      </c>
      <c r="N2006" s="322">
        <f t="shared" ca="1" si="448"/>
        <v>0</v>
      </c>
      <c r="O2006" t="str">
        <f t="shared" ca="1" si="444"/>
        <v/>
      </c>
      <c r="P2006" t="str">
        <f t="shared" ca="1" si="445"/>
        <v/>
      </c>
      <c r="Q2006" t="str">
        <f t="shared" ca="1" si="446"/>
        <v/>
      </c>
      <c r="R2006" t="str">
        <f t="shared" ca="1" si="447"/>
        <v/>
      </c>
    </row>
    <row r="2007" spans="1:18" hidden="1" x14ac:dyDescent="0.2">
      <c r="A2007" s="354"/>
      <c r="B2007" s="322">
        <v>114</v>
      </c>
      <c r="C2007" s="322" t="str">
        <f t="shared" ca="1" si="435"/>
        <v>13.9</v>
      </c>
      <c r="D2007" s="322" t="str">
        <f t="shared" ca="1" si="436"/>
        <v>c</v>
      </c>
      <c r="E2007" s="322" t="s">
        <v>27</v>
      </c>
      <c r="F2007" s="322" t="str">
        <f t="shared" ca="1" si="437"/>
        <v>https://museemaritime.larochelle.fr/</v>
      </c>
      <c r="G2007" s="322" t="str">
        <f t="shared" ca="1" si="438"/>
        <v>AA</v>
      </c>
      <c r="H2007" s="322">
        <f t="shared" ca="1" si="439"/>
        <v>0</v>
      </c>
      <c r="I2007" s="322" t="str">
        <f t="shared" ca="1" si="440"/>
        <v>x</v>
      </c>
      <c r="J2007" s="322" t="str">
        <f t="shared" ca="1" si="441"/>
        <v/>
      </c>
      <c r="K2007" s="322" t="str">
        <f t="shared" ca="1" si="442"/>
        <v/>
      </c>
      <c r="L2007" s="322" t="str">
        <f t="shared" ca="1" si="443"/>
        <v/>
      </c>
      <c r="N2007" s="322">
        <f t="shared" ca="1" si="448"/>
        <v>0</v>
      </c>
      <c r="O2007" t="str">
        <f t="shared" ca="1" si="444"/>
        <v/>
      </c>
      <c r="P2007" t="str">
        <f t="shared" ca="1" si="445"/>
        <v/>
      </c>
      <c r="Q2007" t="str">
        <f t="shared" ca="1" si="446"/>
        <v/>
      </c>
      <c r="R2007" t="str">
        <f t="shared" ca="1" si="447"/>
        <v/>
      </c>
    </row>
    <row r="2008" spans="1:18" hidden="1" x14ac:dyDescent="0.2">
      <c r="A2008" s="354"/>
      <c r="B2008" s="322">
        <v>117</v>
      </c>
      <c r="C2008" s="322" t="str">
        <f t="shared" ca="1" si="435"/>
        <v>13.12</v>
      </c>
      <c r="D2008" s="322" t="str">
        <f t="shared" ca="1" si="436"/>
        <v>na</v>
      </c>
      <c r="E2008" s="322" t="s">
        <v>28</v>
      </c>
      <c r="F2008" s="322" t="str">
        <f t="shared" ca="1" si="437"/>
        <v>https://museemaritime.larochelle.fr/contact</v>
      </c>
      <c r="G2008" s="322" t="str">
        <f t="shared" ca="1" si="438"/>
        <v>A</v>
      </c>
      <c r="H2008" s="322">
        <f t="shared" ca="1" si="439"/>
        <v>0</v>
      </c>
      <c r="I2008" s="322" t="str">
        <f t="shared" ca="1" si="440"/>
        <v>x</v>
      </c>
      <c r="J2008" s="322" t="str">
        <f t="shared" ca="1" si="441"/>
        <v/>
      </c>
      <c r="K2008" s="322" t="str">
        <f t="shared" ca="1" si="442"/>
        <v/>
      </c>
      <c r="L2008" s="322" t="str">
        <f t="shared" ca="1" si="443"/>
        <v/>
      </c>
      <c r="N2008" s="322">
        <f t="shared" ca="1" si="448"/>
        <v>0</v>
      </c>
      <c r="O2008" t="str">
        <f t="shared" ca="1" si="444"/>
        <v/>
      </c>
      <c r="P2008" t="str">
        <f t="shared" ca="1" si="445"/>
        <v/>
      </c>
      <c r="Q2008" t="str">
        <f t="shared" ca="1" si="446"/>
        <v/>
      </c>
      <c r="R2008" t="str">
        <f t="shared" ca="1" si="447"/>
        <v/>
      </c>
    </row>
    <row r="2009" spans="1:18" hidden="1" x14ac:dyDescent="0.2">
      <c r="A2009" s="354"/>
      <c r="B2009" s="322">
        <v>117</v>
      </c>
      <c r="C2009" s="322" t="str">
        <f t="shared" ca="1" si="435"/>
        <v>13.12</v>
      </c>
      <c r="D2009" s="322" t="str">
        <f t="shared" ca="1" si="436"/>
        <v>na</v>
      </c>
      <c r="E2009" s="322" t="s">
        <v>29</v>
      </c>
      <c r="F2009" s="322" t="str">
        <f t="shared" ca="1" si="437"/>
        <v>https://museemaritime.larochelle.fr/mentions-legales</v>
      </c>
      <c r="G2009" s="322" t="str">
        <f t="shared" ca="1" si="438"/>
        <v>A</v>
      </c>
      <c r="H2009" s="322">
        <f t="shared" ca="1" si="439"/>
        <v>0</v>
      </c>
      <c r="I2009" s="322" t="str">
        <f t="shared" ca="1" si="440"/>
        <v>x</v>
      </c>
      <c r="J2009" s="322" t="str">
        <f t="shared" ca="1" si="441"/>
        <v/>
      </c>
      <c r="K2009" s="322" t="str">
        <f t="shared" ca="1" si="442"/>
        <v/>
      </c>
      <c r="L2009" s="322" t="str">
        <f t="shared" ca="1" si="443"/>
        <v/>
      </c>
      <c r="N2009" s="322">
        <f t="shared" ca="1" si="448"/>
        <v>0</v>
      </c>
      <c r="O2009" t="str">
        <f t="shared" ca="1" si="444"/>
        <v/>
      </c>
      <c r="P2009" t="str">
        <f t="shared" ca="1" si="445"/>
        <v/>
      </c>
      <c r="Q2009" t="str">
        <f t="shared" ca="1" si="446"/>
        <v/>
      </c>
      <c r="R2009" t="str">
        <f t="shared" ca="1" si="447"/>
        <v/>
      </c>
    </row>
    <row r="2010" spans="1:18" hidden="1" x14ac:dyDescent="0.2">
      <c r="A2010" s="354"/>
      <c r="B2010" s="322">
        <v>117</v>
      </c>
      <c r="C2010" s="322" t="str">
        <f t="shared" ca="1" si="435"/>
        <v>13.12</v>
      </c>
      <c r="D2010" s="322" t="str">
        <f t="shared" ca="1" si="436"/>
        <v>na</v>
      </c>
      <c r="E2010" s="322" t="s">
        <v>30</v>
      </c>
      <c r="F2010" s="322" t="str">
        <f t="shared" ca="1" si="437"/>
        <v>https://museemaritime.larochelle.fr/plan-du-site</v>
      </c>
      <c r="G2010" s="322" t="str">
        <f t="shared" ca="1" si="438"/>
        <v>A</v>
      </c>
      <c r="H2010" s="322">
        <f t="shared" ca="1" si="439"/>
        <v>0</v>
      </c>
      <c r="I2010" s="322" t="str">
        <f t="shared" ca="1" si="440"/>
        <v>x</v>
      </c>
      <c r="J2010" s="322" t="str">
        <f t="shared" ca="1" si="441"/>
        <v/>
      </c>
      <c r="K2010" s="322" t="str">
        <f t="shared" ca="1" si="442"/>
        <v/>
      </c>
      <c r="L2010" s="322" t="str">
        <f t="shared" ca="1" si="443"/>
        <v/>
      </c>
      <c r="N2010" s="322">
        <f t="shared" ca="1" si="448"/>
        <v>0</v>
      </c>
      <c r="O2010" t="str">
        <f t="shared" ca="1" si="444"/>
        <v/>
      </c>
      <c r="P2010" t="str">
        <f t="shared" ca="1" si="445"/>
        <v/>
      </c>
      <c r="Q2010" t="str">
        <f t="shared" ca="1" si="446"/>
        <v/>
      </c>
      <c r="R2010" t="str">
        <f t="shared" ca="1" si="447"/>
        <v/>
      </c>
    </row>
    <row r="2011" spans="1:18" hidden="1" x14ac:dyDescent="0.2">
      <c r="A2011" s="354"/>
      <c r="B2011" s="322">
        <v>117</v>
      </c>
      <c r="C2011" s="322" t="str">
        <f t="shared" ca="1" si="435"/>
        <v>13.12</v>
      </c>
      <c r="D2011" s="322" t="str">
        <f t="shared" ca="1" si="436"/>
        <v>na</v>
      </c>
      <c r="E2011" s="322" t="s">
        <v>31</v>
      </c>
      <c r="F2011" s="322" t="str">
        <f t="shared" ca="1" si="437"/>
        <v>https://museemaritime.larochelle.fr/un-avant-gout/en-ce-moment</v>
      </c>
      <c r="G2011" s="322" t="str">
        <f t="shared" ca="1" si="438"/>
        <v>A</v>
      </c>
      <c r="H2011" s="322">
        <f t="shared" ca="1" si="439"/>
        <v>0</v>
      </c>
      <c r="I2011" s="322" t="str">
        <f t="shared" ca="1" si="440"/>
        <v>x</v>
      </c>
      <c r="J2011" s="322" t="str">
        <f t="shared" ca="1" si="441"/>
        <v/>
      </c>
      <c r="K2011" s="322" t="str">
        <f t="shared" ca="1" si="442"/>
        <v/>
      </c>
      <c r="L2011" s="322" t="str">
        <f t="shared" ca="1" si="443"/>
        <v/>
      </c>
      <c r="N2011" s="322">
        <f t="shared" ca="1" si="448"/>
        <v>0</v>
      </c>
      <c r="O2011" t="str">
        <f t="shared" ca="1" si="444"/>
        <v/>
      </c>
      <c r="P2011" t="str">
        <f t="shared" ca="1" si="445"/>
        <v/>
      </c>
      <c r="Q2011" t="str">
        <f t="shared" ca="1" si="446"/>
        <v/>
      </c>
      <c r="R2011" t="str">
        <f t="shared" ca="1" si="447"/>
        <v/>
      </c>
    </row>
    <row r="2012" spans="1:18" hidden="1" x14ac:dyDescent="0.2">
      <c r="A2012" s="354"/>
      <c r="B2012" s="322">
        <v>117</v>
      </c>
      <c r="C2012" s="322" t="str">
        <f t="shared" ca="1" si="435"/>
        <v>13.12</v>
      </c>
      <c r="D2012" s="322" t="str">
        <f t="shared" ca="1" si="436"/>
        <v>na</v>
      </c>
      <c r="E2012" s="322" t="s">
        <v>32</v>
      </c>
      <c r="F2012" s="322" t="str">
        <f t="shared" ca="1" si="437"/>
        <v>https://museemaritime.larochelle.fr/un-avant-gout/en-ce-moment</v>
      </c>
      <c r="G2012" s="322" t="str">
        <f t="shared" ca="1" si="438"/>
        <v>A</v>
      </c>
      <c r="H2012" s="322">
        <f t="shared" ca="1" si="439"/>
        <v>0</v>
      </c>
      <c r="I2012" s="322" t="str">
        <f t="shared" ca="1" si="440"/>
        <v>x</v>
      </c>
      <c r="J2012" s="322" t="str">
        <f t="shared" ca="1" si="441"/>
        <v/>
      </c>
      <c r="K2012" s="322" t="str">
        <f t="shared" ca="1" si="442"/>
        <v/>
      </c>
      <c r="L2012" s="322" t="str">
        <f t="shared" ca="1" si="443"/>
        <v/>
      </c>
      <c r="N2012" s="322">
        <f t="shared" ref="N2012:N2023" ca="1" si="449">COUNTIFS($C$7:$C$2023,$C2012,$D$7:$D$2023,"nc")</f>
        <v>0</v>
      </c>
      <c r="O2012" t="str">
        <f t="shared" ca="1" si="444"/>
        <v/>
      </c>
      <c r="P2012" t="str">
        <f t="shared" ca="1" si="445"/>
        <v/>
      </c>
      <c r="Q2012" t="str">
        <f t="shared" ca="1" si="446"/>
        <v/>
      </c>
      <c r="R2012" t="str">
        <f t="shared" ca="1" si="447"/>
        <v/>
      </c>
    </row>
    <row r="2013" spans="1:18" hidden="1" x14ac:dyDescent="0.2">
      <c r="A2013" s="354"/>
      <c r="B2013" s="322">
        <v>117</v>
      </c>
      <c r="C2013" s="322" t="str">
        <f t="shared" ca="1" si="435"/>
        <v>13.12</v>
      </c>
      <c r="D2013" s="322" t="str">
        <f t="shared" ca="1" si="436"/>
        <v>na</v>
      </c>
      <c r="E2013" s="322" t="s">
        <v>33</v>
      </c>
      <c r="F2013" s="322" t="str">
        <f t="shared" ca="1" si="437"/>
        <v>https://museemaritime.larochelle.fr/un-avant-gout/en-ce-moment/evenement/generationsthalassa-5662</v>
      </c>
      <c r="G2013" s="322" t="str">
        <f t="shared" ca="1" si="438"/>
        <v>A</v>
      </c>
      <c r="H2013" s="322">
        <f t="shared" ca="1" si="439"/>
        <v>0</v>
      </c>
      <c r="I2013" s="322" t="str">
        <f t="shared" ca="1" si="440"/>
        <v>x</v>
      </c>
      <c r="J2013" s="322" t="str">
        <f t="shared" ca="1" si="441"/>
        <v/>
      </c>
      <c r="K2013" s="322" t="str">
        <f t="shared" ca="1" si="442"/>
        <v/>
      </c>
      <c r="L2013" s="322" t="str">
        <f t="shared" ca="1" si="443"/>
        <v/>
      </c>
      <c r="N2013" s="322">
        <f t="shared" ca="1" si="449"/>
        <v>0</v>
      </c>
      <c r="O2013" t="str">
        <f t="shared" ca="1" si="444"/>
        <v/>
      </c>
      <c r="P2013" t="str">
        <f t="shared" ca="1" si="445"/>
        <v/>
      </c>
      <c r="Q2013" t="str">
        <f t="shared" ca="1" si="446"/>
        <v/>
      </c>
      <c r="R2013" t="str">
        <f t="shared" ca="1" si="447"/>
        <v/>
      </c>
    </row>
    <row r="2014" spans="1:18" hidden="1" x14ac:dyDescent="0.2">
      <c r="A2014" s="354"/>
      <c r="B2014" s="322">
        <v>117</v>
      </c>
      <c r="C2014" s="322" t="str">
        <f t="shared" ca="1" si="435"/>
        <v>13.12</v>
      </c>
      <c r="D2014" s="322" t="str">
        <f t="shared" ca="1" si="436"/>
        <v>na</v>
      </c>
      <c r="E2014" s="322" t="s">
        <v>34</v>
      </c>
      <c r="F2014" s="322" t="str">
        <f t="shared" ca="1" si="437"/>
        <v>https://museemaritime.larochelle.fr/recherche?q=bateau&amp;tx_indexedsearch%5Bsubmit_button%5D=OK </v>
      </c>
      <c r="G2014" s="322" t="str">
        <f t="shared" ca="1" si="438"/>
        <v>A</v>
      </c>
      <c r="H2014" s="322">
        <f t="shared" ca="1" si="439"/>
        <v>0</v>
      </c>
      <c r="I2014" s="322" t="str">
        <f t="shared" ca="1" si="440"/>
        <v>x</v>
      </c>
      <c r="J2014" s="322" t="str">
        <f t="shared" ca="1" si="441"/>
        <v/>
      </c>
      <c r="K2014" s="322" t="str">
        <f t="shared" ca="1" si="442"/>
        <v/>
      </c>
      <c r="L2014" s="322" t="str">
        <f t="shared" ca="1" si="443"/>
        <v/>
      </c>
      <c r="N2014" s="322">
        <f t="shared" ca="1" si="449"/>
        <v>0</v>
      </c>
      <c r="O2014" t="str">
        <f t="shared" ca="1" si="444"/>
        <v/>
      </c>
      <c r="P2014" t="str">
        <f t="shared" ca="1" si="445"/>
        <v/>
      </c>
      <c r="Q2014" t="str">
        <f t="shared" ca="1" si="446"/>
        <v/>
      </c>
      <c r="R2014" t="str">
        <f t="shared" ca="1" si="447"/>
        <v/>
      </c>
    </row>
    <row r="2015" spans="1:18" hidden="1" x14ac:dyDescent="0.2">
      <c r="A2015" s="354"/>
      <c r="B2015" s="322">
        <v>117</v>
      </c>
      <c r="C2015" s="322" t="str">
        <f t="shared" ca="1" si="435"/>
        <v>13.12</v>
      </c>
      <c r="D2015" s="322" t="str">
        <f t="shared" ca="1" si="436"/>
        <v>na</v>
      </c>
      <c r="E2015" s="322" t="s">
        <v>35</v>
      </c>
      <c r="F2015" s="322" t="str">
        <f t="shared" ca="1" si="437"/>
        <v>https://museemaritime.larochelle.fr/un-avant-gout/presentation-du-musee</v>
      </c>
      <c r="G2015" s="322" t="str">
        <f t="shared" ca="1" si="438"/>
        <v>A</v>
      </c>
      <c r="H2015" s="322">
        <f t="shared" ca="1" si="439"/>
        <v>0</v>
      </c>
      <c r="I2015" s="322" t="str">
        <f t="shared" ca="1" si="440"/>
        <v>x</v>
      </c>
      <c r="J2015" s="322" t="str">
        <f t="shared" ca="1" si="441"/>
        <v/>
      </c>
      <c r="K2015" s="322" t="str">
        <f t="shared" ca="1" si="442"/>
        <v/>
      </c>
      <c r="L2015" s="322" t="str">
        <f t="shared" ca="1" si="443"/>
        <v/>
      </c>
      <c r="N2015" s="322">
        <f t="shared" ca="1" si="449"/>
        <v>0</v>
      </c>
      <c r="O2015" t="str">
        <f t="shared" ca="1" si="444"/>
        <v/>
      </c>
      <c r="P2015" t="str">
        <f t="shared" ca="1" si="445"/>
        <v/>
      </c>
      <c r="Q2015" t="str">
        <f t="shared" ca="1" si="446"/>
        <v/>
      </c>
      <c r="R2015" t="str">
        <f t="shared" ca="1" si="447"/>
        <v/>
      </c>
    </row>
    <row r="2016" spans="1:18" hidden="1" x14ac:dyDescent="0.2">
      <c r="A2016" s="354"/>
      <c r="B2016" s="322">
        <v>117</v>
      </c>
      <c r="C2016" s="322" t="str">
        <f t="shared" ref="C2016:C2023" ca="1" si="450">IFERROR(IF(INDIRECT($E2016 &amp; "!B" &amp; $B2016)="","",INDIRECT($E2016 &amp; "!B" &amp; $B2016)),"")</f>
        <v>13.12</v>
      </c>
      <c r="D2016" s="322" t="str">
        <f t="shared" ref="D2016:D2023" ca="1" si="451">IFERROR(IF(INDIRECT($E2016 &amp; "!G" &amp; $B2016)="","",INDIRECT($E2016 &amp; "!G" &amp; $B2016)),"")</f>
        <v>na</v>
      </c>
      <c r="E2016" s="322" t="s">
        <v>36</v>
      </c>
      <c r="F2016" s="322" t="str">
        <f t="shared" ref="F2016:F2023" ca="1" si="452">IFERROR(HYPERLINK(INDIRECT($E2016 &amp; "!C3")), "")</f>
        <v>https://museemaritime.larochelle.fr/un-avant-gout/histoire-du-musee</v>
      </c>
      <c r="G2016" s="322" t="str">
        <f t="shared" ref="G2016:G2023" ca="1" si="453">IFERROR(IF(INDIRECT($E2016 &amp; "!C" &amp; $B2016)="","",INDIRECT($E2016 &amp; "!C" &amp; $B2016)),"")</f>
        <v>A</v>
      </c>
      <c r="H2016" s="322">
        <f t="shared" ref="H2016:H2023" ca="1" si="454">IFERROR(IF(INDIRECT($E2016 &amp; "!D" &amp; $B2016)="","",INDIRECT($E2016 &amp; "!D" &amp; $B2016)),"")</f>
        <v>0</v>
      </c>
      <c r="I2016" s="322" t="str">
        <f t="shared" ref="I2016:I2023" ca="1" si="455">IFERROR(IF(INDIRECT($E2016 &amp; "!E" &amp; $B2016)="","",INDIRECT($E2016 &amp; "!E" &amp; $B2016)),"")</f>
        <v>x</v>
      </c>
      <c r="J2016" s="322" t="str">
        <f t="shared" ref="J2016:J2023" ca="1" si="456">IFERROR(IF(INDIRECT($E2016 &amp; "!I" &amp; $B2016)="","",INDIRECT($E2016 &amp; "!I" &amp; $B2016)),"")</f>
        <v/>
      </c>
      <c r="K2016" s="322" t="str">
        <f t="shared" ref="K2016:K2023" ca="1" si="457">IFERROR(IF(INDIRECT($E2016 &amp; "!J" &amp; $B2016)="","",INDIRECT($E2016 &amp; "!J" &amp; $B2016)),"")</f>
        <v/>
      </c>
      <c r="L2016" s="322" t="str">
        <f t="shared" ref="L2016:L2023" ca="1" si="458">IFERROR(VLOOKUP($K2016,$Z$1:$AD$4,MATCH($J2016,$AA$5:$AD$5,0)+1,FALSE),"")</f>
        <v/>
      </c>
      <c r="N2016" s="322">
        <f t="shared" ca="1" si="449"/>
        <v>0</v>
      </c>
      <c r="O2016" t="str">
        <f t="shared" ref="O2016:O2023" ca="1" si="459">IFERROR(IF(INDIRECT($E2016 &amp; "!K" &amp; $B2016)="","",INDIRECT($E2016 &amp; "!K" &amp; $B2016)),"")</f>
        <v/>
      </c>
      <c r="P2016" t="str">
        <f t="shared" ref="P2016:P2023" ca="1" si="460">IFERROR(IF(INDIRECT($E2016 &amp; "!L" &amp; $B2016)="","",INDIRECT($E2016 &amp; "!L" &amp; $B2016)),"")</f>
        <v/>
      </c>
      <c r="Q2016" t="str">
        <f t="shared" ref="Q2016:Q2023" ca="1" si="461">IFERROR(IF(INDIRECT($E2016 &amp; "!M" &amp; $B2016)="","",INDIRECT($E2016 &amp; "!M" &amp; $B2016)),"")</f>
        <v/>
      </c>
      <c r="R2016" t="str">
        <f t="shared" ref="R2016:R2023" ca="1" si="462">IFERROR(IF(INDIRECT($E2016 &amp; "!N" &amp; $B2016)="","",INDIRECT($E2016 &amp; "!N" &amp; $B2016)),"")</f>
        <v/>
      </c>
    </row>
    <row r="2017" spans="1:18" hidden="1" x14ac:dyDescent="0.2">
      <c r="A2017" s="354"/>
      <c r="B2017" s="322">
        <v>117</v>
      </c>
      <c r="C2017" s="322" t="str">
        <f t="shared" ca="1" si="450"/>
        <v>13.12</v>
      </c>
      <c r="D2017" s="322" t="str">
        <f t="shared" ca="1" si="451"/>
        <v>na</v>
      </c>
      <c r="E2017" s="322" t="s">
        <v>37</v>
      </c>
      <c r="F2017" s="322" t="str">
        <f t="shared" ca="1" si="452"/>
        <v>https://museemaritime.larochelle.fr/un-avant-gout/les-collections/flotte-patrimoniale</v>
      </c>
      <c r="G2017" s="322" t="str">
        <f t="shared" ca="1" si="453"/>
        <v>A</v>
      </c>
      <c r="H2017" s="322">
        <f t="shared" ca="1" si="454"/>
        <v>0</v>
      </c>
      <c r="I2017" s="322" t="str">
        <f t="shared" ca="1" si="455"/>
        <v>x</v>
      </c>
      <c r="J2017" s="322" t="str">
        <f t="shared" ca="1" si="456"/>
        <v/>
      </c>
      <c r="K2017" s="322" t="str">
        <f t="shared" ca="1" si="457"/>
        <v/>
      </c>
      <c r="L2017" s="322" t="str">
        <f t="shared" ca="1" si="458"/>
        <v/>
      </c>
      <c r="N2017" s="322">
        <f t="shared" ca="1" si="449"/>
        <v>0</v>
      </c>
      <c r="O2017" t="str">
        <f t="shared" ca="1" si="459"/>
        <v/>
      </c>
      <c r="P2017" t="str">
        <f t="shared" ca="1" si="460"/>
        <v/>
      </c>
      <c r="Q2017" t="str">
        <f t="shared" ca="1" si="461"/>
        <v/>
      </c>
      <c r="R2017" t="str">
        <f t="shared" ca="1" si="462"/>
        <v/>
      </c>
    </row>
    <row r="2018" spans="1:18" hidden="1" x14ac:dyDescent="0.2">
      <c r="A2018" s="354"/>
      <c r="B2018" s="322">
        <v>117</v>
      </c>
      <c r="C2018" s="322" t="str">
        <f t="shared" ca="1" si="450"/>
        <v>13.12</v>
      </c>
      <c r="D2018" s="322" t="str">
        <f t="shared" ca="1" si="451"/>
        <v>na</v>
      </c>
      <c r="E2018" s="322" t="s">
        <v>38</v>
      </c>
      <c r="F2018" s="322" t="str">
        <f t="shared" ca="1" si="452"/>
        <v>https://museemaritime.larochelle.fr/un-avant-gout/les-collections/france-1</v>
      </c>
      <c r="G2018" s="322" t="str">
        <f t="shared" ca="1" si="453"/>
        <v>A</v>
      </c>
      <c r="H2018" s="322">
        <f t="shared" ca="1" si="454"/>
        <v>0</v>
      </c>
      <c r="I2018" s="322" t="str">
        <f t="shared" ca="1" si="455"/>
        <v>x</v>
      </c>
      <c r="J2018" s="322" t="str">
        <f t="shared" ca="1" si="456"/>
        <v/>
      </c>
      <c r="K2018" s="322" t="str">
        <f t="shared" ca="1" si="457"/>
        <v/>
      </c>
      <c r="L2018" s="322" t="str">
        <f t="shared" ca="1" si="458"/>
        <v/>
      </c>
      <c r="N2018" s="322">
        <f t="shared" ca="1" si="449"/>
        <v>0</v>
      </c>
      <c r="O2018" t="str">
        <f t="shared" ca="1" si="459"/>
        <v/>
      </c>
      <c r="P2018" t="str">
        <f t="shared" ca="1" si="460"/>
        <v/>
      </c>
      <c r="Q2018" t="str">
        <f t="shared" ca="1" si="461"/>
        <v/>
      </c>
      <c r="R2018" t="str">
        <f t="shared" ca="1" si="462"/>
        <v/>
      </c>
    </row>
    <row r="2019" spans="1:18" hidden="1" x14ac:dyDescent="0.2">
      <c r="A2019" s="354"/>
      <c r="B2019" s="322">
        <v>117</v>
      </c>
      <c r="C2019" s="322" t="str">
        <f t="shared" ca="1" si="450"/>
        <v>13.12</v>
      </c>
      <c r="D2019" s="322" t="str">
        <f t="shared" ca="1" si="451"/>
        <v>na</v>
      </c>
      <c r="E2019" s="322" t="s">
        <v>39</v>
      </c>
      <c r="F2019" s="322" t="str">
        <f t="shared" ca="1" si="452"/>
        <v>https://museemaritime.larochelle.fr/un-avant-gout/les-incontournables/joshua-1</v>
      </c>
      <c r="G2019" s="322" t="str">
        <f t="shared" ca="1" si="453"/>
        <v>A</v>
      </c>
      <c r="H2019" s="322">
        <f t="shared" ca="1" si="454"/>
        <v>0</v>
      </c>
      <c r="I2019" s="322" t="str">
        <f t="shared" ca="1" si="455"/>
        <v>x</v>
      </c>
      <c r="J2019" s="322" t="str">
        <f t="shared" ca="1" si="456"/>
        <v/>
      </c>
      <c r="K2019" s="322" t="str">
        <f t="shared" ca="1" si="457"/>
        <v/>
      </c>
      <c r="L2019" s="322" t="str">
        <f t="shared" ca="1" si="458"/>
        <v/>
      </c>
      <c r="N2019" s="322">
        <f t="shared" ca="1" si="449"/>
        <v>0</v>
      </c>
      <c r="O2019" t="str">
        <f t="shared" ca="1" si="459"/>
        <v/>
      </c>
      <c r="P2019" t="str">
        <f t="shared" ca="1" si="460"/>
        <v/>
      </c>
      <c r="Q2019" t="str">
        <f t="shared" ca="1" si="461"/>
        <v/>
      </c>
      <c r="R2019" t="str">
        <f t="shared" ca="1" si="462"/>
        <v/>
      </c>
    </row>
    <row r="2020" spans="1:18" hidden="1" x14ac:dyDescent="0.2">
      <c r="A2020" s="354"/>
      <c r="B2020" s="322">
        <v>117</v>
      </c>
      <c r="C2020" s="322" t="str">
        <f t="shared" ca="1" si="450"/>
        <v>13.12</v>
      </c>
      <c r="D2020" s="322" t="str">
        <f t="shared" ca="1" si="451"/>
        <v>na</v>
      </c>
      <c r="E2020" s="322" t="s">
        <v>40</v>
      </c>
      <c r="F2020" s="322" t="str">
        <f t="shared" ca="1" si="452"/>
        <v>https://museemaritime.larochelle.fr/preparer-la-visite/acces-tarifs-et-horaires</v>
      </c>
      <c r="G2020" s="322" t="str">
        <f t="shared" ca="1" si="453"/>
        <v>A</v>
      </c>
      <c r="H2020" s="322">
        <f t="shared" ca="1" si="454"/>
        <v>0</v>
      </c>
      <c r="I2020" s="322" t="str">
        <f t="shared" ca="1" si="455"/>
        <v>x</v>
      </c>
      <c r="J2020" s="322" t="str">
        <f t="shared" ca="1" si="456"/>
        <v/>
      </c>
      <c r="K2020" s="322" t="str">
        <f t="shared" ca="1" si="457"/>
        <v/>
      </c>
      <c r="L2020" s="322" t="str">
        <f t="shared" ca="1" si="458"/>
        <v/>
      </c>
      <c r="N2020" s="322">
        <f t="shared" ca="1" si="449"/>
        <v>0</v>
      </c>
      <c r="O2020" t="str">
        <f t="shared" ca="1" si="459"/>
        <v/>
      </c>
      <c r="P2020" t="str">
        <f t="shared" ca="1" si="460"/>
        <v/>
      </c>
      <c r="Q2020" t="str">
        <f t="shared" ca="1" si="461"/>
        <v/>
      </c>
      <c r="R2020" t="str">
        <f t="shared" ca="1" si="462"/>
        <v/>
      </c>
    </row>
    <row r="2021" spans="1:18" hidden="1" x14ac:dyDescent="0.2">
      <c r="A2021" s="354"/>
      <c r="B2021" s="322">
        <v>117</v>
      </c>
      <c r="C2021" s="322" t="str">
        <f t="shared" ca="1" si="450"/>
        <v>13.12</v>
      </c>
      <c r="D2021" s="322" t="str">
        <f t="shared" ca="1" si="451"/>
        <v>na</v>
      </c>
      <c r="E2021" s="322" t="s">
        <v>41</v>
      </c>
      <c r="F2021" s="322" t="str">
        <f t="shared" ca="1" si="452"/>
        <v>https://museemaritime.larochelle.fr/preparer-la-visite/je-suis/enseignant-ou-animateur</v>
      </c>
      <c r="G2021" s="322" t="str">
        <f t="shared" ca="1" si="453"/>
        <v>A</v>
      </c>
      <c r="H2021" s="322">
        <f t="shared" ca="1" si="454"/>
        <v>0</v>
      </c>
      <c r="I2021" s="322" t="str">
        <f t="shared" ca="1" si="455"/>
        <v>x</v>
      </c>
      <c r="J2021" s="322" t="str">
        <f t="shared" ca="1" si="456"/>
        <v/>
      </c>
      <c r="K2021" s="322" t="str">
        <f t="shared" ca="1" si="457"/>
        <v/>
      </c>
      <c r="L2021" s="322" t="str">
        <f t="shared" ca="1" si="458"/>
        <v/>
      </c>
      <c r="N2021" s="322">
        <f t="shared" ca="1" si="449"/>
        <v>0</v>
      </c>
      <c r="O2021" t="str">
        <f t="shared" ca="1" si="459"/>
        <v/>
      </c>
      <c r="P2021" t="str">
        <f t="shared" ca="1" si="460"/>
        <v/>
      </c>
      <c r="Q2021" t="str">
        <f t="shared" ca="1" si="461"/>
        <v/>
      </c>
      <c r="R2021" t="str">
        <f t="shared" ca="1" si="462"/>
        <v/>
      </c>
    </row>
    <row r="2022" spans="1:18" hidden="1" x14ac:dyDescent="0.2">
      <c r="A2022" s="354"/>
      <c r="B2022" s="322">
        <v>117</v>
      </c>
      <c r="C2022" s="322" t="str">
        <f t="shared" ca="1" si="450"/>
        <v>13.12</v>
      </c>
      <c r="D2022" s="322" t="str">
        <f t="shared" ca="1" si="451"/>
        <v>na</v>
      </c>
      <c r="E2022" s="322" t="s">
        <v>42</v>
      </c>
      <c r="F2022" s="322" t="str">
        <f t="shared" ca="1" si="452"/>
        <v>https://museemaritime.larochelle.fr/au-dela-de-la-visite/autour-des-expositions</v>
      </c>
      <c r="G2022" s="322" t="str">
        <f t="shared" ca="1" si="453"/>
        <v>A</v>
      </c>
      <c r="H2022" s="322">
        <f t="shared" ca="1" si="454"/>
        <v>0</v>
      </c>
      <c r="I2022" s="322" t="str">
        <f t="shared" ca="1" si="455"/>
        <v>x</v>
      </c>
      <c r="J2022" s="322" t="str">
        <f t="shared" ca="1" si="456"/>
        <v/>
      </c>
      <c r="K2022" s="322" t="str">
        <f t="shared" ca="1" si="457"/>
        <v/>
      </c>
      <c r="L2022" s="322" t="str">
        <f t="shared" ca="1" si="458"/>
        <v/>
      </c>
      <c r="N2022" s="322">
        <f t="shared" ca="1" si="449"/>
        <v>0</v>
      </c>
      <c r="O2022" t="str">
        <f t="shared" ca="1" si="459"/>
        <v/>
      </c>
      <c r="P2022" t="str">
        <f t="shared" ca="1" si="460"/>
        <v/>
      </c>
      <c r="Q2022" t="str">
        <f t="shared" ca="1" si="461"/>
        <v/>
      </c>
      <c r="R2022" t="str">
        <f t="shared" ca="1" si="462"/>
        <v/>
      </c>
    </row>
    <row r="2023" spans="1:18" hidden="1" x14ac:dyDescent="0.2">
      <c r="A2023" s="354"/>
      <c r="B2023" s="322">
        <v>117</v>
      </c>
      <c r="C2023" s="322" t="str">
        <f t="shared" ca="1" si="450"/>
        <v>13.12</v>
      </c>
      <c r="D2023" s="322" t="str">
        <f t="shared" ca="1" si="451"/>
        <v>na</v>
      </c>
      <c r="E2023" s="322" t="s">
        <v>43</v>
      </c>
      <c r="F2023" s="322" t="str">
        <f t="shared" ca="1" si="452"/>
        <v>https://museemaritime.larochelle.fr/au-dela-de-la-visite/lieux-culturels-et-monuments</v>
      </c>
      <c r="G2023" s="322" t="str">
        <f t="shared" ca="1" si="453"/>
        <v>A</v>
      </c>
      <c r="H2023" s="322">
        <f t="shared" ca="1" si="454"/>
        <v>0</v>
      </c>
      <c r="I2023" s="322" t="str">
        <f t="shared" ca="1" si="455"/>
        <v>x</v>
      </c>
      <c r="J2023" s="322" t="str">
        <f t="shared" ca="1" si="456"/>
        <v/>
      </c>
      <c r="K2023" s="322" t="str">
        <f t="shared" ca="1" si="457"/>
        <v/>
      </c>
      <c r="L2023" s="322" t="str">
        <f t="shared" ca="1" si="458"/>
        <v/>
      </c>
      <c r="N2023" s="322">
        <f t="shared" ca="1" si="449"/>
        <v>0</v>
      </c>
      <c r="O2023" t="str">
        <f t="shared" ca="1" si="459"/>
        <v/>
      </c>
      <c r="P2023" t="str">
        <f t="shared" ca="1" si="460"/>
        <v/>
      </c>
      <c r="Q2023" t="str">
        <f t="shared" ca="1" si="461"/>
        <v/>
      </c>
      <c r="R2023" t="str">
        <f t="shared" ca="1" si="462"/>
        <v/>
      </c>
    </row>
    <row r="2024" spans="1:18" hidden="1" x14ac:dyDescent="0.2">
      <c r="A2024" s="354"/>
      <c r="B2024" s="322">
        <v>117</v>
      </c>
      <c r="E2024" s="322" t="s">
        <v>44</v>
      </c>
      <c r="O2024"/>
    </row>
    <row r="2025" spans="1:18" hidden="1" x14ac:dyDescent="0.2">
      <c r="A2025" s="354"/>
      <c r="B2025" s="322">
        <v>115</v>
      </c>
      <c r="C2025" s="322" t="str">
        <f t="shared" ref="C2025:C2066" ca="1" si="463">IFERROR(IF(INDIRECT($E2025 &amp; "!B" &amp; $B2025)="","",INDIRECT($E2025 &amp; "!B" &amp; $B2025)),"")</f>
        <v>13.10</v>
      </c>
      <c r="D2025" s="322" t="str">
        <f t="shared" ref="D2025:D2066" ca="1" si="464">IFERROR(IF(INDIRECT($E2025 &amp; "!G" &amp; $B2025)="","",INDIRECT($E2025 &amp; "!G" &amp; $B2025)),"")</f>
        <v>nt</v>
      </c>
      <c r="E2025" s="322" t="s">
        <v>45</v>
      </c>
      <c r="F2025" s="322" t="str">
        <f t="shared" ref="F2025:F2066" ca="1" si="465">IFERROR(HYPERLINK(INDIRECT($E2025 &amp; "!C3")), "")</f>
        <v>https://museemaritime.larochelle.fr/au-dela-de-la-visite/a-decouvrir-a-proximite/angele-aline</v>
      </c>
      <c r="G2025" s="322" t="str">
        <f t="shared" ref="G2025:G2066" ca="1" si="466">IFERROR(IF(INDIRECT($E2025 &amp; "!C" &amp; $B2025)="","",INDIRECT($E2025 &amp; "!C" &amp; $B2025)),"")</f>
        <v>A</v>
      </c>
      <c r="H2025" s="322">
        <f t="shared" ref="H2025:H2066" ca="1" si="467">IFERROR(IF(INDIRECT($E2025 &amp; "!D" &amp; $B2025)="","",INDIRECT($E2025 &amp; "!D" &amp; $B2025)),"")</f>
        <v>0</v>
      </c>
      <c r="I2025" s="322" t="str">
        <f t="shared" ref="I2025:I2066" ca="1" si="468">IFERROR(IF(INDIRECT($E2025 &amp; "!E" &amp; $B2025)="","",INDIRECT($E2025 &amp; "!E" &amp; $B2025)),"")</f>
        <v>x</v>
      </c>
      <c r="J2025" s="322" t="str">
        <f t="shared" ref="J2025:J2066" ca="1" si="469">IFERROR(IF(INDIRECT($E2025 &amp; "!I" &amp; $B2025)="","",INDIRECT($E2025 &amp; "!I" &amp; $B2025)),"")</f>
        <v/>
      </c>
      <c r="K2025" s="322" t="str">
        <f t="shared" ref="K2025:K2066" ca="1" si="470">IFERROR(IF(INDIRECT($E2025 &amp; "!J" &amp; $B2025)="","",INDIRECT($E2025 &amp; "!J" &amp; $B2025)),"")</f>
        <v/>
      </c>
      <c r="L2025" s="322" t="str">
        <f t="shared" ref="L2025:L2066" ca="1" si="471">IFERROR(VLOOKUP($K2025,$Z$1:$AD$4,MATCH($J2025,$AA$5:$AD$5,0)+1,FALSE),"")</f>
        <v/>
      </c>
      <c r="N2025" s="322">
        <f t="shared" ref="N2025:N2066" ca="1" si="472">COUNTIFS($C$7:$C$2066,$C2025,$D$7:$D$2066,"nc")</f>
        <v>0</v>
      </c>
      <c r="O2025" t="str">
        <f t="shared" ref="O2025:O2066" ca="1" si="473">IFERROR(IF(INDIRECT($E2025 &amp; "!K" &amp; $B2025)="","",INDIRECT($E2025 &amp; "!K" &amp; $B2025)),"")</f>
        <v/>
      </c>
      <c r="P2025" t="str">
        <f t="shared" ref="P2025:P2066" ca="1" si="474">IFERROR(IF(INDIRECT($E2025 &amp; "!L" &amp; $B2025)="","",INDIRECT($E2025 &amp; "!L" &amp; $B2025)),"")</f>
        <v/>
      </c>
      <c r="Q2025" t="str">
        <f t="shared" ref="Q2025:Q2066" ca="1" si="475">IFERROR(IF(INDIRECT($E2025 &amp; "!M" &amp; $B2025)="","",INDIRECT($E2025 &amp; "!M" &amp; $B2025)),"")</f>
        <v/>
      </c>
      <c r="R2025" t="str">
        <f t="shared" ref="R2025:R2066" ca="1" si="476">IFERROR(IF(INDIRECT($E2025 &amp; "!N" &amp; $B2025)="","",INDIRECT($E2025 &amp; "!N" &amp; $B2025)),"")</f>
        <v/>
      </c>
    </row>
    <row r="2026" spans="1:18" hidden="1" x14ac:dyDescent="0.2">
      <c r="A2026" s="354"/>
      <c r="B2026" s="322">
        <v>115</v>
      </c>
      <c r="C2026" s="322" t="str">
        <f t="shared" ca="1" si="463"/>
        <v>13.10</v>
      </c>
      <c r="D2026" s="322" t="str">
        <f t="shared" ca="1" si="464"/>
        <v>nt</v>
      </c>
      <c r="E2026" s="322" t="s">
        <v>46</v>
      </c>
      <c r="F2026" s="322" t="str">
        <f t="shared" ca="1" si="465"/>
        <v>https://museemaritime.larochelle.fr/au-dela-de-la-visite/espaces-a-louer/salle-de-reception</v>
      </c>
      <c r="G2026" s="322" t="str">
        <f t="shared" ca="1" si="466"/>
        <v>A</v>
      </c>
      <c r="H2026" s="322">
        <f t="shared" ca="1" si="467"/>
        <v>0</v>
      </c>
      <c r="I2026" s="322" t="str">
        <f t="shared" ca="1" si="468"/>
        <v>x</v>
      </c>
      <c r="J2026" s="322" t="str">
        <f t="shared" ca="1" si="469"/>
        <v/>
      </c>
      <c r="K2026" s="322" t="str">
        <f t="shared" ca="1" si="470"/>
        <v/>
      </c>
      <c r="L2026" s="322" t="str">
        <f t="shared" ca="1" si="471"/>
        <v/>
      </c>
      <c r="N2026" s="322">
        <f t="shared" ca="1" si="472"/>
        <v>0</v>
      </c>
      <c r="O2026" t="str">
        <f t="shared" ca="1" si="473"/>
        <v/>
      </c>
      <c r="P2026" t="str">
        <f t="shared" ca="1" si="474"/>
        <v/>
      </c>
      <c r="Q2026" t="str">
        <f t="shared" ca="1" si="475"/>
        <v/>
      </c>
      <c r="R2026" t="str">
        <f t="shared" ca="1" si="476"/>
        <v/>
      </c>
    </row>
    <row r="2027" spans="1:18" hidden="1" x14ac:dyDescent="0.2">
      <c r="A2027" s="354"/>
      <c r="B2027" s="322">
        <v>116</v>
      </c>
      <c r="C2027" s="322" t="str">
        <f t="shared" ca="1" si="463"/>
        <v>13.11</v>
      </c>
      <c r="D2027" s="322" t="str">
        <f t="shared" ca="1" si="464"/>
        <v>c</v>
      </c>
      <c r="E2027" s="322" t="s">
        <v>27</v>
      </c>
      <c r="F2027" s="322" t="str">
        <f t="shared" ca="1" si="465"/>
        <v>https://museemaritime.larochelle.fr/</v>
      </c>
      <c r="G2027" s="322" t="str">
        <f t="shared" ca="1" si="466"/>
        <v>A</v>
      </c>
      <c r="H2027" s="322">
        <f t="shared" ca="1" si="467"/>
        <v>0</v>
      </c>
      <c r="I2027" s="322" t="str">
        <f t="shared" ca="1" si="468"/>
        <v>x</v>
      </c>
      <c r="J2027" s="322" t="str">
        <f t="shared" ca="1" si="469"/>
        <v/>
      </c>
      <c r="K2027" s="322" t="str">
        <f t="shared" ca="1" si="470"/>
        <v/>
      </c>
      <c r="L2027" s="322" t="str">
        <f t="shared" ca="1" si="471"/>
        <v/>
      </c>
      <c r="N2027" s="322">
        <f t="shared" ca="1" si="472"/>
        <v>0</v>
      </c>
      <c r="O2027" t="str">
        <f t="shared" ca="1" si="473"/>
        <v/>
      </c>
      <c r="P2027" t="str">
        <f t="shared" ca="1" si="474"/>
        <v/>
      </c>
      <c r="Q2027" t="str">
        <f t="shared" ca="1" si="475"/>
        <v/>
      </c>
      <c r="R2027" t="str">
        <f t="shared" ca="1" si="476"/>
        <v/>
      </c>
    </row>
    <row r="2028" spans="1:18" hidden="1" x14ac:dyDescent="0.2">
      <c r="A2028" s="354"/>
      <c r="B2028" s="322">
        <v>116</v>
      </c>
      <c r="C2028" s="322" t="str">
        <f t="shared" ca="1" si="463"/>
        <v>13.11</v>
      </c>
      <c r="D2028" s="322" t="str">
        <f t="shared" ca="1" si="464"/>
        <v>c</v>
      </c>
      <c r="E2028" s="322" t="s">
        <v>28</v>
      </c>
      <c r="F2028" s="322" t="str">
        <f t="shared" ca="1" si="465"/>
        <v>https://museemaritime.larochelle.fr/contact</v>
      </c>
      <c r="G2028" s="322" t="str">
        <f t="shared" ca="1" si="466"/>
        <v>A</v>
      </c>
      <c r="H2028" s="322">
        <f t="shared" ca="1" si="467"/>
        <v>0</v>
      </c>
      <c r="I2028" s="322" t="str">
        <f t="shared" ca="1" si="468"/>
        <v>x</v>
      </c>
      <c r="J2028" s="322" t="str">
        <f t="shared" ca="1" si="469"/>
        <v/>
      </c>
      <c r="K2028" s="322" t="str">
        <f t="shared" ca="1" si="470"/>
        <v/>
      </c>
      <c r="L2028" s="322" t="str">
        <f t="shared" ca="1" si="471"/>
        <v/>
      </c>
      <c r="N2028" s="322">
        <f t="shared" ca="1" si="472"/>
        <v>0</v>
      </c>
      <c r="O2028" t="str">
        <f t="shared" ca="1" si="473"/>
        <v/>
      </c>
      <c r="P2028" t="str">
        <f t="shared" ca="1" si="474"/>
        <v/>
      </c>
      <c r="Q2028" t="str">
        <f t="shared" ca="1" si="475"/>
        <v/>
      </c>
      <c r="R2028" t="str">
        <f t="shared" ca="1" si="476"/>
        <v/>
      </c>
    </row>
    <row r="2029" spans="1:18" hidden="1" x14ac:dyDescent="0.2">
      <c r="A2029" s="354"/>
      <c r="B2029" s="322">
        <v>116</v>
      </c>
      <c r="C2029" s="322" t="str">
        <f t="shared" ca="1" si="463"/>
        <v>13.11</v>
      </c>
      <c r="D2029" s="322" t="str">
        <f t="shared" ca="1" si="464"/>
        <v>c</v>
      </c>
      <c r="E2029" s="322" t="s">
        <v>29</v>
      </c>
      <c r="F2029" s="322" t="str">
        <f t="shared" ca="1" si="465"/>
        <v>https://museemaritime.larochelle.fr/mentions-legales</v>
      </c>
      <c r="G2029" s="322" t="str">
        <f t="shared" ca="1" si="466"/>
        <v>A</v>
      </c>
      <c r="H2029" s="322">
        <f t="shared" ca="1" si="467"/>
        <v>0</v>
      </c>
      <c r="I2029" s="322" t="str">
        <f t="shared" ca="1" si="468"/>
        <v>x</v>
      </c>
      <c r="J2029" s="322" t="str">
        <f t="shared" ca="1" si="469"/>
        <v/>
      </c>
      <c r="K2029" s="322" t="str">
        <f t="shared" ca="1" si="470"/>
        <v/>
      </c>
      <c r="L2029" s="322" t="str">
        <f t="shared" ca="1" si="471"/>
        <v/>
      </c>
      <c r="N2029" s="322">
        <f t="shared" ca="1" si="472"/>
        <v>0</v>
      </c>
      <c r="O2029" t="str">
        <f t="shared" ca="1" si="473"/>
        <v/>
      </c>
      <c r="P2029" t="str">
        <f t="shared" ca="1" si="474"/>
        <v/>
      </c>
      <c r="Q2029" t="str">
        <f t="shared" ca="1" si="475"/>
        <v/>
      </c>
      <c r="R2029" t="str">
        <f t="shared" ca="1" si="476"/>
        <v/>
      </c>
    </row>
    <row r="2030" spans="1:18" hidden="1" x14ac:dyDescent="0.2">
      <c r="A2030" s="354"/>
      <c r="B2030" s="322">
        <v>116</v>
      </c>
      <c r="C2030" s="322" t="str">
        <f t="shared" ca="1" si="463"/>
        <v>13.11</v>
      </c>
      <c r="D2030" s="322" t="str">
        <f t="shared" ca="1" si="464"/>
        <v>c</v>
      </c>
      <c r="E2030" s="322" t="s">
        <v>30</v>
      </c>
      <c r="F2030" s="322" t="str">
        <f t="shared" ca="1" si="465"/>
        <v>https://museemaritime.larochelle.fr/plan-du-site</v>
      </c>
      <c r="G2030" s="322" t="str">
        <f t="shared" ca="1" si="466"/>
        <v>A</v>
      </c>
      <c r="H2030" s="322">
        <f t="shared" ca="1" si="467"/>
        <v>0</v>
      </c>
      <c r="I2030" s="322" t="str">
        <f t="shared" ca="1" si="468"/>
        <v>x</v>
      </c>
      <c r="J2030" s="322" t="str">
        <f t="shared" ca="1" si="469"/>
        <v/>
      </c>
      <c r="K2030" s="322" t="str">
        <f t="shared" ca="1" si="470"/>
        <v/>
      </c>
      <c r="L2030" s="322" t="str">
        <f t="shared" ca="1" si="471"/>
        <v/>
      </c>
      <c r="N2030" s="322">
        <f t="shared" ca="1" si="472"/>
        <v>0</v>
      </c>
      <c r="O2030" t="str">
        <f t="shared" ca="1" si="473"/>
        <v/>
      </c>
      <c r="P2030" t="str">
        <f t="shared" ca="1" si="474"/>
        <v/>
      </c>
      <c r="Q2030" t="str">
        <f t="shared" ca="1" si="475"/>
        <v/>
      </c>
      <c r="R2030" t="str">
        <f t="shared" ca="1" si="476"/>
        <v/>
      </c>
    </row>
    <row r="2031" spans="1:18" hidden="1" x14ac:dyDescent="0.2">
      <c r="A2031" s="354"/>
      <c r="B2031" s="322">
        <v>116</v>
      </c>
      <c r="C2031" s="322" t="str">
        <f t="shared" ca="1" si="463"/>
        <v>13.11</v>
      </c>
      <c r="D2031" s="322" t="str">
        <f t="shared" ca="1" si="464"/>
        <v>c</v>
      </c>
      <c r="E2031" s="322" t="s">
        <v>31</v>
      </c>
      <c r="F2031" s="322" t="str">
        <f t="shared" ca="1" si="465"/>
        <v>https://museemaritime.larochelle.fr/un-avant-gout/en-ce-moment</v>
      </c>
      <c r="G2031" s="322" t="str">
        <f t="shared" ca="1" si="466"/>
        <v>A</v>
      </c>
      <c r="H2031" s="322">
        <f t="shared" ca="1" si="467"/>
        <v>0</v>
      </c>
      <c r="I2031" s="322" t="str">
        <f t="shared" ca="1" si="468"/>
        <v>x</v>
      </c>
      <c r="J2031" s="322" t="str">
        <f t="shared" ca="1" si="469"/>
        <v/>
      </c>
      <c r="K2031" s="322" t="str">
        <f t="shared" ca="1" si="470"/>
        <v/>
      </c>
      <c r="L2031" s="322" t="str">
        <f t="shared" ca="1" si="471"/>
        <v/>
      </c>
      <c r="N2031" s="322">
        <f t="shared" ca="1" si="472"/>
        <v>0</v>
      </c>
      <c r="O2031" t="str">
        <f t="shared" ca="1" si="473"/>
        <v/>
      </c>
      <c r="P2031" t="str">
        <f t="shared" ca="1" si="474"/>
        <v/>
      </c>
      <c r="Q2031" t="str">
        <f t="shared" ca="1" si="475"/>
        <v/>
      </c>
      <c r="R2031" t="str">
        <f t="shared" ca="1" si="476"/>
        <v/>
      </c>
    </row>
    <row r="2032" spans="1:18" hidden="1" x14ac:dyDescent="0.2">
      <c r="A2032" s="354"/>
      <c r="B2032" s="322">
        <v>116</v>
      </c>
      <c r="C2032" s="322" t="str">
        <f t="shared" ca="1" si="463"/>
        <v>13.11</v>
      </c>
      <c r="D2032" s="322" t="str">
        <f t="shared" ca="1" si="464"/>
        <v>c</v>
      </c>
      <c r="E2032" s="322" t="s">
        <v>32</v>
      </c>
      <c r="F2032" s="322" t="str">
        <f t="shared" ca="1" si="465"/>
        <v>https://museemaritime.larochelle.fr/un-avant-gout/en-ce-moment</v>
      </c>
      <c r="G2032" s="322" t="str">
        <f t="shared" ca="1" si="466"/>
        <v>A</v>
      </c>
      <c r="H2032" s="322">
        <f t="shared" ca="1" si="467"/>
        <v>0</v>
      </c>
      <c r="I2032" s="322" t="str">
        <f t="shared" ca="1" si="468"/>
        <v>x</v>
      </c>
      <c r="J2032" s="322" t="str">
        <f t="shared" ca="1" si="469"/>
        <v/>
      </c>
      <c r="K2032" s="322" t="str">
        <f t="shared" ca="1" si="470"/>
        <v/>
      </c>
      <c r="L2032" s="322" t="str">
        <f t="shared" ca="1" si="471"/>
        <v/>
      </c>
      <c r="N2032" s="322">
        <f t="shared" ca="1" si="472"/>
        <v>0</v>
      </c>
      <c r="O2032" t="str">
        <f t="shared" ca="1" si="473"/>
        <v/>
      </c>
      <c r="P2032" t="str">
        <f t="shared" ca="1" si="474"/>
        <v/>
      </c>
      <c r="Q2032" t="str">
        <f t="shared" ca="1" si="475"/>
        <v/>
      </c>
      <c r="R2032" t="str">
        <f t="shared" ca="1" si="476"/>
        <v/>
      </c>
    </row>
    <row r="2033" spans="1:18" hidden="1" x14ac:dyDescent="0.2">
      <c r="A2033" s="354"/>
      <c r="B2033" s="322">
        <v>116</v>
      </c>
      <c r="C2033" s="322" t="str">
        <f t="shared" ca="1" si="463"/>
        <v>13.11</v>
      </c>
      <c r="D2033" s="322" t="str">
        <f t="shared" ca="1" si="464"/>
        <v>c</v>
      </c>
      <c r="E2033" s="322" t="s">
        <v>33</v>
      </c>
      <c r="F2033" s="322" t="str">
        <f t="shared" ca="1" si="465"/>
        <v>https://museemaritime.larochelle.fr/un-avant-gout/en-ce-moment/evenement/generationsthalassa-5662</v>
      </c>
      <c r="G2033" s="322" t="str">
        <f t="shared" ca="1" si="466"/>
        <v>A</v>
      </c>
      <c r="H2033" s="322">
        <f t="shared" ca="1" si="467"/>
        <v>0</v>
      </c>
      <c r="I2033" s="322" t="str">
        <f t="shared" ca="1" si="468"/>
        <v>x</v>
      </c>
      <c r="J2033" s="322" t="str">
        <f t="shared" ca="1" si="469"/>
        <v/>
      </c>
      <c r="K2033" s="322" t="str">
        <f t="shared" ca="1" si="470"/>
        <v/>
      </c>
      <c r="L2033" s="322" t="str">
        <f t="shared" ca="1" si="471"/>
        <v/>
      </c>
      <c r="N2033" s="322">
        <f t="shared" ca="1" si="472"/>
        <v>0</v>
      </c>
      <c r="O2033" t="str">
        <f t="shared" ca="1" si="473"/>
        <v/>
      </c>
      <c r="P2033" t="str">
        <f t="shared" ca="1" si="474"/>
        <v/>
      </c>
      <c r="Q2033" t="str">
        <f t="shared" ca="1" si="475"/>
        <v/>
      </c>
      <c r="R2033" t="str">
        <f t="shared" ca="1" si="476"/>
        <v/>
      </c>
    </row>
    <row r="2034" spans="1:18" hidden="1" x14ac:dyDescent="0.2">
      <c r="A2034" s="354"/>
      <c r="B2034" s="322">
        <v>116</v>
      </c>
      <c r="C2034" s="322" t="str">
        <f t="shared" ca="1" si="463"/>
        <v>13.11</v>
      </c>
      <c r="D2034" s="322" t="str">
        <f t="shared" ca="1" si="464"/>
        <v>c</v>
      </c>
      <c r="E2034" s="322" t="s">
        <v>34</v>
      </c>
      <c r="F2034" s="322" t="str">
        <f t="shared" ca="1" si="465"/>
        <v>https://museemaritime.larochelle.fr/recherche?q=bateau&amp;tx_indexedsearch%5Bsubmit_button%5D=OK </v>
      </c>
      <c r="G2034" s="322" t="str">
        <f t="shared" ca="1" si="466"/>
        <v>A</v>
      </c>
      <c r="H2034" s="322">
        <f t="shared" ca="1" si="467"/>
        <v>0</v>
      </c>
      <c r="I2034" s="322" t="str">
        <f t="shared" ca="1" si="468"/>
        <v>x</v>
      </c>
      <c r="J2034" s="322" t="str">
        <f t="shared" ca="1" si="469"/>
        <v/>
      </c>
      <c r="K2034" s="322" t="str">
        <f t="shared" ca="1" si="470"/>
        <v/>
      </c>
      <c r="L2034" s="322" t="str">
        <f t="shared" ca="1" si="471"/>
        <v/>
      </c>
      <c r="N2034" s="322">
        <f t="shared" ca="1" si="472"/>
        <v>0</v>
      </c>
      <c r="O2034" t="str">
        <f t="shared" ca="1" si="473"/>
        <v/>
      </c>
      <c r="P2034" t="str">
        <f t="shared" ca="1" si="474"/>
        <v/>
      </c>
      <c r="Q2034" t="str">
        <f t="shared" ca="1" si="475"/>
        <v/>
      </c>
      <c r="R2034" t="str">
        <f t="shared" ca="1" si="476"/>
        <v/>
      </c>
    </row>
    <row r="2035" spans="1:18" hidden="1" x14ac:dyDescent="0.2">
      <c r="A2035" s="354"/>
      <c r="B2035" s="322">
        <v>116</v>
      </c>
      <c r="C2035" s="322" t="str">
        <f t="shared" ca="1" si="463"/>
        <v>13.11</v>
      </c>
      <c r="D2035" s="322" t="str">
        <f t="shared" ca="1" si="464"/>
        <v>c</v>
      </c>
      <c r="E2035" s="322" t="s">
        <v>35</v>
      </c>
      <c r="F2035" s="322" t="str">
        <f t="shared" ca="1" si="465"/>
        <v>https://museemaritime.larochelle.fr/un-avant-gout/presentation-du-musee</v>
      </c>
      <c r="G2035" s="322" t="str">
        <f t="shared" ca="1" si="466"/>
        <v>A</v>
      </c>
      <c r="H2035" s="322">
        <f t="shared" ca="1" si="467"/>
        <v>0</v>
      </c>
      <c r="I2035" s="322" t="str">
        <f t="shared" ca="1" si="468"/>
        <v>x</v>
      </c>
      <c r="J2035" s="322" t="str">
        <f t="shared" ca="1" si="469"/>
        <v/>
      </c>
      <c r="K2035" s="322" t="str">
        <f t="shared" ca="1" si="470"/>
        <v/>
      </c>
      <c r="L2035" s="322" t="str">
        <f t="shared" ca="1" si="471"/>
        <v/>
      </c>
      <c r="N2035" s="322">
        <f t="shared" ca="1" si="472"/>
        <v>0</v>
      </c>
      <c r="O2035" t="str">
        <f t="shared" ca="1" si="473"/>
        <v/>
      </c>
      <c r="P2035" t="str">
        <f t="shared" ca="1" si="474"/>
        <v/>
      </c>
      <c r="Q2035" t="str">
        <f t="shared" ca="1" si="475"/>
        <v/>
      </c>
      <c r="R2035" t="str">
        <f t="shared" ca="1" si="476"/>
        <v/>
      </c>
    </row>
    <row r="2036" spans="1:18" hidden="1" x14ac:dyDescent="0.2">
      <c r="A2036" s="354"/>
      <c r="B2036" s="322">
        <v>116</v>
      </c>
      <c r="C2036" s="322" t="str">
        <f t="shared" ca="1" si="463"/>
        <v>13.11</v>
      </c>
      <c r="D2036" s="322" t="str">
        <f t="shared" ca="1" si="464"/>
        <v>c</v>
      </c>
      <c r="E2036" s="322" t="s">
        <v>36</v>
      </c>
      <c r="F2036" s="322" t="str">
        <f t="shared" ca="1" si="465"/>
        <v>https://museemaritime.larochelle.fr/un-avant-gout/histoire-du-musee</v>
      </c>
      <c r="G2036" s="322" t="str">
        <f t="shared" ca="1" si="466"/>
        <v>A</v>
      </c>
      <c r="H2036" s="322">
        <f t="shared" ca="1" si="467"/>
        <v>0</v>
      </c>
      <c r="I2036" s="322" t="str">
        <f t="shared" ca="1" si="468"/>
        <v>x</v>
      </c>
      <c r="J2036" s="322" t="str">
        <f t="shared" ca="1" si="469"/>
        <v/>
      </c>
      <c r="K2036" s="322" t="str">
        <f t="shared" ca="1" si="470"/>
        <v/>
      </c>
      <c r="L2036" s="322" t="str">
        <f t="shared" ca="1" si="471"/>
        <v/>
      </c>
      <c r="N2036" s="322">
        <f t="shared" ca="1" si="472"/>
        <v>0</v>
      </c>
      <c r="O2036" t="str">
        <f t="shared" ca="1" si="473"/>
        <v/>
      </c>
      <c r="P2036" t="str">
        <f t="shared" ca="1" si="474"/>
        <v/>
      </c>
      <c r="Q2036" t="str">
        <f t="shared" ca="1" si="475"/>
        <v/>
      </c>
      <c r="R2036" t="str">
        <f t="shared" ca="1" si="476"/>
        <v/>
      </c>
    </row>
    <row r="2037" spans="1:18" hidden="1" x14ac:dyDescent="0.2">
      <c r="A2037" s="354"/>
      <c r="B2037" s="322">
        <v>116</v>
      </c>
      <c r="C2037" s="322" t="str">
        <f t="shared" ca="1" si="463"/>
        <v>13.11</v>
      </c>
      <c r="D2037" s="322" t="str">
        <f t="shared" ca="1" si="464"/>
        <v>c</v>
      </c>
      <c r="E2037" s="322" t="s">
        <v>37</v>
      </c>
      <c r="F2037" s="322" t="str">
        <f t="shared" ca="1" si="465"/>
        <v>https://museemaritime.larochelle.fr/un-avant-gout/les-collections/flotte-patrimoniale</v>
      </c>
      <c r="G2037" s="322" t="str">
        <f t="shared" ca="1" si="466"/>
        <v>A</v>
      </c>
      <c r="H2037" s="322">
        <f t="shared" ca="1" si="467"/>
        <v>0</v>
      </c>
      <c r="I2037" s="322" t="str">
        <f t="shared" ca="1" si="468"/>
        <v>x</v>
      </c>
      <c r="J2037" s="322" t="str">
        <f t="shared" ca="1" si="469"/>
        <v/>
      </c>
      <c r="K2037" s="322" t="str">
        <f t="shared" ca="1" si="470"/>
        <v/>
      </c>
      <c r="L2037" s="322" t="str">
        <f t="shared" ca="1" si="471"/>
        <v/>
      </c>
      <c r="N2037" s="322">
        <f t="shared" ca="1" si="472"/>
        <v>0</v>
      </c>
      <c r="O2037" t="str">
        <f t="shared" ca="1" si="473"/>
        <v/>
      </c>
      <c r="P2037" t="str">
        <f t="shared" ca="1" si="474"/>
        <v/>
      </c>
      <c r="Q2037" t="str">
        <f t="shared" ca="1" si="475"/>
        <v/>
      </c>
      <c r="R2037" t="str">
        <f t="shared" ca="1" si="476"/>
        <v/>
      </c>
    </row>
    <row r="2038" spans="1:18" hidden="1" x14ac:dyDescent="0.2">
      <c r="A2038" s="354"/>
      <c r="B2038" s="322">
        <v>116</v>
      </c>
      <c r="C2038" s="322" t="str">
        <f t="shared" ca="1" si="463"/>
        <v>13.11</v>
      </c>
      <c r="D2038" s="322" t="str">
        <f t="shared" ca="1" si="464"/>
        <v>c</v>
      </c>
      <c r="E2038" s="322" t="s">
        <v>38</v>
      </c>
      <c r="F2038" s="322" t="str">
        <f t="shared" ca="1" si="465"/>
        <v>https://museemaritime.larochelle.fr/un-avant-gout/les-collections/france-1</v>
      </c>
      <c r="G2038" s="322" t="str">
        <f t="shared" ca="1" si="466"/>
        <v>A</v>
      </c>
      <c r="H2038" s="322">
        <f t="shared" ca="1" si="467"/>
        <v>0</v>
      </c>
      <c r="I2038" s="322" t="str">
        <f t="shared" ca="1" si="468"/>
        <v>x</v>
      </c>
      <c r="J2038" s="322" t="str">
        <f t="shared" ca="1" si="469"/>
        <v/>
      </c>
      <c r="K2038" s="322" t="str">
        <f t="shared" ca="1" si="470"/>
        <v/>
      </c>
      <c r="L2038" s="322" t="str">
        <f t="shared" ca="1" si="471"/>
        <v/>
      </c>
      <c r="N2038" s="322">
        <f t="shared" ca="1" si="472"/>
        <v>0</v>
      </c>
      <c r="O2038" t="str">
        <f t="shared" ca="1" si="473"/>
        <v/>
      </c>
      <c r="P2038" t="str">
        <f t="shared" ca="1" si="474"/>
        <v/>
      </c>
      <c r="Q2038" t="str">
        <f t="shared" ca="1" si="475"/>
        <v/>
      </c>
      <c r="R2038" t="str">
        <f t="shared" ca="1" si="476"/>
        <v/>
      </c>
    </row>
    <row r="2039" spans="1:18" hidden="1" x14ac:dyDescent="0.2">
      <c r="A2039" s="354"/>
      <c r="B2039" s="322">
        <v>116</v>
      </c>
      <c r="C2039" s="322" t="str">
        <f t="shared" ca="1" si="463"/>
        <v>13.11</v>
      </c>
      <c r="D2039" s="322" t="str">
        <f t="shared" ca="1" si="464"/>
        <v>c</v>
      </c>
      <c r="E2039" s="322" t="s">
        <v>39</v>
      </c>
      <c r="F2039" s="322" t="str">
        <f t="shared" ca="1" si="465"/>
        <v>https://museemaritime.larochelle.fr/un-avant-gout/les-incontournables/joshua-1</v>
      </c>
      <c r="G2039" s="322" t="str">
        <f t="shared" ca="1" si="466"/>
        <v>A</v>
      </c>
      <c r="H2039" s="322">
        <f t="shared" ca="1" si="467"/>
        <v>0</v>
      </c>
      <c r="I2039" s="322" t="str">
        <f t="shared" ca="1" si="468"/>
        <v>x</v>
      </c>
      <c r="J2039" s="322" t="str">
        <f t="shared" ca="1" si="469"/>
        <v/>
      </c>
      <c r="K2039" s="322" t="str">
        <f t="shared" ca="1" si="470"/>
        <v/>
      </c>
      <c r="L2039" s="322" t="str">
        <f t="shared" ca="1" si="471"/>
        <v/>
      </c>
      <c r="N2039" s="322">
        <f t="shared" ca="1" si="472"/>
        <v>0</v>
      </c>
      <c r="O2039" t="str">
        <f t="shared" ca="1" si="473"/>
        <v/>
      </c>
      <c r="P2039" t="str">
        <f t="shared" ca="1" si="474"/>
        <v/>
      </c>
      <c r="Q2039" t="str">
        <f t="shared" ca="1" si="475"/>
        <v/>
      </c>
      <c r="R2039" t="str">
        <f t="shared" ca="1" si="476"/>
        <v/>
      </c>
    </row>
    <row r="2040" spans="1:18" hidden="1" x14ac:dyDescent="0.2">
      <c r="A2040" s="354"/>
      <c r="B2040" s="322">
        <v>116</v>
      </c>
      <c r="C2040" s="322" t="str">
        <f t="shared" ca="1" si="463"/>
        <v>13.11</v>
      </c>
      <c r="D2040" s="322" t="str">
        <f t="shared" ca="1" si="464"/>
        <v>c</v>
      </c>
      <c r="E2040" s="322" t="s">
        <v>40</v>
      </c>
      <c r="F2040" s="322" t="str">
        <f t="shared" ca="1" si="465"/>
        <v>https://museemaritime.larochelle.fr/preparer-la-visite/acces-tarifs-et-horaires</v>
      </c>
      <c r="G2040" s="322" t="str">
        <f t="shared" ca="1" si="466"/>
        <v>A</v>
      </c>
      <c r="H2040" s="322">
        <f t="shared" ca="1" si="467"/>
        <v>0</v>
      </c>
      <c r="I2040" s="322" t="str">
        <f t="shared" ca="1" si="468"/>
        <v>x</v>
      </c>
      <c r="J2040" s="322" t="str">
        <f t="shared" ca="1" si="469"/>
        <v/>
      </c>
      <c r="K2040" s="322" t="str">
        <f t="shared" ca="1" si="470"/>
        <v/>
      </c>
      <c r="L2040" s="322" t="str">
        <f t="shared" ca="1" si="471"/>
        <v/>
      </c>
      <c r="N2040" s="322">
        <f t="shared" ca="1" si="472"/>
        <v>0</v>
      </c>
      <c r="O2040" t="str">
        <f t="shared" ca="1" si="473"/>
        <v/>
      </c>
      <c r="P2040" t="str">
        <f t="shared" ca="1" si="474"/>
        <v/>
      </c>
      <c r="Q2040" t="str">
        <f t="shared" ca="1" si="475"/>
        <v/>
      </c>
      <c r="R2040" t="str">
        <f t="shared" ca="1" si="476"/>
        <v/>
      </c>
    </row>
    <row r="2041" spans="1:18" hidden="1" x14ac:dyDescent="0.2">
      <c r="A2041" s="354"/>
      <c r="B2041" s="322">
        <v>116</v>
      </c>
      <c r="C2041" s="322" t="str">
        <f t="shared" ca="1" si="463"/>
        <v>13.11</v>
      </c>
      <c r="D2041" s="322" t="str">
        <f t="shared" ca="1" si="464"/>
        <v>c</v>
      </c>
      <c r="E2041" s="322" t="s">
        <v>41</v>
      </c>
      <c r="F2041" s="322" t="str">
        <f t="shared" ca="1" si="465"/>
        <v>https://museemaritime.larochelle.fr/preparer-la-visite/je-suis/enseignant-ou-animateur</v>
      </c>
      <c r="G2041" s="322" t="str">
        <f t="shared" ca="1" si="466"/>
        <v>A</v>
      </c>
      <c r="H2041" s="322">
        <f t="shared" ca="1" si="467"/>
        <v>0</v>
      </c>
      <c r="I2041" s="322" t="str">
        <f t="shared" ca="1" si="468"/>
        <v>x</v>
      </c>
      <c r="J2041" s="322" t="str">
        <f t="shared" ca="1" si="469"/>
        <v/>
      </c>
      <c r="K2041" s="322" t="str">
        <f t="shared" ca="1" si="470"/>
        <v/>
      </c>
      <c r="L2041" s="322" t="str">
        <f t="shared" ca="1" si="471"/>
        <v/>
      </c>
      <c r="N2041" s="322">
        <f t="shared" ca="1" si="472"/>
        <v>0</v>
      </c>
      <c r="O2041" t="str">
        <f t="shared" ca="1" si="473"/>
        <v/>
      </c>
      <c r="P2041" t="str">
        <f t="shared" ca="1" si="474"/>
        <v/>
      </c>
      <c r="Q2041" t="str">
        <f t="shared" ca="1" si="475"/>
        <v/>
      </c>
      <c r="R2041" t="str">
        <f t="shared" ca="1" si="476"/>
        <v/>
      </c>
    </row>
    <row r="2042" spans="1:18" hidden="1" x14ac:dyDescent="0.2">
      <c r="A2042" s="354"/>
      <c r="B2042" s="322">
        <v>116</v>
      </c>
      <c r="C2042" s="322" t="str">
        <f t="shared" ca="1" si="463"/>
        <v>13.11</v>
      </c>
      <c r="D2042" s="322" t="str">
        <f t="shared" ca="1" si="464"/>
        <v>c</v>
      </c>
      <c r="E2042" s="322" t="s">
        <v>42</v>
      </c>
      <c r="F2042" s="322" t="str">
        <f t="shared" ca="1" si="465"/>
        <v>https://museemaritime.larochelle.fr/au-dela-de-la-visite/autour-des-expositions</v>
      </c>
      <c r="G2042" s="322" t="str">
        <f t="shared" ca="1" si="466"/>
        <v>A</v>
      </c>
      <c r="H2042" s="322">
        <f t="shared" ca="1" si="467"/>
        <v>0</v>
      </c>
      <c r="I2042" s="322" t="str">
        <f t="shared" ca="1" si="468"/>
        <v>x</v>
      </c>
      <c r="J2042" s="322" t="str">
        <f t="shared" ca="1" si="469"/>
        <v/>
      </c>
      <c r="K2042" s="322" t="str">
        <f t="shared" ca="1" si="470"/>
        <v/>
      </c>
      <c r="L2042" s="322" t="str">
        <f t="shared" ca="1" si="471"/>
        <v/>
      </c>
      <c r="N2042" s="322">
        <f t="shared" ca="1" si="472"/>
        <v>0</v>
      </c>
      <c r="O2042" t="str">
        <f t="shared" ca="1" si="473"/>
        <v/>
      </c>
      <c r="P2042" t="str">
        <f t="shared" ca="1" si="474"/>
        <v/>
      </c>
      <c r="Q2042" t="str">
        <f t="shared" ca="1" si="475"/>
        <v/>
      </c>
      <c r="R2042" t="str">
        <f t="shared" ca="1" si="476"/>
        <v/>
      </c>
    </row>
    <row r="2043" spans="1:18" hidden="1" x14ac:dyDescent="0.2">
      <c r="A2043" s="354"/>
      <c r="B2043" s="322">
        <v>116</v>
      </c>
      <c r="C2043" s="322" t="str">
        <f t="shared" ca="1" si="463"/>
        <v>13.11</v>
      </c>
      <c r="D2043" s="322" t="str">
        <f t="shared" ca="1" si="464"/>
        <v>c</v>
      </c>
      <c r="E2043" s="322" t="s">
        <v>43</v>
      </c>
      <c r="F2043" s="322" t="str">
        <f t="shared" ca="1" si="465"/>
        <v>https://museemaritime.larochelle.fr/au-dela-de-la-visite/lieux-culturels-et-monuments</v>
      </c>
      <c r="G2043" s="322" t="str">
        <f t="shared" ca="1" si="466"/>
        <v>A</v>
      </c>
      <c r="H2043" s="322">
        <f t="shared" ca="1" si="467"/>
        <v>0</v>
      </c>
      <c r="I2043" s="322" t="str">
        <f t="shared" ca="1" si="468"/>
        <v>x</v>
      </c>
      <c r="J2043" s="322" t="str">
        <f t="shared" ca="1" si="469"/>
        <v/>
      </c>
      <c r="K2043" s="322" t="str">
        <f t="shared" ca="1" si="470"/>
        <v/>
      </c>
      <c r="L2043" s="322" t="str">
        <f t="shared" ca="1" si="471"/>
        <v/>
      </c>
      <c r="N2043" s="322">
        <f t="shared" ca="1" si="472"/>
        <v>0</v>
      </c>
      <c r="O2043" t="str">
        <f t="shared" ca="1" si="473"/>
        <v/>
      </c>
      <c r="P2043" t="str">
        <f t="shared" ca="1" si="474"/>
        <v/>
      </c>
      <c r="Q2043" t="str">
        <f t="shared" ca="1" si="475"/>
        <v/>
      </c>
      <c r="R2043" t="str">
        <f t="shared" ca="1" si="476"/>
        <v/>
      </c>
    </row>
    <row r="2044" spans="1:18" hidden="1" x14ac:dyDescent="0.2">
      <c r="A2044" s="354"/>
      <c r="B2044" s="322">
        <v>116</v>
      </c>
      <c r="C2044" s="322" t="str">
        <f t="shared" ca="1" si="463"/>
        <v>13.11</v>
      </c>
      <c r="D2044" s="322" t="str">
        <f t="shared" ca="1" si="464"/>
        <v>c</v>
      </c>
      <c r="E2044" s="322" t="s">
        <v>44</v>
      </c>
      <c r="F2044" s="322" t="str">
        <f t="shared" ca="1" si="465"/>
        <v>https://museemaritime.larochelle.fr/au-dela-de-la-visite/a-decouvrir-a-proximite/yatchs-classiques</v>
      </c>
      <c r="G2044" s="322" t="str">
        <f t="shared" ca="1" si="466"/>
        <v>A</v>
      </c>
      <c r="H2044" s="322">
        <f t="shared" ca="1" si="467"/>
        <v>0</v>
      </c>
      <c r="I2044" s="322" t="str">
        <f t="shared" ca="1" si="468"/>
        <v>x</v>
      </c>
      <c r="J2044" s="322" t="str">
        <f t="shared" ca="1" si="469"/>
        <v/>
      </c>
      <c r="K2044" s="322" t="str">
        <f t="shared" ca="1" si="470"/>
        <v/>
      </c>
      <c r="L2044" s="322" t="str">
        <f t="shared" ca="1" si="471"/>
        <v/>
      </c>
      <c r="N2044" s="322">
        <f t="shared" ca="1" si="472"/>
        <v>0</v>
      </c>
      <c r="O2044" t="str">
        <f t="shared" ca="1" si="473"/>
        <v/>
      </c>
      <c r="P2044" t="str">
        <f t="shared" ca="1" si="474"/>
        <v/>
      </c>
      <c r="Q2044" t="str">
        <f t="shared" ca="1" si="475"/>
        <v/>
      </c>
      <c r="R2044" t="str">
        <f t="shared" ca="1" si="476"/>
        <v/>
      </c>
    </row>
    <row r="2045" spans="1:18" hidden="1" x14ac:dyDescent="0.2">
      <c r="A2045" s="354"/>
      <c r="B2045" s="322">
        <v>116</v>
      </c>
      <c r="C2045" s="322" t="str">
        <f t="shared" ca="1" si="463"/>
        <v>13.11</v>
      </c>
      <c r="D2045" s="322" t="str">
        <f t="shared" ca="1" si="464"/>
        <v>nt</v>
      </c>
      <c r="E2045" s="322" t="s">
        <v>45</v>
      </c>
      <c r="F2045" s="322" t="str">
        <f t="shared" ca="1" si="465"/>
        <v>https://museemaritime.larochelle.fr/au-dela-de-la-visite/a-decouvrir-a-proximite/angele-aline</v>
      </c>
      <c r="G2045" s="322" t="str">
        <f t="shared" ca="1" si="466"/>
        <v>A</v>
      </c>
      <c r="H2045" s="322">
        <f t="shared" ca="1" si="467"/>
        <v>0</v>
      </c>
      <c r="I2045" s="322" t="str">
        <f t="shared" ca="1" si="468"/>
        <v>x</v>
      </c>
      <c r="J2045" s="322" t="str">
        <f t="shared" ca="1" si="469"/>
        <v/>
      </c>
      <c r="K2045" s="322" t="str">
        <f t="shared" ca="1" si="470"/>
        <v/>
      </c>
      <c r="L2045" s="322" t="str">
        <f t="shared" ca="1" si="471"/>
        <v/>
      </c>
      <c r="N2045" s="322">
        <f t="shared" ca="1" si="472"/>
        <v>0</v>
      </c>
      <c r="O2045" t="str">
        <f t="shared" ca="1" si="473"/>
        <v/>
      </c>
      <c r="P2045" t="str">
        <f t="shared" ca="1" si="474"/>
        <v/>
      </c>
      <c r="Q2045" t="str">
        <f t="shared" ca="1" si="475"/>
        <v/>
      </c>
      <c r="R2045" t="str">
        <f t="shared" ca="1" si="476"/>
        <v/>
      </c>
    </row>
    <row r="2046" spans="1:18" hidden="1" x14ac:dyDescent="0.2">
      <c r="A2046" s="354"/>
      <c r="B2046" s="322">
        <v>116</v>
      </c>
      <c r="C2046" s="322" t="str">
        <f t="shared" ca="1" si="463"/>
        <v>13.11</v>
      </c>
      <c r="D2046" s="322" t="str">
        <f t="shared" ca="1" si="464"/>
        <v>nt</v>
      </c>
      <c r="E2046" s="322" t="s">
        <v>46</v>
      </c>
      <c r="F2046" s="322" t="str">
        <f t="shared" ca="1" si="465"/>
        <v>https://museemaritime.larochelle.fr/au-dela-de-la-visite/espaces-a-louer/salle-de-reception</v>
      </c>
      <c r="G2046" s="322" t="str">
        <f t="shared" ca="1" si="466"/>
        <v>A</v>
      </c>
      <c r="H2046" s="322">
        <f t="shared" ca="1" si="467"/>
        <v>0</v>
      </c>
      <c r="I2046" s="322" t="str">
        <f t="shared" ca="1" si="468"/>
        <v>x</v>
      </c>
      <c r="J2046" s="322" t="str">
        <f t="shared" ca="1" si="469"/>
        <v/>
      </c>
      <c r="K2046" s="322" t="str">
        <f t="shared" ca="1" si="470"/>
        <v/>
      </c>
      <c r="L2046" s="322" t="str">
        <f t="shared" ca="1" si="471"/>
        <v/>
      </c>
      <c r="N2046" s="322">
        <f t="shared" ca="1" si="472"/>
        <v>0</v>
      </c>
      <c r="O2046" t="str">
        <f t="shared" ca="1" si="473"/>
        <v/>
      </c>
      <c r="P2046" t="str">
        <f t="shared" ca="1" si="474"/>
        <v/>
      </c>
      <c r="Q2046" t="str">
        <f t="shared" ca="1" si="475"/>
        <v/>
      </c>
      <c r="R2046" t="str">
        <f t="shared" ca="1" si="476"/>
        <v/>
      </c>
    </row>
    <row r="2047" spans="1:18" hidden="1" x14ac:dyDescent="0.2">
      <c r="A2047" s="354"/>
      <c r="B2047" s="322">
        <v>117</v>
      </c>
      <c r="C2047" s="322" t="str">
        <f t="shared" ca="1" si="463"/>
        <v>13.12</v>
      </c>
      <c r="D2047" s="322" t="str">
        <f t="shared" ca="1" si="464"/>
        <v>na</v>
      </c>
      <c r="E2047" s="322" t="s">
        <v>27</v>
      </c>
      <c r="F2047" s="322" t="str">
        <f t="shared" ca="1" si="465"/>
        <v>https://museemaritime.larochelle.fr/</v>
      </c>
      <c r="G2047" s="322" t="str">
        <f t="shared" ca="1" si="466"/>
        <v>A</v>
      </c>
      <c r="H2047" s="322">
        <f t="shared" ca="1" si="467"/>
        <v>0</v>
      </c>
      <c r="I2047" s="322" t="str">
        <f t="shared" ca="1" si="468"/>
        <v>x</v>
      </c>
      <c r="J2047" s="322" t="str">
        <f t="shared" ca="1" si="469"/>
        <v/>
      </c>
      <c r="K2047" s="322" t="str">
        <f t="shared" ca="1" si="470"/>
        <v/>
      </c>
      <c r="L2047" s="322" t="str">
        <f t="shared" ca="1" si="471"/>
        <v/>
      </c>
      <c r="N2047" s="322">
        <f t="shared" ca="1" si="472"/>
        <v>0</v>
      </c>
      <c r="O2047" t="str">
        <f t="shared" ca="1" si="473"/>
        <v/>
      </c>
      <c r="P2047" t="str">
        <f t="shared" ca="1" si="474"/>
        <v/>
      </c>
      <c r="Q2047" t="str">
        <f t="shared" ca="1" si="475"/>
        <v/>
      </c>
      <c r="R2047" t="str">
        <f t="shared" ca="1" si="476"/>
        <v/>
      </c>
    </row>
    <row r="2048" spans="1:18" hidden="1" x14ac:dyDescent="0.2">
      <c r="A2048" s="354"/>
      <c r="B2048" s="322">
        <v>117</v>
      </c>
      <c r="C2048" s="322" t="str">
        <f t="shared" ca="1" si="463"/>
        <v>13.12</v>
      </c>
      <c r="D2048" s="322" t="str">
        <f t="shared" ca="1" si="464"/>
        <v>na</v>
      </c>
      <c r="E2048" s="322" t="s">
        <v>28</v>
      </c>
      <c r="F2048" s="322" t="str">
        <f t="shared" ca="1" si="465"/>
        <v>https://museemaritime.larochelle.fr/contact</v>
      </c>
      <c r="G2048" s="322" t="str">
        <f t="shared" ca="1" si="466"/>
        <v>A</v>
      </c>
      <c r="H2048" s="322">
        <f t="shared" ca="1" si="467"/>
        <v>0</v>
      </c>
      <c r="I2048" s="322" t="str">
        <f t="shared" ca="1" si="468"/>
        <v>x</v>
      </c>
      <c r="J2048" s="322" t="str">
        <f t="shared" ca="1" si="469"/>
        <v/>
      </c>
      <c r="K2048" s="322" t="str">
        <f t="shared" ca="1" si="470"/>
        <v/>
      </c>
      <c r="L2048" s="322" t="str">
        <f t="shared" ca="1" si="471"/>
        <v/>
      </c>
      <c r="N2048" s="322">
        <f t="shared" ca="1" si="472"/>
        <v>0</v>
      </c>
      <c r="O2048" t="str">
        <f t="shared" ca="1" si="473"/>
        <v/>
      </c>
      <c r="P2048" t="str">
        <f t="shared" ca="1" si="474"/>
        <v/>
      </c>
      <c r="Q2048" t="str">
        <f t="shared" ca="1" si="475"/>
        <v/>
      </c>
      <c r="R2048" t="str">
        <f t="shared" ca="1" si="476"/>
        <v/>
      </c>
    </row>
    <row r="2049" spans="1:18" hidden="1" x14ac:dyDescent="0.2">
      <c r="A2049" s="354"/>
      <c r="B2049" s="322">
        <v>117</v>
      </c>
      <c r="C2049" s="322" t="str">
        <f t="shared" ca="1" si="463"/>
        <v>13.12</v>
      </c>
      <c r="D2049" s="322" t="str">
        <f t="shared" ca="1" si="464"/>
        <v>na</v>
      </c>
      <c r="E2049" s="322" t="s">
        <v>29</v>
      </c>
      <c r="F2049" s="322" t="str">
        <f t="shared" ca="1" si="465"/>
        <v>https://museemaritime.larochelle.fr/mentions-legales</v>
      </c>
      <c r="G2049" s="322" t="str">
        <f t="shared" ca="1" si="466"/>
        <v>A</v>
      </c>
      <c r="H2049" s="322">
        <f t="shared" ca="1" si="467"/>
        <v>0</v>
      </c>
      <c r="I2049" s="322" t="str">
        <f t="shared" ca="1" si="468"/>
        <v>x</v>
      </c>
      <c r="J2049" s="322" t="str">
        <f t="shared" ca="1" si="469"/>
        <v/>
      </c>
      <c r="K2049" s="322" t="str">
        <f t="shared" ca="1" si="470"/>
        <v/>
      </c>
      <c r="L2049" s="322" t="str">
        <f t="shared" ca="1" si="471"/>
        <v/>
      </c>
      <c r="N2049" s="322">
        <f t="shared" ca="1" si="472"/>
        <v>0</v>
      </c>
      <c r="O2049" t="str">
        <f t="shared" ca="1" si="473"/>
        <v/>
      </c>
      <c r="P2049" t="str">
        <f t="shared" ca="1" si="474"/>
        <v/>
      </c>
      <c r="Q2049" t="str">
        <f t="shared" ca="1" si="475"/>
        <v/>
      </c>
      <c r="R2049" t="str">
        <f t="shared" ca="1" si="476"/>
        <v/>
      </c>
    </row>
    <row r="2050" spans="1:18" hidden="1" x14ac:dyDescent="0.2">
      <c r="A2050" s="354"/>
      <c r="B2050" s="322">
        <v>117</v>
      </c>
      <c r="C2050" s="322" t="str">
        <f t="shared" ca="1" si="463"/>
        <v>13.12</v>
      </c>
      <c r="D2050" s="322" t="str">
        <f t="shared" ca="1" si="464"/>
        <v>na</v>
      </c>
      <c r="E2050" s="322" t="s">
        <v>30</v>
      </c>
      <c r="F2050" s="322" t="str">
        <f t="shared" ca="1" si="465"/>
        <v>https://museemaritime.larochelle.fr/plan-du-site</v>
      </c>
      <c r="G2050" s="322" t="str">
        <f t="shared" ca="1" si="466"/>
        <v>A</v>
      </c>
      <c r="H2050" s="322">
        <f t="shared" ca="1" si="467"/>
        <v>0</v>
      </c>
      <c r="I2050" s="322" t="str">
        <f t="shared" ca="1" si="468"/>
        <v>x</v>
      </c>
      <c r="J2050" s="322" t="str">
        <f t="shared" ca="1" si="469"/>
        <v/>
      </c>
      <c r="K2050" s="322" t="str">
        <f t="shared" ca="1" si="470"/>
        <v/>
      </c>
      <c r="L2050" s="322" t="str">
        <f t="shared" ca="1" si="471"/>
        <v/>
      </c>
      <c r="N2050" s="322">
        <f t="shared" ca="1" si="472"/>
        <v>0</v>
      </c>
      <c r="O2050" t="str">
        <f t="shared" ca="1" si="473"/>
        <v/>
      </c>
      <c r="P2050" t="str">
        <f t="shared" ca="1" si="474"/>
        <v/>
      </c>
      <c r="Q2050" t="str">
        <f t="shared" ca="1" si="475"/>
        <v/>
      </c>
      <c r="R2050" t="str">
        <f t="shared" ca="1" si="476"/>
        <v/>
      </c>
    </row>
    <row r="2051" spans="1:18" hidden="1" x14ac:dyDescent="0.2">
      <c r="A2051" s="354"/>
      <c r="B2051" s="322">
        <v>117</v>
      </c>
      <c r="C2051" s="322" t="str">
        <f t="shared" ca="1" si="463"/>
        <v>13.12</v>
      </c>
      <c r="D2051" s="322" t="str">
        <f t="shared" ca="1" si="464"/>
        <v>na</v>
      </c>
      <c r="E2051" s="322" t="s">
        <v>31</v>
      </c>
      <c r="F2051" s="322" t="str">
        <f t="shared" ca="1" si="465"/>
        <v>https://museemaritime.larochelle.fr/un-avant-gout/en-ce-moment</v>
      </c>
      <c r="G2051" s="322" t="str">
        <f t="shared" ca="1" si="466"/>
        <v>A</v>
      </c>
      <c r="H2051" s="322">
        <f t="shared" ca="1" si="467"/>
        <v>0</v>
      </c>
      <c r="I2051" s="322" t="str">
        <f t="shared" ca="1" si="468"/>
        <v>x</v>
      </c>
      <c r="J2051" s="322" t="str">
        <f t="shared" ca="1" si="469"/>
        <v/>
      </c>
      <c r="K2051" s="322" t="str">
        <f t="shared" ca="1" si="470"/>
        <v/>
      </c>
      <c r="L2051" s="322" t="str">
        <f t="shared" ca="1" si="471"/>
        <v/>
      </c>
      <c r="N2051" s="322">
        <f t="shared" ca="1" si="472"/>
        <v>0</v>
      </c>
      <c r="O2051" t="str">
        <f t="shared" ca="1" si="473"/>
        <v/>
      </c>
      <c r="P2051" t="str">
        <f t="shared" ca="1" si="474"/>
        <v/>
      </c>
      <c r="Q2051" t="str">
        <f t="shared" ca="1" si="475"/>
        <v/>
      </c>
      <c r="R2051" t="str">
        <f t="shared" ca="1" si="476"/>
        <v/>
      </c>
    </row>
    <row r="2052" spans="1:18" hidden="1" x14ac:dyDescent="0.2">
      <c r="A2052" s="354"/>
      <c r="B2052" s="322">
        <v>117</v>
      </c>
      <c r="C2052" s="322" t="str">
        <f t="shared" ca="1" si="463"/>
        <v>13.12</v>
      </c>
      <c r="D2052" s="322" t="str">
        <f t="shared" ca="1" si="464"/>
        <v>na</v>
      </c>
      <c r="E2052" s="322" t="s">
        <v>32</v>
      </c>
      <c r="F2052" s="322" t="str">
        <f t="shared" ca="1" si="465"/>
        <v>https://museemaritime.larochelle.fr/un-avant-gout/en-ce-moment</v>
      </c>
      <c r="G2052" s="322" t="str">
        <f t="shared" ca="1" si="466"/>
        <v>A</v>
      </c>
      <c r="H2052" s="322">
        <f t="shared" ca="1" si="467"/>
        <v>0</v>
      </c>
      <c r="I2052" s="322" t="str">
        <f t="shared" ca="1" si="468"/>
        <v>x</v>
      </c>
      <c r="J2052" s="322" t="str">
        <f t="shared" ca="1" si="469"/>
        <v/>
      </c>
      <c r="K2052" s="322" t="str">
        <f t="shared" ca="1" si="470"/>
        <v/>
      </c>
      <c r="L2052" s="322" t="str">
        <f t="shared" ca="1" si="471"/>
        <v/>
      </c>
      <c r="N2052" s="322">
        <f t="shared" ca="1" si="472"/>
        <v>0</v>
      </c>
      <c r="O2052" t="str">
        <f t="shared" ca="1" si="473"/>
        <v/>
      </c>
      <c r="P2052" t="str">
        <f t="shared" ca="1" si="474"/>
        <v/>
      </c>
      <c r="Q2052" t="str">
        <f t="shared" ca="1" si="475"/>
        <v/>
      </c>
      <c r="R2052" t="str">
        <f t="shared" ca="1" si="476"/>
        <v/>
      </c>
    </row>
    <row r="2053" spans="1:18" hidden="1" x14ac:dyDescent="0.2">
      <c r="A2053" s="354"/>
      <c r="B2053" s="322">
        <v>117</v>
      </c>
      <c r="C2053" s="322" t="str">
        <f t="shared" ca="1" si="463"/>
        <v>13.12</v>
      </c>
      <c r="D2053" s="322" t="str">
        <f t="shared" ca="1" si="464"/>
        <v>na</v>
      </c>
      <c r="E2053" s="322" t="s">
        <v>33</v>
      </c>
      <c r="F2053" s="322" t="str">
        <f t="shared" ca="1" si="465"/>
        <v>https://museemaritime.larochelle.fr/un-avant-gout/en-ce-moment/evenement/generationsthalassa-5662</v>
      </c>
      <c r="G2053" s="322" t="str">
        <f t="shared" ca="1" si="466"/>
        <v>A</v>
      </c>
      <c r="H2053" s="322">
        <f t="shared" ca="1" si="467"/>
        <v>0</v>
      </c>
      <c r="I2053" s="322" t="str">
        <f t="shared" ca="1" si="468"/>
        <v>x</v>
      </c>
      <c r="J2053" s="322" t="str">
        <f t="shared" ca="1" si="469"/>
        <v/>
      </c>
      <c r="K2053" s="322" t="str">
        <f t="shared" ca="1" si="470"/>
        <v/>
      </c>
      <c r="L2053" s="322" t="str">
        <f t="shared" ca="1" si="471"/>
        <v/>
      </c>
      <c r="N2053" s="322">
        <f t="shared" ca="1" si="472"/>
        <v>0</v>
      </c>
      <c r="O2053" t="str">
        <f t="shared" ca="1" si="473"/>
        <v/>
      </c>
      <c r="P2053" t="str">
        <f t="shared" ca="1" si="474"/>
        <v/>
      </c>
      <c r="Q2053" t="str">
        <f t="shared" ca="1" si="475"/>
        <v/>
      </c>
      <c r="R2053" t="str">
        <f t="shared" ca="1" si="476"/>
        <v/>
      </c>
    </row>
    <row r="2054" spans="1:18" hidden="1" x14ac:dyDescent="0.2">
      <c r="A2054" s="354"/>
      <c r="B2054" s="322">
        <v>117</v>
      </c>
      <c r="C2054" s="322" t="str">
        <f t="shared" ca="1" si="463"/>
        <v>13.12</v>
      </c>
      <c r="D2054" s="322" t="str">
        <f t="shared" ca="1" si="464"/>
        <v>na</v>
      </c>
      <c r="E2054" s="322" t="s">
        <v>34</v>
      </c>
      <c r="F2054" s="322" t="str">
        <f t="shared" ca="1" si="465"/>
        <v>https://museemaritime.larochelle.fr/recherche?q=bateau&amp;tx_indexedsearch%5Bsubmit_button%5D=OK </v>
      </c>
      <c r="G2054" s="322" t="str">
        <f t="shared" ca="1" si="466"/>
        <v>A</v>
      </c>
      <c r="H2054" s="322">
        <f t="shared" ca="1" si="467"/>
        <v>0</v>
      </c>
      <c r="I2054" s="322" t="str">
        <f t="shared" ca="1" si="468"/>
        <v>x</v>
      </c>
      <c r="J2054" s="322" t="str">
        <f t="shared" ca="1" si="469"/>
        <v/>
      </c>
      <c r="K2054" s="322" t="str">
        <f t="shared" ca="1" si="470"/>
        <v/>
      </c>
      <c r="L2054" s="322" t="str">
        <f t="shared" ca="1" si="471"/>
        <v/>
      </c>
      <c r="N2054" s="322">
        <f t="shared" ca="1" si="472"/>
        <v>0</v>
      </c>
      <c r="O2054" t="str">
        <f t="shared" ca="1" si="473"/>
        <v/>
      </c>
      <c r="P2054" t="str">
        <f t="shared" ca="1" si="474"/>
        <v/>
      </c>
      <c r="Q2054" t="str">
        <f t="shared" ca="1" si="475"/>
        <v/>
      </c>
      <c r="R2054" t="str">
        <f t="shared" ca="1" si="476"/>
        <v/>
      </c>
    </row>
    <row r="2055" spans="1:18" hidden="1" x14ac:dyDescent="0.2">
      <c r="A2055" s="354"/>
      <c r="B2055" s="322">
        <v>117</v>
      </c>
      <c r="C2055" s="322" t="str">
        <f t="shared" ca="1" si="463"/>
        <v>13.12</v>
      </c>
      <c r="D2055" s="322" t="str">
        <f t="shared" ca="1" si="464"/>
        <v>na</v>
      </c>
      <c r="E2055" s="322" t="s">
        <v>35</v>
      </c>
      <c r="F2055" s="322" t="str">
        <f t="shared" ca="1" si="465"/>
        <v>https://museemaritime.larochelle.fr/un-avant-gout/presentation-du-musee</v>
      </c>
      <c r="G2055" s="322" t="str">
        <f t="shared" ca="1" si="466"/>
        <v>A</v>
      </c>
      <c r="H2055" s="322">
        <f t="shared" ca="1" si="467"/>
        <v>0</v>
      </c>
      <c r="I2055" s="322" t="str">
        <f t="shared" ca="1" si="468"/>
        <v>x</v>
      </c>
      <c r="J2055" s="322" t="str">
        <f t="shared" ca="1" si="469"/>
        <v/>
      </c>
      <c r="K2055" s="322" t="str">
        <f t="shared" ca="1" si="470"/>
        <v/>
      </c>
      <c r="L2055" s="322" t="str">
        <f t="shared" ca="1" si="471"/>
        <v/>
      </c>
      <c r="N2055" s="322">
        <f t="shared" ca="1" si="472"/>
        <v>0</v>
      </c>
      <c r="O2055" t="str">
        <f t="shared" ca="1" si="473"/>
        <v/>
      </c>
      <c r="P2055" t="str">
        <f t="shared" ca="1" si="474"/>
        <v/>
      </c>
      <c r="Q2055" t="str">
        <f t="shared" ca="1" si="475"/>
        <v/>
      </c>
      <c r="R2055" t="str">
        <f t="shared" ca="1" si="476"/>
        <v/>
      </c>
    </row>
    <row r="2056" spans="1:18" hidden="1" x14ac:dyDescent="0.2">
      <c r="A2056" s="354"/>
      <c r="B2056" s="322">
        <v>117</v>
      </c>
      <c r="C2056" s="322" t="str">
        <f t="shared" ca="1" si="463"/>
        <v>13.12</v>
      </c>
      <c r="D2056" s="322" t="str">
        <f t="shared" ca="1" si="464"/>
        <v>na</v>
      </c>
      <c r="E2056" s="322" t="s">
        <v>36</v>
      </c>
      <c r="F2056" s="322" t="str">
        <f t="shared" ca="1" si="465"/>
        <v>https://museemaritime.larochelle.fr/un-avant-gout/histoire-du-musee</v>
      </c>
      <c r="G2056" s="322" t="str">
        <f t="shared" ca="1" si="466"/>
        <v>A</v>
      </c>
      <c r="H2056" s="322">
        <f t="shared" ca="1" si="467"/>
        <v>0</v>
      </c>
      <c r="I2056" s="322" t="str">
        <f t="shared" ca="1" si="468"/>
        <v>x</v>
      </c>
      <c r="J2056" s="322" t="str">
        <f t="shared" ca="1" si="469"/>
        <v/>
      </c>
      <c r="K2056" s="322" t="str">
        <f t="shared" ca="1" si="470"/>
        <v/>
      </c>
      <c r="L2056" s="322" t="str">
        <f t="shared" ca="1" si="471"/>
        <v/>
      </c>
      <c r="N2056" s="322">
        <f t="shared" ca="1" si="472"/>
        <v>0</v>
      </c>
      <c r="O2056" t="str">
        <f t="shared" ca="1" si="473"/>
        <v/>
      </c>
      <c r="P2056" t="str">
        <f t="shared" ca="1" si="474"/>
        <v/>
      </c>
      <c r="Q2056" t="str">
        <f t="shared" ca="1" si="475"/>
        <v/>
      </c>
      <c r="R2056" t="str">
        <f t="shared" ca="1" si="476"/>
        <v/>
      </c>
    </row>
    <row r="2057" spans="1:18" hidden="1" x14ac:dyDescent="0.2">
      <c r="A2057" s="354"/>
      <c r="B2057" s="322">
        <v>117</v>
      </c>
      <c r="C2057" s="322" t="str">
        <f t="shared" ca="1" si="463"/>
        <v>13.12</v>
      </c>
      <c r="D2057" s="322" t="str">
        <f t="shared" ca="1" si="464"/>
        <v>na</v>
      </c>
      <c r="E2057" s="322" t="s">
        <v>37</v>
      </c>
      <c r="F2057" s="322" t="str">
        <f t="shared" ca="1" si="465"/>
        <v>https://museemaritime.larochelle.fr/un-avant-gout/les-collections/flotte-patrimoniale</v>
      </c>
      <c r="G2057" s="322" t="str">
        <f t="shared" ca="1" si="466"/>
        <v>A</v>
      </c>
      <c r="H2057" s="322">
        <f t="shared" ca="1" si="467"/>
        <v>0</v>
      </c>
      <c r="I2057" s="322" t="str">
        <f t="shared" ca="1" si="468"/>
        <v>x</v>
      </c>
      <c r="J2057" s="322" t="str">
        <f t="shared" ca="1" si="469"/>
        <v/>
      </c>
      <c r="K2057" s="322" t="str">
        <f t="shared" ca="1" si="470"/>
        <v/>
      </c>
      <c r="L2057" s="322" t="str">
        <f t="shared" ca="1" si="471"/>
        <v/>
      </c>
      <c r="N2057" s="322">
        <f t="shared" ca="1" si="472"/>
        <v>0</v>
      </c>
      <c r="O2057" t="str">
        <f t="shared" ca="1" si="473"/>
        <v/>
      </c>
      <c r="P2057" t="str">
        <f t="shared" ca="1" si="474"/>
        <v/>
      </c>
      <c r="Q2057" t="str">
        <f t="shared" ca="1" si="475"/>
        <v/>
      </c>
      <c r="R2057" t="str">
        <f t="shared" ca="1" si="476"/>
        <v/>
      </c>
    </row>
    <row r="2058" spans="1:18" hidden="1" x14ac:dyDescent="0.2">
      <c r="A2058" s="354"/>
      <c r="B2058" s="322">
        <v>117</v>
      </c>
      <c r="C2058" s="322" t="str">
        <f t="shared" ca="1" si="463"/>
        <v>13.12</v>
      </c>
      <c r="D2058" s="322" t="str">
        <f t="shared" ca="1" si="464"/>
        <v>na</v>
      </c>
      <c r="E2058" s="322" t="s">
        <v>38</v>
      </c>
      <c r="F2058" s="322" t="str">
        <f t="shared" ca="1" si="465"/>
        <v>https://museemaritime.larochelle.fr/un-avant-gout/les-collections/france-1</v>
      </c>
      <c r="G2058" s="322" t="str">
        <f t="shared" ca="1" si="466"/>
        <v>A</v>
      </c>
      <c r="H2058" s="322">
        <f t="shared" ca="1" si="467"/>
        <v>0</v>
      </c>
      <c r="I2058" s="322" t="str">
        <f t="shared" ca="1" si="468"/>
        <v>x</v>
      </c>
      <c r="J2058" s="322" t="str">
        <f t="shared" ca="1" si="469"/>
        <v/>
      </c>
      <c r="K2058" s="322" t="str">
        <f t="shared" ca="1" si="470"/>
        <v/>
      </c>
      <c r="L2058" s="322" t="str">
        <f t="shared" ca="1" si="471"/>
        <v/>
      </c>
      <c r="N2058" s="322">
        <f t="shared" ca="1" si="472"/>
        <v>0</v>
      </c>
      <c r="O2058" t="str">
        <f t="shared" ca="1" si="473"/>
        <v/>
      </c>
      <c r="P2058" t="str">
        <f t="shared" ca="1" si="474"/>
        <v/>
      </c>
      <c r="Q2058" t="str">
        <f t="shared" ca="1" si="475"/>
        <v/>
      </c>
      <c r="R2058" t="str">
        <f t="shared" ca="1" si="476"/>
        <v/>
      </c>
    </row>
    <row r="2059" spans="1:18" hidden="1" x14ac:dyDescent="0.2">
      <c r="A2059" s="354"/>
      <c r="B2059" s="322">
        <v>117</v>
      </c>
      <c r="C2059" s="322" t="str">
        <f t="shared" ca="1" si="463"/>
        <v>13.12</v>
      </c>
      <c r="D2059" s="322" t="str">
        <f t="shared" ca="1" si="464"/>
        <v>na</v>
      </c>
      <c r="E2059" s="322" t="s">
        <v>39</v>
      </c>
      <c r="F2059" s="322" t="str">
        <f t="shared" ca="1" si="465"/>
        <v>https://museemaritime.larochelle.fr/un-avant-gout/les-incontournables/joshua-1</v>
      </c>
      <c r="G2059" s="322" t="str">
        <f t="shared" ca="1" si="466"/>
        <v>A</v>
      </c>
      <c r="H2059" s="322">
        <f t="shared" ca="1" si="467"/>
        <v>0</v>
      </c>
      <c r="I2059" s="322" t="str">
        <f t="shared" ca="1" si="468"/>
        <v>x</v>
      </c>
      <c r="J2059" s="322" t="str">
        <f t="shared" ca="1" si="469"/>
        <v/>
      </c>
      <c r="K2059" s="322" t="str">
        <f t="shared" ca="1" si="470"/>
        <v/>
      </c>
      <c r="L2059" s="322" t="str">
        <f t="shared" ca="1" si="471"/>
        <v/>
      </c>
      <c r="N2059" s="322">
        <f t="shared" ca="1" si="472"/>
        <v>0</v>
      </c>
      <c r="O2059" t="str">
        <f t="shared" ca="1" si="473"/>
        <v/>
      </c>
      <c r="P2059" t="str">
        <f t="shared" ca="1" si="474"/>
        <v/>
      </c>
      <c r="Q2059" t="str">
        <f t="shared" ca="1" si="475"/>
        <v/>
      </c>
      <c r="R2059" t="str">
        <f t="shared" ca="1" si="476"/>
        <v/>
      </c>
    </row>
    <row r="2060" spans="1:18" hidden="1" x14ac:dyDescent="0.2">
      <c r="A2060" s="354"/>
      <c r="B2060" s="322">
        <v>117</v>
      </c>
      <c r="C2060" s="322" t="str">
        <f t="shared" ca="1" si="463"/>
        <v>13.12</v>
      </c>
      <c r="D2060" s="322" t="str">
        <f t="shared" ca="1" si="464"/>
        <v>na</v>
      </c>
      <c r="E2060" s="322" t="s">
        <v>40</v>
      </c>
      <c r="F2060" s="322" t="str">
        <f t="shared" ca="1" si="465"/>
        <v>https://museemaritime.larochelle.fr/preparer-la-visite/acces-tarifs-et-horaires</v>
      </c>
      <c r="G2060" s="322" t="str">
        <f t="shared" ca="1" si="466"/>
        <v>A</v>
      </c>
      <c r="H2060" s="322">
        <f t="shared" ca="1" si="467"/>
        <v>0</v>
      </c>
      <c r="I2060" s="322" t="str">
        <f t="shared" ca="1" si="468"/>
        <v>x</v>
      </c>
      <c r="J2060" s="322" t="str">
        <f t="shared" ca="1" si="469"/>
        <v/>
      </c>
      <c r="K2060" s="322" t="str">
        <f t="shared" ca="1" si="470"/>
        <v/>
      </c>
      <c r="L2060" s="322" t="str">
        <f t="shared" ca="1" si="471"/>
        <v/>
      </c>
      <c r="N2060" s="322">
        <f t="shared" ca="1" si="472"/>
        <v>0</v>
      </c>
      <c r="O2060" t="str">
        <f t="shared" ca="1" si="473"/>
        <v/>
      </c>
      <c r="P2060" t="str">
        <f t="shared" ca="1" si="474"/>
        <v/>
      </c>
      <c r="Q2060" t="str">
        <f t="shared" ca="1" si="475"/>
        <v/>
      </c>
      <c r="R2060" t="str">
        <f t="shared" ca="1" si="476"/>
        <v/>
      </c>
    </row>
    <row r="2061" spans="1:18" hidden="1" x14ac:dyDescent="0.2">
      <c r="A2061" s="354"/>
      <c r="B2061" s="322">
        <v>117</v>
      </c>
      <c r="C2061" s="322" t="str">
        <f t="shared" ca="1" si="463"/>
        <v>13.12</v>
      </c>
      <c r="D2061" s="322" t="str">
        <f t="shared" ca="1" si="464"/>
        <v>na</v>
      </c>
      <c r="E2061" s="322" t="s">
        <v>41</v>
      </c>
      <c r="F2061" s="322" t="str">
        <f t="shared" ca="1" si="465"/>
        <v>https://museemaritime.larochelle.fr/preparer-la-visite/je-suis/enseignant-ou-animateur</v>
      </c>
      <c r="G2061" s="322" t="str">
        <f t="shared" ca="1" si="466"/>
        <v>A</v>
      </c>
      <c r="H2061" s="322">
        <f t="shared" ca="1" si="467"/>
        <v>0</v>
      </c>
      <c r="I2061" s="322" t="str">
        <f t="shared" ca="1" si="468"/>
        <v>x</v>
      </c>
      <c r="J2061" s="322" t="str">
        <f t="shared" ca="1" si="469"/>
        <v/>
      </c>
      <c r="K2061" s="322" t="str">
        <f t="shared" ca="1" si="470"/>
        <v/>
      </c>
      <c r="L2061" s="322" t="str">
        <f t="shared" ca="1" si="471"/>
        <v/>
      </c>
      <c r="N2061" s="322">
        <f t="shared" ca="1" si="472"/>
        <v>0</v>
      </c>
      <c r="O2061" t="str">
        <f t="shared" ca="1" si="473"/>
        <v/>
      </c>
      <c r="P2061" t="str">
        <f t="shared" ca="1" si="474"/>
        <v/>
      </c>
      <c r="Q2061" t="str">
        <f t="shared" ca="1" si="475"/>
        <v/>
      </c>
      <c r="R2061" t="str">
        <f t="shared" ca="1" si="476"/>
        <v/>
      </c>
    </row>
    <row r="2062" spans="1:18" hidden="1" x14ac:dyDescent="0.2">
      <c r="A2062" s="354"/>
      <c r="B2062" s="322">
        <v>117</v>
      </c>
      <c r="C2062" s="322" t="str">
        <f t="shared" ca="1" si="463"/>
        <v>13.12</v>
      </c>
      <c r="D2062" s="322" t="str">
        <f t="shared" ca="1" si="464"/>
        <v>na</v>
      </c>
      <c r="E2062" s="322" t="s">
        <v>42</v>
      </c>
      <c r="F2062" s="322" t="str">
        <f t="shared" ca="1" si="465"/>
        <v>https://museemaritime.larochelle.fr/au-dela-de-la-visite/autour-des-expositions</v>
      </c>
      <c r="G2062" s="322" t="str">
        <f t="shared" ca="1" si="466"/>
        <v>A</v>
      </c>
      <c r="H2062" s="322">
        <f t="shared" ca="1" si="467"/>
        <v>0</v>
      </c>
      <c r="I2062" s="322" t="str">
        <f t="shared" ca="1" si="468"/>
        <v>x</v>
      </c>
      <c r="J2062" s="322" t="str">
        <f t="shared" ca="1" si="469"/>
        <v/>
      </c>
      <c r="K2062" s="322" t="str">
        <f t="shared" ca="1" si="470"/>
        <v/>
      </c>
      <c r="L2062" s="322" t="str">
        <f t="shared" ca="1" si="471"/>
        <v/>
      </c>
      <c r="N2062" s="322">
        <f t="shared" ca="1" si="472"/>
        <v>0</v>
      </c>
      <c r="O2062" t="str">
        <f t="shared" ca="1" si="473"/>
        <v/>
      </c>
      <c r="P2062" t="str">
        <f t="shared" ca="1" si="474"/>
        <v/>
      </c>
      <c r="Q2062" t="str">
        <f t="shared" ca="1" si="475"/>
        <v/>
      </c>
      <c r="R2062" t="str">
        <f t="shared" ca="1" si="476"/>
        <v/>
      </c>
    </row>
    <row r="2063" spans="1:18" hidden="1" x14ac:dyDescent="0.2">
      <c r="A2063" s="354"/>
      <c r="B2063" s="322">
        <v>117</v>
      </c>
      <c r="C2063" s="322" t="str">
        <f t="shared" ca="1" si="463"/>
        <v>13.12</v>
      </c>
      <c r="D2063" s="322" t="str">
        <f t="shared" ca="1" si="464"/>
        <v>na</v>
      </c>
      <c r="E2063" s="322" t="s">
        <v>43</v>
      </c>
      <c r="F2063" s="322" t="str">
        <f t="shared" ca="1" si="465"/>
        <v>https://museemaritime.larochelle.fr/au-dela-de-la-visite/lieux-culturels-et-monuments</v>
      </c>
      <c r="G2063" s="322" t="str">
        <f t="shared" ca="1" si="466"/>
        <v>A</v>
      </c>
      <c r="H2063" s="322">
        <f t="shared" ca="1" si="467"/>
        <v>0</v>
      </c>
      <c r="I2063" s="322" t="str">
        <f t="shared" ca="1" si="468"/>
        <v>x</v>
      </c>
      <c r="J2063" s="322" t="str">
        <f t="shared" ca="1" si="469"/>
        <v/>
      </c>
      <c r="K2063" s="322" t="str">
        <f t="shared" ca="1" si="470"/>
        <v/>
      </c>
      <c r="L2063" s="322" t="str">
        <f t="shared" ca="1" si="471"/>
        <v/>
      </c>
      <c r="N2063" s="322">
        <f t="shared" ca="1" si="472"/>
        <v>0</v>
      </c>
      <c r="O2063" t="str">
        <f t="shared" ca="1" si="473"/>
        <v/>
      </c>
      <c r="P2063" t="str">
        <f t="shared" ca="1" si="474"/>
        <v/>
      </c>
      <c r="Q2063" t="str">
        <f t="shared" ca="1" si="475"/>
        <v/>
      </c>
      <c r="R2063" t="str">
        <f t="shared" ca="1" si="476"/>
        <v/>
      </c>
    </row>
    <row r="2064" spans="1:18" hidden="1" x14ac:dyDescent="0.2">
      <c r="A2064" s="354"/>
      <c r="B2064" s="322">
        <v>117</v>
      </c>
      <c r="C2064" s="322" t="str">
        <f t="shared" ca="1" si="463"/>
        <v>13.12</v>
      </c>
      <c r="D2064" s="322" t="str">
        <f t="shared" ca="1" si="464"/>
        <v>na</v>
      </c>
      <c r="E2064" s="322" t="s">
        <v>44</v>
      </c>
      <c r="F2064" s="322" t="str">
        <f t="shared" ca="1" si="465"/>
        <v>https://museemaritime.larochelle.fr/au-dela-de-la-visite/a-decouvrir-a-proximite/yatchs-classiques</v>
      </c>
      <c r="G2064" s="322" t="str">
        <f t="shared" ca="1" si="466"/>
        <v>A</v>
      </c>
      <c r="H2064" s="322">
        <f t="shared" ca="1" si="467"/>
        <v>0</v>
      </c>
      <c r="I2064" s="322" t="str">
        <f t="shared" ca="1" si="468"/>
        <v>x</v>
      </c>
      <c r="J2064" s="322" t="str">
        <f t="shared" ca="1" si="469"/>
        <v/>
      </c>
      <c r="K2064" s="322" t="str">
        <f t="shared" ca="1" si="470"/>
        <v/>
      </c>
      <c r="L2064" s="322" t="str">
        <f t="shared" ca="1" si="471"/>
        <v/>
      </c>
      <c r="N2064" s="322">
        <f t="shared" ca="1" si="472"/>
        <v>0</v>
      </c>
      <c r="O2064" t="str">
        <f t="shared" ca="1" si="473"/>
        <v/>
      </c>
      <c r="P2064" t="str">
        <f t="shared" ca="1" si="474"/>
        <v/>
      </c>
      <c r="Q2064" t="str">
        <f t="shared" ca="1" si="475"/>
        <v/>
      </c>
      <c r="R2064" t="str">
        <f t="shared" ca="1" si="476"/>
        <v/>
      </c>
    </row>
    <row r="2065" spans="1:18" hidden="1" x14ac:dyDescent="0.2">
      <c r="A2065" s="354"/>
      <c r="B2065" s="322">
        <v>117</v>
      </c>
      <c r="C2065" s="322" t="str">
        <f t="shared" ca="1" si="463"/>
        <v>13.12</v>
      </c>
      <c r="D2065" s="322" t="str">
        <f t="shared" ca="1" si="464"/>
        <v>nt</v>
      </c>
      <c r="E2065" s="322" t="s">
        <v>45</v>
      </c>
      <c r="F2065" s="322" t="str">
        <f t="shared" ca="1" si="465"/>
        <v>https://museemaritime.larochelle.fr/au-dela-de-la-visite/a-decouvrir-a-proximite/angele-aline</v>
      </c>
      <c r="G2065" s="322" t="str">
        <f t="shared" ca="1" si="466"/>
        <v>A</v>
      </c>
      <c r="H2065" s="322">
        <f t="shared" ca="1" si="467"/>
        <v>0</v>
      </c>
      <c r="I2065" s="322" t="str">
        <f t="shared" ca="1" si="468"/>
        <v>x</v>
      </c>
      <c r="J2065" s="322" t="str">
        <f t="shared" ca="1" si="469"/>
        <v/>
      </c>
      <c r="K2065" s="322" t="str">
        <f t="shared" ca="1" si="470"/>
        <v/>
      </c>
      <c r="L2065" s="322" t="str">
        <f t="shared" ca="1" si="471"/>
        <v/>
      </c>
      <c r="N2065" s="322">
        <f t="shared" ca="1" si="472"/>
        <v>0</v>
      </c>
      <c r="O2065" t="str">
        <f t="shared" ca="1" si="473"/>
        <v/>
      </c>
      <c r="P2065" t="str">
        <f t="shared" ca="1" si="474"/>
        <v/>
      </c>
      <c r="Q2065" t="str">
        <f t="shared" ca="1" si="475"/>
        <v/>
      </c>
      <c r="R2065" t="str">
        <f t="shared" ca="1" si="476"/>
        <v/>
      </c>
    </row>
    <row r="2066" spans="1:18" hidden="1" x14ac:dyDescent="0.2">
      <c r="A2066" s="354"/>
      <c r="B2066" s="322">
        <v>117</v>
      </c>
      <c r="C2066" s="322" t="str">
        <f t="shared" ca="1" si="463"/>
        <v>13.12</v>
      </c>
      <c r="D2066" s="322" t="str">
        <f t="shared" ca="1" si="464"/>
        <v>nt</v>
      </c>
      <c r="E2066" s="322" t="s">
        <v>46</v>
      </c>
      <c r="F2066" s="322" t="str">
        <f t="shared" ca="1" si="465"/>
        <v>https://museemaritime.larochelle.fr/au-dela-de-la-visite/espaces-a-louer/salle-de-reception</v>
      </c>
      <c r="G2066" s="322" t="str">
        <f t="shared" ca="1" si="466"/>
        <v>A</v>
      </c>
      <c r="H2066" s="322">
        <f t="shared" ca="1" si="467"/>
        <v>0</v>
      </c>
      <c r="I2066" s="322" t="str">
        <f t="shared" ca="1" si="468"/>
        <v>x</v>
      </c>
      <c r="J2066" s="322" t="str">
        <f t="shared" ca="1" si="469"/>
        <v/>
      </c>
      <c r="K2066" s="322" t="str">
        <f t="shared" ca="1" si="470"/>
        <v/>
      </c>
      <c r="L2066" s="322" t="str">
        <f t="shared" ca="1" si="471"/>
        <v/>
      </c>
      <c r="N2066" s="322">
        <f t="shared" ca="1" si="472"/>
        <v>0</v>
      </c>
      <c r="O2066" t="str">
        <f t="shared" ca="1" si="473"/>
        <v/>
      </c>
      <c r="P2066" t="str">
        <f t="shared" ca="1" si="474"/>
        <v/>
      </c>
      <c r="Q2066" t="str">
        <f t="shared" ca="1" si="475"/>
        <v/>
      </c>
      <c r="R2066" t="str">
        <f t="shared" ca="1" si="476"/>
        <v/>
      </c>
    </row>
    <row r="2067" spans="1:18" hidden="1" x14ac:dyDescent="0.2">
      <c r="B2067" s="322">
        <v>117</v>
      </c>
      <c r="O2067"/>
    </row>
  </sheetData>
  <autoFilter ref="C7:O2067" xr:uid="{00000000-0009-0000-0000-000002000000}">
    <filterColumn colId="1">
      <filters>
        <filter val="nc"/>
      </filters>
    </filterColumn>
  </autoFilter>
  <mergeCells count="16">
    <mergeCell ref="Y1:Y4"/>
    <mergeCell ref="S6:W6"/>
    <mergeCell ref="A8:A169"/>
    <mergeCell ref="A170:A205"/>
    <mergeCell ref="A206:A259"/>
    <mergeCell ref="A1016:A1267"/>
    <mergeCell ref="A1268:A1501"/>
    <mergeCell ref="A1502:A1699"/>
    <mergeCell ref="A1700:A1915"/>
    <mergeCell ref="AA6:AD6"/>
    <mergeCell ref="A260:A493"/>
    <mergeCell ref="A494:A637"/>
    <mergeCell ref="A638:A673"/>
    <mergeCell ref="A674:A763"/>
    <mergeCell ref="A764:A943"/>
    <mergeCell ref="A944:A1015"/>
  </mergeCells>
  <conditionalFormatting sqref="H1:I1048576">
    <cfRule type="cellIs" dxfId="434" priority="4" operator="equal">
      <formula>"x"</formula>
    </cfRule>
    <cfRule type="cellIs" dxfId="433" priority="5" operator="equal">
      <formula>0</formula>
    </cfRule>
  </conditionalFormatting>
  <conditionalFormatting sqref="N1:N1048576">
    <cfRule type="colorScale" priority="1">
      <colorScale>
        <cfvo type="num" val="0"/>
        <cfvo type="max"/>
        <color rgb="FF63BE7B"/>
        <color rgb="FFF8696B"/>
      </colorScale>
    </cfRule>
  </conditionalFormatting>
  <conditionalFormatting sqref="AA1:AG4 L1:L1048576">
    <cfRule type="cellIs" dxfId="432" priority="6" operator="equal">
      <formula>2</formula>
    </cfRule>
    <cfRule type="cellIs" dxfId="431" priority="7" operator="equal">
      <formula>3</formula>
    </cfRule>
    <cfRule type="cellIs" dxfId="430" priority="8" operator="equal">
      <formula>4</formula>
    </cfRule>
    <cfRule type="cellIs" dxfId="429" priority="10" operator="equal">
      <formula>1</formula>
    </cfRule>
  </conditionalFormatting>
  <pageMargins left="0.7" right="0.7" top="0.75" bottom="0.75" header="0" footer="0"/>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tabColor rgb="FF666666"/>
    <outlinePr summaryBelow="0" summaryRight="0"/>
  </sheetPr>
  <dimension ref="A1:AE117"/>
  <sheetViews>
    <sheetView showGridLines="0" zoomScale="80" zoomScaleNormal="80" workbookViewId="0">
      <pane xSplit="7" ySplit="11" topLeftCell="H12" activePane="bottomRight" state="frozen"/>
      <selection pane="topRight" activeCell="G1" sqref="G1"/>
      <selection pane="bottomLeft" activeCell="A12" sqref="A12"/>
      <selection pane="bottomRight" activeCell="G12" sqref="G12"/>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5703125" customWidth="1"/>
    <col min="9" max="9" width="8.5703125"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31" width="16" customWidth="1"/>
  </cols>
  <sheetData>
    <row r="1" spans="1:31" ht="0.75" customHeight="1" x14ac:dyDescent="0.2">
      <c r="A1" s="231"/>
      <c r="B1" s="269"/>
      <c r="C1" s="269"/>
      <c r="D1" s="269"/>
      <c r="E1" s="232"/>
      <c r="F1" s="269"/>
      <c r="G1" s="269"/>
      <c r="H1" s="269"/>
      <c r="I1" s="269"/>
      <c r="J1" s="269"/>
      <c r="K1" s="269"/>
      <c r="L1" s="269"/>
      <c r="M1" s="269"/>
      <c r="N1" s="232"/>
      <c r="O1" s="269"/>
      <c r="P1" s="269"/>
      <c r="Q1" s="269"/>
      <c r="R1" s="269"/>
      <c r="S1" s="269"/>
      <c r="T1" s="269"/>
      <c r="U1" s="269"/>
      <c r="V1" s="269"/>
      <c r="W1" s="269"/>
      <c r="X1" s="269"/>
      <c r="Y1" s="269"/>
      <c r="Z1" s="269"/>
      <c r="AA1" s="269"/>
      <c r="AB1" s="269"/>
      <c r="AC1" s="269"/>
      <c r="AD1" s="269"/>
      <c r="AE1" s="269"/>
    </row>
    <row r="2" spans="1:31" ht="16.5" customHeight="1" x14ac:dyDescent="0.2">
      <c r="A2" s="234"/>
      <c r="B2" s="235" t="str">
        <f>G4</f>
        <v>P22</v>
      </c>
      <c r="C2" s="236">
        <f>Echantillon!C34</f>
        <v>0</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70"/>
      <c r="P2" s="270"/>
      <c r="Q2" s="269"/>
      <c r="R2" s="269"/>
      <c r="S2" s="269"/>
      <c r="T2" s="269"/>
      <c r="U2" s="269"/>
      <c r="V2" s="269"/>
      <c r="W2" s="269"/>
      <c r="X2" s="269"/>
      <c r="Y2" s="269"/>
      <c r="Z2" s="269"/>
      <c r="AA2" s="269"/>
      <c r="AB2" s="269"/>
      <c r="AC2" s="269"/>
      <c r="AD2" s="269"/>
      <c r="AE2" s="269"/>
    </row>
    <row r="3" spans="1:31" ht="18.75" customHeight="1" x14ac:dyDescent="0.2">
      <c r="A3" s="234"/>
      <c r="B3" s="235" t="s">
        <v>442</v>
      </c>
      <c r="C3" s="443" t="str">
        <f>HYPERLINK(Echantillon!D34)</f>
        <v/>
      </c>
      <c r="D3" s="444"/>
      <c r="E3" s="444"/>
      <c r="F3" s="444"/>
      <c r="G3" s="444"/>
      <c r="H3" s="242"/>
      <c r="I3" s="242"/>
      <c r="J3" s="242"/>
      <c r="K3" s="242"/>
      <c r="L3" s="242"/>
      <c r="M3" s="242"/>
      <c r="N3" s="242"/>
      <c r="O3" s="269"/>
      <c r="P3" s="269"/>
      <c r="Q3" s="269"/>
      <c r="R3" s="269"/>
      <c r="S3" s="269"/>
      <c r="T3" s="269"/>
      <c r="U3" s="269"/>
      <c r="V3" s="269"/>
      <c r="W3" s="269"/>
      <c r="X3" s="269"/>
      <c r="Y3" s="269"/>
      <c r="Z3" s="269"/>
      <c r="AA3" s="269"/>
      <c r="AB3" s="269"/>
      <c r="AC3" s="269"/>
      <c r="AD3" s="269"/>
      <c r="AE3" s="269"/>
    </row>
    <row r="4" spans="1:31" ht="16.5" customHeight="1" x14ac:dyDescent="0.2">
      <c r="A4" s="231"/>
      <c r="B4" s="428" t="s">
        <v>106</v>
      </c>
      <c r="C4" s="429" t="s">
        <v>443</v>
      </c>
      <c r="D4" s="429" t="s">
        <v>109</v>
      </c>
      <c r="E4" s="430" t="s">
        <v>477</v>
      </c>
      <c r="F4" s="243" t="s">
        <v>110</v>
      </c>
      <c r="G4" s="243" t="str">
        <f>Echantillon!B34</f>
        <v>P22</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c r="Y4" s="233"/>
      <c r="Z4" s="233"/>
      <c r="AA4" s="233"/>
      <c r="AB4" s="233"/>
      <c r="AC4" s="233"/>
      <c r="AD4" s="233"/>
      <c r="AE4" s="233"/>
    </row>
    <row r="5" spans="1:31" ht="16.5" customHeight="1" x14ac:dyDescent="0.2">
      <c r="A5" s="231"/>
      <c r="B5" s="441"/>
      <c r="C5" s="441"/>
      <c r="D5" s="441"/>
      <c r="E5" s="431"/>
      <c r="F5" s="243" t="s">
        <v>112</v>
      </c>
      <c r="G5" s="243">
        <f>COUNTIF($G$12:$G$117,"c")</f>
        <v>0</v>
      </c>
      <c r="H5" s="441"/>
      <c r="I5" s="441"/>
      <c r="J5" s="441"/>
      <c r="K5" s="441"/>
      <c r="L5" s="441"/>
      <c r="M5" s="441"/>
      <c r="N5" s="434"/>
      <c r="O5" s="232"/>
      <c r="P5" s="251" t="s">
        <v>9</v>
      </c>
      <c r="Q5" s="67">
        <f>COUNTIFS($C$12:$C$117,"A",$G$12:$G$117,"c")</f>
        <v>0</v>
      </c>
      <c r="R5" s="67">
        <f>COUNTIFS($C$12:$C$117,"A",$G$12:$G$117,"nc")</f>
        <v>0</v>
      </c>
      <c r="S5" s="67">
        <f>COUNTIFS($C$12:$C$117,"A",$G$12:$G$117,"na")</f>
        <v>9</v>
      </c>
      <c r="T5" s="67">
        <f>COUNTIFS($C$12:$C$117,"A",$G$12:$G$117,"nt")</f>
        <v>74</v>
      </c>
      <c r="U5" s="252">
        <f>Q5+R5</f>
        <v>0</v>
      </c>
      <c r="V5" s="253" t="str">
        <f>IF(U5&gt;0,Q5/U5,"-")</f>
        <v>-</v>
      </c>
      <c r="W5" s="254" t="str">
        <f>V5</f>
        <v>-</v>
      </c>
      <c r="X5" s="254" t="str">
        <f>W5</f>
        <v>-</v>
      </c>
      <c r="Y5" s="232"/>
      <c r="Z5" s="232"/>
      <c r="AA5" s="232"/>
      <c r="AB5" s="232"/>
      <c r="AC5" s="232"/>
      <c r="AD5" s="232"/>
      <c r="AE5" s="232"/>
    </row>
    <row r="6" spans="1:31" ht="16.5" customHeight="1" x14ac:dyDescent="0.2">
      <c r="A6" s="231"/>
      <c r="B6" s="441"/>
      <c r="C6" s="441"/>
      <c r="D6" s="441"/>
      <c r="E6" s="431"/>
      <c r="F6" s="243" t="s">
        <v>113</v>
      </c>
      <c r="G6" s="243">
        <f>COUNTIF(G12:G117,"nc")</f>
        <v>0</v>
      </c>
      <c r="H6" s="441"/>
      <c r="I6" s="441"/>
      <c r="J6" s="441"/>
      <c r="K6" s="441"/>
      <c r="L6" s="441"/>
      <c r="M6" s="441"/>
      <c r="N6" s="434"/>
      <c r="O6" s="232"/>
      <c r="P6" s="251" t="s">
        <v>16</v>
      </c>
      <c r="Q6" s="67">
        <f>COUNTIFS($C$12:$C$117,"AA",$G$12:$G$117,"c")</f>
        <v>0</v>
      </c>
      <c r="R6" s="67">
        <f>COUNTIFS($C$12:$C$117,"AA",$G$12:$G$117,"nc")</f>
        <v>0</v>
      </c>
      <c r="S6" s="67">
        <f>COUNTIFS($C$12:$C$117,"AA",$G$12:$G$117,"na")</f>
        <v>1</v>
      </c>
      <c r="T6" s="67">
        <f>COUNTIFS($C$12:$C$117,"AA",$G$12:$G$117,"nt")</f>
        <v>22</v>
      </c>
      <c r="U6" s="252">
        <f>Q6+R6</f>
        <v>0</v>
      </c>
      <c r="V6" s="253" t="str">
        <f>IF(U6&gt;0,Q6/U6,"-")</f>
        <v>-</v>
      </c>
      <c r="W6" s="41" t="str">
        <f>IF(U6&gt;0,SUM(Q5:Q6)/SUM(U5:U6),"-")</f>
        <v>-</v>
      </c>
      <c r="X6" s="41" t="e">
        <f>IF(V6&gt;0,SUM(R5:R6)/SUM(V5:V6),"-")</f>
        <v>#DIV/0!</v>
      </c>
      <c r="Y6" s="232"/>
      <c r="Z6" s="232"/>
      <c r="AA6" s="232"/>
      <c r="AB6" s="232"/>
      <c r="AC6" s="232"/>
      <c r="AD6" s="232"/>
      <c r="AE6" s="232"/>
    </row>
    <row r="7" spans="1:31" ht="16.5" customHeight="1" x14ac:dyDescent="0.2">
      <c r="A7" s="231"/>
      <c r="B7" s="441"/>
      <c r="C7" s="441"/>
      <c r="D7" s="441"/>
      <c r="E7" s="431"/>
      <c r="F7" s="243" t="s">
        <v>449</v>
      </c>
      <c r="G7" s="243">
        <f>COUNTIF(G12:G117,"na")</f>
        <v>10</v>
      </c>
      <c r="H7" s="441"/>
      <c r="I7" s="441"/>
      <c r="J7" s="441"/>
      <c r="K7" s="441"/>
      <c r="L7" s="441"/>
      <c r="M7" s="441"/>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t="e">
        <f>IF(V7&gt;0,SUM(R5:R7)/SUM(V5:V7),"-")</f>
        <v>#DIV/0!</v>
      </c>
      <c r="Y7" s="232"/>
      <c r="Z7" s="232"/>
      <c r="AA7" s="232"/>
      <c r="AB7" s="232"/>
      <c r="AC7" s="232"/>
      <c r="AD7" s="232"/>
      <c r="AE7" s="232"/>
    </row>
    <row r="8" spans="1:31" ht="16.5" customHeight="1" x14ac:dyDescent="0.2">
      <c r="A8" s="231"/>
      <c r="B8" s="441"/>
      <c r="C8" s="441"/>
      <c r="D8" s="441"/>
      <c r="E8" s="431"/>
      <c r="F8" s="243" t="s">
        <v>115</v>
      </c>
      <c r="G8" s="243">
        <f>COUNTIF(G12:G117,"nt")</f>
        <v>96</v>
      </c>
      <c r="H8" s="441"/>
      <c r="I8" s="441"/>
      <c r="J8" s="441"/>
      <c r="K8" s="441"/>
      <c r="L8" s="441"/>
      <c r="M8" s="441"/>
      <c r="N8" s="434"/>
      <c r="O8" s="232"/>
      <c r="P8" s="255" t="s">
        <v>450</v>
      </c>
      <c r="Q8" s="256">
        <f>SUM(Q5:Q7)</f>
        <v>0</v>
      </c>
      <c r="R8" s="256">
        <f>SUM(R5:R7)</f>
        <v>0</v>
      </c>
      <c r="S8" s="256">
        <f>SUM(S5:S7)</f>
        <v>10</v>
      </c>
      <c r="T8" s="256">
        <f>SUM(T5:T7)</f>
        <v>96</v>
      </c>
      <c r="U8" s="257">
        <f>SUM(U5:U7)</f>
        <v>0</v>
      </c>
      <c r="V8" s="253"/>
      <c r="W8" s="251"/>
      <c r="X8" s="251"/>
      <c r="Y8" s="232"/>
      <c r="Z8" s="232"/>
      <c r="AA8" s="232"/>
      <c r="AB8" s="232"/>
      <c r="AC8" s="232"/>
      <c r="AD8" s="232"/>
      <c r="AE8" s="232"/>
    </row>
    <row r="9" spans="1:31" ht="16.5" customHeight="1" x14ac:dyDescent="0.2">
      <c r="A9" s="231"/>
      <c r="B9" s="441"/>
      <c r="C9" s="441"/>
      <c r="D9" s="441"/>
      <c r="E9" s="431"/>
      <c r="F9" s="243" t="s">
        <v>428</v>
      </c>
      <c r="G9" s="258" t="e">
        <f>G5/SUM(G5:G6)</f>
        <v>#DIV/0!</v>
      </c>
      <c r="H9" s="441"/>
      <c r="I9" s="441"/>
      <c r="J9" s="441"/>
      <c r="K9" s="441"/>
      <c r="L9" s="441"/>
      <c r="M9" s="441"/>
      <c r="N9" s="434"/>
      <c r="O9" s="232"/>
      <c r="P9" s="232"/>
      <c r="Q9" s="232"/>
      <c r="R9" s="232"/>
      <c r="S9" s="232"/>
      <c r="T9" s="232"/>
      <c r="U9" s="232"/>
      <c r="V9" s="232"/>
      <c r="W9" s="232"/>
      <c r="X9" s="232"/>
      <c r="Y9" s="232"/>
      <c r="Z9" s="232"/>
      <c r="AA9" s="232"/>
      <c r="AB9" s="232"/>
      <c r="AC9" s="232"/>
      <c r="AD9" s="232"/>
      <c r="AE9" s="232"/>
    </row>
    <row r="10" spans="1:31" ht="30" customHeight="1" x14ac:dyDescent="0.2">
      <c r="A10" s="231"/>
      <c r="B10" s="442"/>
      <c r="C10" s="442"/>
      <c r="D10" s="442"/>
      <c r="E10" s="432"/>
      <c r="F10" s="243" t="s">
        <v>429</v>
      </c>
      <c r="G10" s="258" t="e">
        <f>G6/SUM(G5:G6)</f>
        <v>#DIV/0!</v>
      </c>
      <c r="H10" s="442"/>
      <c r="I10" s="442"/>
      <c r="J10" s="442"/>
      <c r="K10" s="442"/>
      <c r="L10" s="442"/>
      <c r="M10" s="442"/>
      <c r="N10" s="435"/>
      <c r="O10" s="232"/>
      <c r="P10" s="232"/>
      <c r="Q10" s="232"/>
      <c r="R10" s="232"/>
      <c r="S10" s="232"/>
      <c r="T10" s="232"/>
      <c r="U10" s="232"/>
      <c r="V10" s="232"/>
      <c r="W10" s="232"/>
      <c r="X10" s="232"/>
      <c r="Y10" s="232"/>
      <c r="Z10" s="232"/>
      <c r="AA10" s="232"/>
      <c r="AB10" s="232"/>
      <c r="AC10" s="232"/>
      <c r="AD10" s="232"/>
      <c r="AE10" s="232"/>
    </row>
    <row r="11" spans="1:31" ht="14.25" x14ac:dyDescent="0.2">
      <c r="A11" s="231"/>
      <c r="B11" s="286"/>
      <c r="C11" s="286"/>
      <c r="D11" s="286"/>
      <c r="E11" s="194"/>
      <c r="F11" s="287"/>
      <c r="G11" s="286"/>
      <c r="H11" s="194"/>
      <c r="I11" s="194"/>
      <c r="J11" s="260"/>
      <c r="K11" s="260"/>
      <c r="L11" s="260"/>
      <c r="M11" s="260"/>
      <c r="N11" s="296"/>
      <c r="O11" s="269"/>
      <c r="P11" s="269"/>
      <c r="Q11" s="269"/>
      <c r="R11" s="269"/>
      <c r="S11" s="269"/>
      <c r="T11" s="269"/>
      <c r="U11" s="269"/>
      <c r="V11" s="269"/>
      <c r="W11" s="269"/>
      <c r="X11" s="269"/>
      <c r="Y11" s="269"/>
      <c r="Z11" s="269"/>
      <c r="AA11" s="269"/>
      <c r="AB11" s="269"/>
      <c r="AC11" s="269"/>
      <c r="AD11" s="269"/>
      <c r="AE11" s="269"/>
    </row>
    <row r="12" spans="1:31"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15</v>
      </c>
      <c r="H12" s="251"/>
      <c r="I12" s="74"/>
      <c r="J12" s="74"/>
      <c r="K12" s="74"/>
      <c r="L12" s="74"/>
      <c r="M12" s="295"/>
      <c r="N12" s="298"/>
      <c r="O12" s="269"/>
      <c r="P12" s="269"/>
      <c r="Q12" s="269"/>
      <c r="R12" s="269"/>
      <c r="S12" s="269"/>
      <c r="T12" s="269"/>
      <c r="U12" s="269"/>
      <c r="V12" s="269"/>
      <c r="W12" s="269"/>
      <c r="X12" s="269"/>
      <c r="Y12" s="269"/>
      <c r="Z12" s="269"/>
      <c r="AA12" s="269"/>
      <c r="AB12" s="269"/>
      <c r="AC12" s="269"/>
      <c r="AD12" s="269"/>
      <c r="AE12" s="269"/>
    </row>
    <row r="13" spans="1:31"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15</v>
      </c>
      <c r="H13" s="251"/>
      <c r="I13" s="74"/>
      <c r="J13" s="74"/>
      <c r="K13" s="291"/>
      <c r="L13" s="291"/>
      <c r="M13" s="294"/>
      <c r="N13" s="298"/>
      <c r="O13" s="269"/>
      <c r="P13" s="269"/>
      <c r="Q13" s="269"/>
      <c r="R13" s="269"/>
      <c r="S13" s="269"/>
      <c r="T13" s="269"/>
      <c r="U13" s="269"/>
      <c r="V13" s="269"/>
      <c r="W13" s="269"/>
      <c r="X13" s="269"/>
      <c r="Y13" s="269"/>
      <c r="Z13" s="269"/>
      <c r="AA13" s="269"/>
      <c r="AB13" s="269"/>
      <c r="AC13" s="269"/>
      <c r="AD13" s="269"/>
      <c r="AE13" s="269"/>
    </row>
    <row r="14" spans="1:31"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15</v>
      </c>
      <c r="H14" s="251"/>
      <c r="I14" s="74"/>
      <c r="J14" s="74"/>
      <c r="K14" s="291"/>
      <c r="L14" s="291"/>
      <c r="M14" s="294"/>
      <c r="N14" s="297"/>
      <c r="O14" s="269"/>
      <c r="P14" s="269"/>
      <c r="Q14" s="269"/>
      <c r="R14" s="269"/>
      <c r="S14" s="269"/>
      <c r="T14" s="269"/>
      <c r="U14" s="269"/>
      <c r="V14" s="269"/>
      <c r="W14" s="269"/>
      <c r="X14" s="269"/>
      <c r="Y14" s="269"/>
      <c r="Z14" s="269"/>
      <c r="AA14" s="269"/>
      <c r="AB14" s="269"/>
      <c r="AC14" s="269"/>
      <c r="AD14" s="269"/>
      <c r="AE14" s="269"/>
    </row>
    <row r="15" spans="1:31"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15</v>
      </c>
      <c r="H15" s="251"/>
      <c r="I15" s="74"/>
      <c r="J15" s="74"/>
      <c r="K15" s="74"/>
      <c r="L15" s="74"/>
      <c r="M15" s="295"/>
      <c r="N15" s="298"/>
      <c r="O15" s="269"/>
      <c r="P15" s="269"/>
      <c r="Q15" s="269"/>
      <c r="R15" s="269"/>
      <c r="S15" s="269"/>
      <c r="T15" s="269"/>
      <c r="U15" s="269"/>
      <c r="V15" s="269"/>
      <c r="W15" s="269"/>
      <c r="X15" s="269"/>
      <c r="Y15" s="269"/>
      <c r="Z15" s="269"/>
      <c r="AA15" s="269"/>
      <c r="AB15" s="269"/>
      <c r="AC15" s="269"/>
      <c r="AD15" s="269"/>
      <c r="AE15" s="269"/>
    </row>
    <row r="16" spans="1:31"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15</v>
      </c>
      <c r="H16" s="251"/>
      <c r="I16" s="74"/>
      <c r="J16" s="74"/>
      <c r="K16" s="74"/>
      <c r="L16" s="74"/>
      <c r="M16" s="295"/>
      <c r="N16" s="298"/>
      <c r="O16" s="269"/>
      <c r="P16" s="269"/>
      <c r="Q16" s="269"/>
      <c r="R16" s="269"/>
      <c r="S16" s="269"/>
      <c r="T16" s="269"/>
      <c r="U16" s="269"/>
      <c r="V16" s="269"/>
      <c r="W16" s="269"/>
      <c r="X16" s="269"/>
      <c r="Y16" s="269"/>
      <c r="Z16" s="269"/>
      <c r="AA16" s="269"/>
      <c r="AB16" s="269"/>
      <c r="AC16" s="269"/>
      <c r="AD16" s="269"/>
      <c r="AE16" s="269"/>
    </row>
    <row r="17" spans="1:31"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15</v>
      </c>
      <c r="H17" s="251"/>
      <c r="I17" s="74"/>
      <c r="J17" s="74"/>
      <c r="K17" s="74"/>
      <c r="L17" s="74"/>
      <c r="M17" s="295"/>
      <c r="N17" s="298"/>
      <c r="O17" s="269"/>
      <c r="P17" s="269"/>
      <c r="Q17" s="269"/>
      <c r="R17" s="269"/>
      <c r="S17" s="269"/>
      <c r="T17" s="269"/>
      <c r="U17" s="269"/>
      <c r="V17" s="269"/>
      <c r="W17" s="269"/>
      <c r="X17" s="269"/>
      <c r="Y17" s="269"/>
      <c r="Z17" s="269"/>
      <c r="AA17" s="269"/>
      <c r="AB17" s="269"/>
      <c r="AC17" s="269"/>
      <c r="AD17" s="269"/>
      <c r="AE17" s="269"/>
    </row>
    <row r="18" spans="1:31"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15</v>
      </c>
      <c r="H18" s="251"/>
      <c r="I18" s="74"/>
      <c r="J18" s="74"/>
      <c r="K18" s="74"/>
      <c r="L18" s="74"/>
      <c r="M18" s="295"/>
      <c r="N18" s="298"/>
      <c r="O18" s="271"/>
      <c r="P18" s="271"/>
      <c r="Q18" s="271"/>
      <c r="R18" s="271"/>
      <c r="S18" s="271"/>
      <c r="T18" s="271"/>
      <c r="U18" s="271"/>
      <c r="V18" s="271"/>
      <c r="W18" s="271"/>
      <c r="X18" s="280"/>
      <c r="Y18" s="280"/>
      <c r="Z18" s="280"/>
      <c r="AA18" s="280"/>
      <c r="AB18" s="280"/>
      <c r="AC18" s="280"/>
      <c r="AD18" s="280"/>
      <c r="AE18" s="280"/>
    </row>
    <row r="19" spans="1:31"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15</v>
      </c>
      <c r="H19" s="251"/>
      <c r="I19" s="74"/>
      <c r="J19" s="74"/>
      <c r="K19" s="74"/>
      <c r="L19" s="74"/>
      <c r="M19" s="295"/>
      <c r="N19" s="298"/>
      <c r="O19" s="272"/>
      <c r="P19" s="272"/>
      <c r="Q19" s="272"/>
      <c r="R19" s="272"/>
      <c r="S19" s="272"/>
      <c r="T19" s="272"/>
      <c r="U19" s="273"/>
      <c r="V19" s="269"/>
      <c r="W19" s="269"/>
      <c r="X19" s="269"/>
      <c r="Y19" s="269"/>
      <c r="Z19" s="269"/>
      <c r="AA19" s="269"/>
      <c r="AB19" s="269"/>
      <c r="AC19" s="269"/>
      <c r="AD19" s="269"/>
      <c r="AE19" s="269"/>
    </row>
    <row r="20" spans="1:31"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15</v>
      </c>
      <c r="H20" s="251"/>
      <c r="I20" s="74"/>
      <c r="J20" s="74"/>
      <c r="K20" s="74"/>
      <c r="L20" s="74"/>
      <c r="M20" s="295"/>
      <c r="N20" s="298"/>
      <c r="O20" s="269"/>
      <c r="P20" s="269"/>
      <c r="Q20" s="269"/>
      <c r="R20" s="269"/>
      <c r="S20" s="269"/>
      <c r="T20" s="269"/>
      <c r="U20" s="269"/>
      <c r="V20" s="269"/>
      <c r="W20" s="269"/>
      <c r="X20" s="269"/>
      <c r="Y20" s="269"/>
      <c r="Z20" s="269"/>
      <c r="AA20" s="269"/>
      <c r="AB20" s="269"/>
      <c r="AC20" s="269"/>
      <c r="AD20" s="269"/>
      <c r="AE20" s="269"/>
    </row>
    <row r="21" spans="1:31"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15</v>
      </c>
      <c r="H21" s="251"/>
      <c r="I21" s="74"/>
      <c r="J21" s="74"/>
      <c r="K21" s="74"/>
      <c r="L21" s="74"/>
      <c r="M21" s="295"/>
      <c r="N21" s="298"/>
      <c r="O21" s="269"/>
      <c r="P21" s="269"/>
      <c r="Q21" s="269"/>
      <c r="R21" s="269"/>
      <c r="S21" s="269"/>
      <c r="T21" s="269"/>
      <c r="U21" s="269"/>
      <c r="V21" s="269"/>
      <c r="W21" s="269"/>
      <c r="X21" s="269"/>
      <c r="Y21" s="269"/>
      <c r="Z21" s="269"/>
      <c r="AA21" s="269"/>
      <c r="AB21" s="269"/>
      <c r="AC21" s="269"/>
      <c r="AD21" s="269"/>
      <c r="AE21" s="269"/>
    </row>
    <row r="22" spans="1:31"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15</v>
      </c>
      <c r="H22" s="251"/>
      <c r="I22" s="74"/>
      <c r="J22" s="74"/>
      <c r="K22" s="74"/>
      <c r="L22" s="74"/>
      <c r="M22" s="295"/>
      <c r="N22" s="298"/>
      <c r="O22" s="269"/>
      <c r="P22" s="269"/>
      <c r="Q22" s="269"/>
      <c r="R22" s="269"/>
      <c r="S22" s="269"/>
      <c r="T22" s="269"/>
      <c r="U22" s="269"/>
      <c r="V22" s="269"/>
      <c r="W22" s="269"/>
      <c r="X22" s="269"/>
      <c r="Y22" s="269"/>
      <c r="Z22" s="269"/>
      <c r="AA22" s="269"/>
      <c r="AB22" s="269"/>
      <c r="AC22" s="269"/>
      <c r="AD22" s="269"/>
      <c r="AE22" s="269"/>
    </row>
    <row r="23" spans="1:31"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15</v>
      </c>
      <c r="H23" s="251"/>
      <c r="I23" s="74"/>
      <c r="J23" s="74"/>
      <c r="K23" s="74"/>
      <c r="L23" s="74"/>
      <c r="M23" s="295"/>
      <c r="N23" s="298"/>
      <c r="O23" s="269"/>
      <c r="P23" s="269"/>
      <c r="Q23" s="269"/>
      <c r="R23" s="269"/>
      <c r="S23" s="269"/>
      <c r="T23" s="269"/>
      <c r="U23" s="269"/>
      <c r="V23" s="269"/>
      <c r="W23" s="269"/>
      <c r="X23" s="269"/>
      <c r="Y23" s="269"/>
      <c r="Z23" s="269"/>
      <c r="AA23" s="269"/>
      <c r="AB23" s="269"/>
      <c r="AC23" s="269"/>
      <c r="AD23" s="269"/>
      <c r="AE23" s="269"/>
    </row>
    <row r="24" spans="1:31"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15</v>
      </c>
      <c r="H24" s="251"/>
      <c r="I24" s="74"/>
      <c r="J24" s="74"/>
      <c r="K24" s="291"/>
      <c r="L24" s="291"/>
      <c r="M24" s="294"/>
      <c r="N24" s="315"/>
      <c r="O24" s="269"/>
      <c r="P24" s="269"/>
      <c r="Q24" s="269"/>
      <c r="R24" s="269"/>
      <c r="S24" s="269"/>
      <c r="T24" s="269"/>
      <c r="U24" s="269"/>
      <c r="V24" s="269"/>
      <c r="W24" s="269"/>
      <c r="X24" s="269"/>
      <c r="Y24" s="269"/>
      <c r="Z24" s="269"/>
      <c r="AA24" s="269"/>
      <c r="AB24" s="269"/>
      <c r="AC24" s="269"/>
      <c r="AD24" s="269"/>
      <c r="AE24" s="269"/>
    </row>
    <row r="25" spans="1:31"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15</v>
      </c>
      <c r="H25" s="251"/>
      <c r="I25" s="74"/>
      <c r="J25" s="74"/>
      <c r="K25" s="74"/>
      <c r="L25" s="74"/>
      <c r="M25" s="295"/>
      <c r="N25" s="298"/>
      <c r="O25" s="269"/>
      <c r="P25" s="269"/>
      <c r="Q25" s="269"/>
      <c r="R25" s="269"/>
      <c r="S25" s="269"/>
      <c r="T25" s="269"/>
      <c r="U25" s="269"/>
      <c r="V25" s="269"/>
      <c r="W25" s="269"/>
      <c r="X25" s="269"/>
      <c r="Y25" s="269"/>
      <c r="Z25" s="269"/>
      <c r="AA25" s="269"/>
      <c r="AB25" s="269"/>
      <c r="AC25" s="269"/>
      <c r="AD25" s="269"/>
      <c r="AE25" s="269"/>
    </row>
    <row r="26" spans="1:31"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15</v>
      </c>
      <c r="H26" s="251"/>
      <c r="I26" s="74"/>
      <c r="J26" s="74"/>
      <c r="K26" s="74"/>
      <c r="L26" s="74"/>
      <c r="M26" s="295"/>
      <c r="N26" s="298"/>
      <c r="O26" s="269"/>
      <c r="P26" s="269"/>
      <c r="Q26" s="269"/>
      <c r="R26" s="269"/>
      <c r="S26" s="269"/>
      <c r="T26" s="269"/>
      <c r="U26" s="269"/>
      <c r="V26" s="269"/>
      <c r="W26" s="269"/>
      <c r="X26" s="269"/>
      <c r="Y26" s="269"/>
      <c r="Z26" s="269"/>
      <c r="AA26" s="269"/>
      <c r="AB26" s="269"/>
      <c r="AC26" s="269"/>
      <c r="AD26" s="269"/>
      <c r="AE26" s="269"/>
    </row>
    <row r="27" spans="1:31"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15</v>
      </c>
      <c r="H27" s="251"/>
      <c r="I27" s="74"/>
      <c r="J27" s="74"/>
      <c r="K27" s="74"/>
      <c r="L27" s="74"/>
      <c r="M27" s="295"/>
      <c r="N27" s="298"/>
      <c r="O27" s="269"/>
      <c r="P27" s="269"/>
      <c r="Q27" s="269"/>
      <c r="R27" s="269"/>
      <c r="S27" s="269"/>
      <c r="T27" s="269"/>
      <c r="U27" s="269"/>
      <c r="V27" s="269"/>
      <c r="W27" s="269"/>
      <c r="X27" s="269"/>
      <c r="Y27" s="269"/>
      <c r="Z27" s="269"/>
      <c r="AA27" s="269"/>
      <c r="AB27" s="269"/>
      <c r="AC27" s="269"/>
      <c r="AD27" s="269"/>
      <c r="AE27" s="269"/>
    </row>
    <row r="28" spans="1:31"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15</v>
      </c>
      <c r="H28" s="251"/>
      <c r="I28" s="74"/>
      <c r="J28" s="74"/>
      <c r="K28" s="74"/>
      <c r="L28" s="74"/>
      <c r="M28" s="295"/>
      <c r="N28" s="298"/>
      <c r="O28" s="269"/>
      <c r="P28" s="269"/>
      <c r="Q28" s="269"/>
      <c r="R28" s="269"/>
      <c r="S28" s="269"/>
      <c r="T28" s="269"/>
      <c r="U28" s="269"/>
      <c r="V28" s="269"/>
      <c r="W28" s="269"/>
      <c r="X28" s="269"/>
      <c r="Y28" s="269"/>
      <c r="Z28" s="269"/>
      <c r="AA28" s="269"/>
      <c r="AB28" s="269"/>
      <c r="AC28" s="269"/>
      <c r="AD28" s="269"/>
      <c r="AE28" s="269"/>
    </row>
    <row r="29" spans="1:31"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15</v>
      </c>
      <c r="H29" s="251"/>
      <c r="I29" s="74"/>
      <c r="J29" s="74"/>
      <c r="K29" s="74"/>
      <c r="L29" s="74"/>
      <c r="M29" s="295"/>
      <c r="N29" s="298"/>
      <c r="O29" s="269"/>
      <c r="P29" s="269"/>
      <c r="Q29" s="269"/>
      <c r="R29" s="269"/>
      <c r="S29" s="269"/>
      <c r="T29" s="269"/>
      <c r="U29" s="269"/>
      <c r="V29" s="269"/>
      <c r="W29" s="269"/>
      <c r="X29" s="269"/>
      <c r="Y29" s="269"/>
      <c r="Z29" s="269"/>
      <c r="AA29" s="269"/>
      <c r="AB29" s="269"/>
      <c r="AC29" s="269"/>
      <c r="AD29" s="269"/>
      <c r="AE29" s="269"/>
    </row>
    <row r="30" spans="1:31"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15</v>
      </c>
      <c r="H30" s="251"/>
      <c r="I30" s="74"/>
      <c r="J30" s="74"/>
      <c r="K30" s="74"/>
      <c r="L30" s="74"/>
      <c r="M30" s="295"/>
      <c r="N30" s="298"/>
      <c r="O30" s="269"/>
      <c r="P30" s="269"/>
      <c r="Q30" s="269"/>
      <c r="R30" s="269"/>
      <c r="S30" s="269"/>
      <c r="T30" s="269"/>
      <c r="U30" s="269"/>
      <c r="V30" s="269"/>
      <c r="W30" s="269"/>
      <c r="X30" s="269"/>
      <c r="Y30" s="269"/>
      <c r="Z30" s="269"/>
      <c r="AA30" s="269"/>
      <c r="AB30" s="269"/>
      <c r="AC30" s="269"/>
      <c r="AD30" s="269"/>
      <c r="AE30" s="269"/>
    </row>
    <row r="31" spans="1:31"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15</v>
      </c>
      <c r="H31" s="251"/>
      <c r="I31" s="74"/>
      <c r="J31" s="74"/>
      <c r="K31" s="74"/>
      <c r="L31" s="74"/>
      <c r="M31" s="295"/>
      <c r="N31" s="298"/>
      <c r="O31" s="269"/>
      <c r="P31" s="269"/>
      <c r="Q31" s="269"/>
      <c r="R31" s="269"/>
      <c r="S31" s="269"/>
      <c r="T31" s="269"/>
      <c r="U31" s="269"/>
      <c r="V31" s="269"/>
      <c r="W31" s="269"/>
      <c r="X31" s="269"/>
      <c r="Y31" s="269"/>
      <c r="Z31" s="269"/>
      <c r="AA31" s="269"/>
      <c r="AB31" s="269"/>
      <c r="AC31" s="269"/>
      <c r="AD31" s="269"/>
      <c r="AE31" s="269"/>
    </row>
    <row r="32" spans="1:31"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15</v>
      </c>
      <c r="H32" s="251"/>
      <c r="I32" s="74"/>
      <c r="J32" s="74"/>
      <c r="K32" s="74"/>
      <c r="L32" s="74"/>
      <c r="M32" s="295"/>
      <c r="N32" s="298"/>
      <c r="O32" s="269"/>
      <c r="P32" s="269"/>
      <c r="Q32" s="269"/>
      <c r="R32" s="269"/>
      <c r="S32" s="269"/>
      <c r="T32" s="269"/>
      <c r="U32" s="269"/>
      <c r="V32" s="269"/>
      <c r="W32" s="269"/>
      <c r="X32" s="269"/>
      <c r="Y32" s="269"/>
      <c r="Z32" s="269"/>
      <c r="AA32" s="269"/>
      <c r="AB32" s="269"/>
      <c r="AC32" s="269"/>
      <c r="AD32" s="269"/>
      <c r="AE32" s="269"/>
    </row>
    <row r="33" spans="1:31"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15</v>
      </c>
      <c r="H33" s="251"/>
      <c r="I33" s="74"/>
      <c r="J33" s="74"/>
      <c r="K33" s="74"/>
      <c r="L33" s="74"/>
      <c r="M33" s="295"/>
      <c r="N33" s="298"/>
      <c r="O33" s="269"/>
      <c r="P33" s="269"/>
      <c r="Q33" s="269"/>
      <c r="R33" s="269"/>
      <c r="S33" s="269"/>
      <c r="T33" s="269"/>
      <c r="U33" s="269"/>
      <c r="V33" s="269"/>
      <c r="W33" s="269"/>
      <c r="X33" s="269"/>
      <c r="Y33" s="269"/>
      <c r="Z33" s="269"/>
      <c r="AA33" s="269"/>
      <c r="AB33" s="269"/>
      <c r="AC33" s="269"/>
      <c r="AD33" s="269"/>
      <c r="AE33" s="269"/>
    </row>
    <row r="34" spans="1:31"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15</v>
      </c>
      <c r="H34" s="251"/>
      <c r="I34" s="74"/>
      <c r="J34" s="74"/>
      <c r="K34" s="74"/>
      <c r="L34" s="74"/>
      <c r="M34" s="295"/>
      <c r="N34" s="298"/>
      <c r="O34" s="269"/>
      <c r="P34" s="269"/>
      <c r="Q34" s="269"/>
      <c r="R34" s="269"/>
      <c r="S34" s="269"/>
      <c r="T34" s="269"/>
      <c r="U34" s="269"/>
      <c r="V34" s="269"/>
      <c r="W34" s="269"/>
      <c r="X34" s="269"/>
      <c r="Y34" s="269"/>
      <c r="Z34" s="269"/>
      <c r="AA34" s="269"/>
      <c r="AB34" s="269"/>
      <c r="AC34" s="269"/>
      <c r="AD34" s="269"/>
      <c r="AE34" s="269"/>
    </row>
    <row r="35" spans="1:31"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15</v>
      </c>
      <c r="H35" s="251"/>
      <c r="I35" s="74"/>
      <c r="J35" s="74"/>
      <c r="K35" s="74"/>
      <c r="L35" s="74"/>
      <c r="M35" s="295"/>
      <c r="N35" s="298"/>
      <c r="O35" s="269"/>
      <c r="P35" s="269"/>
      <c r="Q35" s="269"/>
      <c r="R35" s="269"/>
      <c r="S35" s="269"/>
      <c r="T35" s="269"/>
      <c r="U35" s="269"/>
      <c r="V35" s="269"/>
      <c r="W35" s="269"/>
      <c r="X35" s="269"/>
      <c r="Y35" s="269"/>
      <c r="Z35" s="269"/>
      <c r="AA35" s="269"/>
      <c r="AB35" s="269"/>
      <c r="AC35" s="269"/>
      <c r="AD35" s="269"/>
      <c r="AE35" s="269"/>
    </row>
    <row r="36" spans="1:31"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15</v>
      </c>
      <c r="H36" s="251"/>
      <c r="I36" s="74"/>
      <c r="J36" s="74"/>
      <c r="K36" s="74"/>
      <c r="L36" s="74"/>
      <c r="M36" s="295"/>
      <c r="N36" s="298"/>
      <c r="O36" s="269"/>
      <c r="P36" s="269"/>
      <c r="Q36" s="269"/>
      <c r="R36" s="269"/>
      <c r="S36" s="269"/>
      <c r="T36" s="269"/>
      <c r="U36" s="269"/>
      <c r="V36" s="269"/>
      <c r="W36" s="269"/>
      <c r="X36" s="269"/>
      <c r="Y36" s="269"/>
      <c r="Z36" s="269"/>
      <c r="AA36" s="269"/>
      <c r="AB36" s="269"/>
      <c r="AC36" s="269"/>
      <c r="AD36" s="269"/>
      <c r="AE36" s="269"/>
    </row>
    <row r="37" spans="1:31"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15</v>
      </c>
      <c r="H37" s="251"/>
      <c r="I37" s="74"/>
      <c r="J37" s="74"/>
      <c r="K37" s="74"/>
      <c r="L37" s="74"/>
      <c r="M37" s="295"/>
      <c r="N37" s="298"/>
      <c r="O37" s="269"/>
      <c r="P37" s="269"/>
      <c r="Q37" s="269"/>
      <c r="R37" s="269"/>
      <c r="S37" s="269"/>
      <c r="T37" s="269"/>
      <c r="U37" s="269"/>
      <c r="V37" s="269"/>
      <c r="W37" s="269"/>
      <c r="X37" s="269"/>
      <c r="Y37" s="269"/>
      <c r="Z37" s="269"/>
      <c r="AA37" s="269"/>
      <c r="AB37" s="269"/>
      <c r="AC37" s="269"/>
      <c r="AD37" s="269"/>
      <c r="AE37" s="269"/>
    </row>
    <row r="38" spans="1:31"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15</v>
      </c>
      <c r="H38" s="251"/>
      <c r="I38" s="74"/>
      <c r="J38" s="74"/>
      <c r="K38" s="74"/>
      <c r="L38" s="74"/>
      <c r="M38" s="295"/>
      <c r="N38" s="298"/>
      <c r="O38" s="269"/>
      <c r="P38" s="269"/>
      <c r="Q38" s="269"/>
      <c r="R38" s="269"/>
      <c r="S38" s="269"/>
      <c r="T38" s="269"/>
      <c r="U38" s="269"/>
      <c r="V38" s="269"/>
      <c r="W38" s="269"/>
      <c r="X38" s="269"/>
      <c r="Y38" s="269"/>
      <c r="Z38" s="269"/>
      <c r="AA38" s="269"/>
      <c r="AB38" s="269"/>
      <c r="AC38" s="269"/>
      <c r="AD38" s="269"/>
      <c r="AE38" s="269"/>
    </row>
    <row r="39" spans="1:31"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15</v>
      </c>
      <c r="H39" s="251"/>
      <c r="I39" s="74"/>
      <c r="J39" s="74"/>
      <c r="K39" s="74"/>
      <c r="L39" s="74"/>
      <c r="M39" s="295"/>
      <c r="N39" s="298"/>
      <c r="O39" s="269"/>
      <c r="P39" s="269"/>
      <c r="Q39" s="269"/>
      <c r="R39" s="269"/>
      <c r="S39" s="269"/>
      <c r="T39" s="269"/>
      <c r="U39" s="269"/>
      <c r="V39" s="269"/>
      <c r="W39" s="269"/>
      <c r="X39" s="269"/>
      <c r="Y39" s="269"/>
      <c r="Z39" s="269"/>
      <c r="AA39" s="269"/>
      <c r="AB39" s="269"/>
      <c r="AC39" s="269"/>
      <c r="AD39" s="269"/>
      <c r="AE39" s="269"/>
    </row>
    <row r="40" spans="1:31"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15</v>
      </c>
      <c r="H40" s="251"/>
      <c r="I40" s="74"/>
      <c r="J40" s="74"/>
      <c r="K40" s="74"/>
      <c r="L40" s="74"/>
      <c r="M40" s="295"/>
      <c r="N40" s="298"/>
      <c r="O40" s="269"/>
      <c r="P40" s="269"/>
      <c r="Q40" s="269"/>
      <c r="R40" s="269"/>
      <c r="S40" s="269"/>
      <c r="T40" s="269"/>
      <c r="U40" s="269"/>
      <c r="V40" s="269"/>
      <c r="W40" s="269"/>
      <c r="X40" s="269"/>
      <c r="Y40" s="269"/>
      <c r="Z40" s="269"/>
      <c r="AA40" s="269"/>
      <c r="AB40" s="269"/>
      <c r="AC40" s="269"/>
      <c r="AD40" s="269"/>
      <c r="AE40" s="269"/>
    </row>
    <row r="41" spans="1:31"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15</v>
      </c>
      <c r="H41" s="251"/>
      <c r="I41" s="74"/>
      <c r="J41" s="74"/>
      <c r="K41" s="74"/>
      <c r="L41" s="74"/>
      <c r="M41" s="295"/>
      <c r="N41" s="298"/>
      <c r="O41" s="269"/>
      <c r="P41" s="269"/>
      <c r="Q41" s="269"/>
      <c r="R41" s="269"/>
      <c r="S41" s="269"/>
      <c r="T41" s="269"/>
      <c r="U41" s="269"/>
      <c r="V41" s="269"/>
      <c r="W41" s="269"/>
      <c r="X41" s="269"/>
      <c r="Y41" s="269"/>
      <c r="Z41" s="269"/>
      <c r="AA41" s="269"/>
      <c r="AB41" s="269"/>
      <c r="AC41" s="269"/>
      <c r="AD41" s="269"/>
      <c r="AE41" s="269"/>
    </row>
    <row r="42" spans="1:31"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15</v>
      </c>
      <c r="H42" s="251"/>
      <c r="I42" s="74"/>
      <c r="J42" s="74"/>
      <c r="K42" s="74"/>
      <c r="L42" s="74"/>
      <c r="M42" s="295"/>
      <c r="N42" s="298"/>
      <c r="O42" s="269"/>
      <c r="P42" s="269"/>
      <c r="Q42" s="269"/>
      <c r="R42" s="269"/>
      <c r="S42" s="269"/>
      <c r="T42" s="269"/>
      <c r="U42" s="269"/>
      <c r="V42" s="269"/>
      <c r="W42" s="269"/>
      <c r="X42" s="269"/>
      <c r="Y42" s="269"/>
      <c r="Z42" s="269"/>
      <c r="AA42" s="269"/>
      <c r="AB42" s="269"/>
      <c r="AC42" s="269"/>
      <c r="AD42" s="269"/>
      <c r="AE42" s="269"/>
    </row>
    <row r="43" spans="1:31"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15</v>
      </c>
      <c r="H43" s="251"/>
      <c r="I43" s="74"/>
      <c r="J43" s="74"/>
      <c r="K43" s="74"/>
      <c r="L43" s="74"/>
      <c r="M43" s="295"/>
      <c r="N43" s="298"/>
      <c r="O43" s="269"/>
      <c r="P43" s="269"/>
      <c r="Q43" s="269"/>
      <c r="R43" s="269"/>
      <c r="S43" s="269"/>
      <c r="T43" s="269"/>
      <c r="U43" s="269"/>
      <c r="V43" s="269"/>
      <c r="W43" s="269"/>
      <c r="X43" s="269"/>
      <c r="Y43" s="269"/>
      <c r="Z43" s="269"/>
      <c r="AA43" s="269"/>
      <c r="AB43" s="269"/>
      <c r="AC43" s="269"/>
      <c r="AD43" s="269"/>
      <c r="AE43" s="269"/>
    </row>
    <row r="44" spans="1:31"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15</v>
      </c>
      <c r="H44" s="251"/>
      <c r="I44" s="74"/>
      <c r="J44" s="74"/>
      <c r="K44" s="74"/>
      <c r="L44" s="74"/>
      <c r="M44" s="295"/>
      <c r="N44" s="298"/>
      <c r="O44" s="269"/>
      <c r="P44" s="269"/>
      <c r="Q44" s="269"/>
      <c r="R44" s="269"/>
      <c r="S44" s="269"/>
      <c r="T44" s="269"/>
      <c r="U44" s="269"/>
      <c r="V44" s="269"/>
      <c r="W44" s="269"/>
      <c r="X44" s="269"/>
      <c r="Y44" s="269"/>
      <c r="Z44" s="269"/>
      <c r="AA44" s="269"/>
      <c r="AB44" s="269"/>
      <c r="AC44" s="269"/>
      <c r="AD44" s="269"/>
      <c r="AE44" s="269"/>
    </row>
    <row r="45" spans="1:31"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15</v>
      </c>
      <c r="H45" s="251"/>
      <c r="I45" s="74"/>
      <c r="J45" s="74"/>
      <c r="K45" s="74"/>
      <c r="L45" s="74"/>
      <c r="M45" s="295"/>
      <c r="N45" s="298"/>
      <c r="O45" s="269"/>
      <c r="P45" s="269"/>
      <c r="Q45" s="269"/>
      <c r="R45" s="269"/>
      <c r="S45" s="269"/>
      <c r="T45" s="269"/>
      <c r="U45" s="269"/>
      <c r="V45" s="269"/>
      <c r="W45" s="269"/>
      <c r="X45" s="269"/>
      <c r="Y45" s="269"/>
      <c r="Z45" s="269"/>
      <c r="AA45" s="269"/>
      <c r="AB45" s="269"/>
      <c r="AC45" s="269"/>
      <c r="AD45" s="269"/>
      <c r="AE45" s="269"/>
    </row>
    <row r="46" spans="1:31"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15</v>
      </c>
      <c r="H46" s="251"/>
      <c r="I46" s="74"/>
      <c r="J46" s="74"/>
      <c r="K46" s="74"/>
      <c r="L46" s="74"/>
      <c r="M46" s="295"/>
      <c r="N46" s="298"/>
      <c r="O46" s="269"/>
      <c r="P46" s="269"/>
      <c r="Q46" s="269"/>
      <c r="R46" s="269"/>
      <c r="S46" s="269"/>
      <c r="T46" s="269"/>
      <c r="U46" s="269"/>
      <c r="V46" s="269"/>
      <c r="W46" s="269"/>
      <c r="X46" s="269"/>
      <c r="Y46" s="269"/>
      <c r="Z46" s="269"/>
      <c r="AA46" s="269"/>
      <c r="AB46" s="269"/>
      <c r="AC46" s="269"/>
      <c r="AD46" s="269"/>
      <c r="AE46" s="269"/>
    </row>
    <row r="47" spans="1:31"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15</v>
      </c>
      <c r="H47" s="251"/>
      <c r="I47" s="291"/>
      <c r="J47" s="74"/>
      <c r="K47" s="291"/>
      <c r="L47" s="291"/>
      <c r="M47" s="294"/>
      <c r="N47" s="298"/>
      <c r="O47" s="269"/>
      <c r="P47" s="269"/>
      <c r="Q47" s="269"/>
      <c r="R47" s="269"/>
      <c r="S47" s="269"/>
      <c r="T47" s="269"/>
      <c r="U47" s="269"/>
      <c r="V47" s="269"/>
      <c r="W47" s="269"/>
      <c r="X47" s="269"/>
      <c r="Y47" s="269"/>
      <c r="Z47" s="269"/>
      <c r="AA47" s="269"/>
      <c r="AB47" s="269"/>
      <c r="AC47" s="269"/>
      <c r="AD47" s="269"/>
      <c r="AE47" s="269"/>
    </row>
    <row r="48" spans="1:31"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15</v>
      </c>
      <c r="H48" s="251"/>
      <c r="I48" s="74"/>
      <c r="J48" s="74"/>
      <c r="K48" s="291"/>
      <c r="L48" s="291"/>
      <c r="M48" s="294"/>
      <c r="N48" s="298"/>
      <c r="O48" s="269"/>
      <c r="P48" s="269"/>
      <c r="Q48" s="269"/>
      <c r="R48" s="269"/>
      <c r="S48" s="269"/>
      <c r="T48" s="269"/>
      <c r="U48" s="269"/>
      <c r="V48" s="269"/>
      <c r="W48" s="269"/>
      <c r="X48" s="269"/>
      <c r="Y48" s="269"/>
      <c r="Z48" s="269"/>
      <c r="AA48" s="269"/>
      <c r="AB48" s="269"/>
      <c r="AC48" s="269"/>
      <c r="AD48" s="269"/>
      <c r="AE48" s="269"/>
    </row>
    <row r="49" spans="1:31" ht="123.7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291"/>
      <c r="L49" s="291"/>
      <c r="M49" s="294" t="s">
        <v>569</v>
      </c>
      <c r="N49" s="298"/>
      <c r="O49" s="269"/>
      <c r="P49" s="269"/>
      <c r="Q49" s="269"/>
      <c r="R49" s="269"/>
      <c r="S49" s="269"/>
      <c r="T49" s="269"/>
      <c r="U49" s="269"/>
      <c r="V49" s="269"/>
      <c r="W49" s="269"/>
      <c r="X49" s="269"/>
      <c r="Y49" s="269"/>
      <c r="Z49" s="269"/>
      <c r="AA49" s="269"/>
      <c r="AB49" s="269"/>
      <c r="AC49" s="269"/>
      <c r="AD49" s="269"/>
      <c r="AE49" s="269"/>
    </row>
    <row r="50" spans="1:31"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15</v>
      </c>
      <c r="H50" s="251"/>
      <c r="I50" s="74"/>
      <c r="J50" s="74"/>
      <c r="K50" s="74"/>
      <c r="L50" s="74"/>
      <c r="M50" s="294"/>
      <c r="N50" s="297"/>
      <c r="O50" s="269"/>
      <c r="P50" s="269"/>
      <c r="Q50" s="269"/>
      <c r="R50" s="269"/>
      <c r="S50" s="269"/>
      <c r="T50" s="269"/>
      <c r="U50" s="269"/>
      <c r="V50" s="269"/>
      <c r="W50" s="269"/>
      <c r="X50" s="269"/>
      <c r="Y50" s="269"/>
      <c r="Z50" s="269"/>
      <c r="AA50" s="269"/>
      <c r="AB50" s="269"/>
      <c r="AC50" s="269"/>
      <c r="AD50" s="269"/>
      <c r="AE50" s="269"/>
    </row>
    <row r="51" spans="1:31"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69"/>
      <c r="P51" s="269"/>
      <c r="Q51" s="269"/>
      <c r="R51" s="269"/>
      <c r="S51" s="269"/>
      <c r="T51" s="269"/>
      <c r="U51" s="269"/>
      <c r="V51" s="269"/>
      <c r="W51" s="269"/>
      <c r="X51" s="269"/>
      <c r="Y51" s="269"/>
      <c r="Z51" s="269"/>
      <c r="AA51" s="269"/>
      <c r="AB51" s="269"/>
      <c r="AC51" s="269"/>
      <c r="AD51" s="269"/>
      <c r="AE51" s="269"/>
    </row>
    <row r="52" spans="1:31"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15</v>
      </c>
      <c r="H52" s="251"/>
      <c r="I52" s="74"/>
      <c r="J52" s="74"/>
      <c r="K52" s="74"/>
      <c r="L52" s="74"/>
      <c r="M52" s="295"/>
      <c r="N52" s="298"/>
      <c r="O52" s="269"/>
      <c r="P52" s="269"/>
      <c r="Q52" s="269"/>
      <c r="R52" s="269"/>
      <c r="S52" s="269"/>
      <c r="T52" s="269"/>
      <c r="U52" s="269"/>
      <c r="V52" s="269"/>
      <c r="W52" s="269"/>
      <c r="X52" s="269"/>
      <c r="Y52" s="269"/>
      <c r="Z52" s="269"/>
      <c r="AA52" s="269"/>
      <c r="AB52" s="269"/>
      <c r="AC52" s="269"/>
      <c r="AD52" s="269"/>
      <c r="AE52" s="269"/>
    </row>
    <row r="53" spans="1:31"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15</v>
      </c>
      <c r="H53" s="251"/>
      <c r="I53" s="74"/>
      <c r="J53" s="74"/>
      <c r="K53" s="74"/>
      <c r="L53" s="74"/>
      <c r="M53" s="295"/>
      <c r="N53" s="298"/>
      <c r="O53" s="269"/>
      <c r="P53" s="269"/>
      <c r="Q53" s="269"/>
      <c r="R53" s="269"/>
      <c r="S53" s="269"/>
      <c r="T53" s="269"/>
      <c r="U53" s="269"/>
      <c r="V53" s="269"/>
      <c r="W53" s="269"/>
      <c r="X53" s="269"/>
      <c r="Y53" s="269"/>
      <c r="Z53" s="269"/>
      <c r="AA53" s="269"/>
      <c r="AB53" s="269"/>
      <c r="AC53" s="269"/>
      <c r="AD53" s="269"/>
      <c r="AE53" s="269"/>
    </row>
    <row r="54" spans="1:31"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15</v>
      </c>
      <c r="H54" s="251"/>
      <c r="I54" s="74"/>
      <c r="J54" s="74"/>
      <c r="K54" s="74"/>
      <c r="L54" s="74"/>
      <c r="M54" s="303" t="s">
        <v>489</v>
      </c>
      <c r="N54" s="304"/>
      <c r="O54" s="269"/>
      <c r="P54" s="269"/>
      <c r="Q54" s="269"/>
      <c r="R54" s="269"/>
      <c r="S54" s="269"/>
      <c r="T54" s="269"/>
      <c r="U54" s="269"/>
      <c r="V54" s="269"/>
      <c r="W54" s="269"/>
      <c r="X54" s="269"/>
      <c r="Y54" s="269"/>
      <c r="Z54" s="269"/>
      <c r="AA54" s="269"/>
      <c r="AB54" s="269"/>
      <c r="AC54" s="269"/>
      <c r="AD54" s="269"/>
      <c r="AE54" s="269"/>
    </row>
    <row r="55" spans="1:31"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15</v>
      </c>
      <c r="H55" s="251"/>
      <c r="I55" s="74"/>
      <c r="J55" s="74"/>
      <c r="K55" s="74"/>
      <c r="L55" s="74"/>
      <c r="M55" s="303" t="s">
        <v>489</v>
      </c>
      <c r="N55" s="304"/>
      <c r="O55" s="269"/>
      <c r="P55" s="269"/>
      <c r="Q55" s="269"/>
      <c r="R55" s="269"/>
      <c r="S55" s="269"/>
      <c r="T55" s="269"/>
      <c r="U55" s="269"/>
      <c r="V55" s="269"/>
      <c r="W55" s="269"/>
      <c r="X55" s="269"/>
      <c r="Y55" s="269"/>
      <c r="Z55" s="269"/>
      <c r="AA55" s="269"/>
      <c r="AB55" s="269"/>
      <c r="AC55" s="269"/>
      <c r="AD55" s="269"/>
      <c r="AE55" s="269"/>
    </row>
    <row r="56" spans="1:31"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15</v>
      </c>
      <c r="H56" s="251"/>
      <c r="I56" s="74"/>
      <c r="J56" s="74"/>
      <c r="K56" s="74"/>
      <c r="L56" s="74"/>
      <c r="M56" s="295"/>
      <c r="N56" s="298"/>
      <c r="O56" s="269"/>
      <c r="P56" s="269"/>
      <c r="Q56" s="269"/>
      <c r="R56" s="269"/>
      <c r="S56" s="269"/>
      <c r="T56" s="269"/>
      <c r="U56" s="269"/>
      <c r="V56" s="269"/>
      <c r="W56" s="269"/>
      <c r="X56" s="269"/>
      <c r="Y56" s="269"/>
      <c r="Z56" s="269"/>
      <c r="AA56" s="269"/>
      <c r="AB56" s="269"/>
      <c r="AC56" s="269"/>
      <c r="AD56" s="269"/>
      <c r="AE56" s="269"/>
    </row>
    <row r="57" spans="1:31"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15</v>
      </c>
      <c r="H57" s="251"/>
      <c r="I57" s="74"/>
      <c r="J57" s="74"/>
      <c r="K57" s="74"/>
      <c r="L57" s="74"/>
      <c r="M57" s="295"/>
      <c r="N57" s="298"/>
      <c r="O57" s="269"/>
      <c r="P57" s="269"/>
      <c r="Q57" s="269"/>
      <c r="R57" s="269"/>
      <c r="S57" s="269"/>
      <c r="T57" s="269"/>
      <c r="U57" s="269"/>
      <c r="V57" s="269"/>
      <c r="W57" s="269"/>
      <c r="X57" s="269"/>
      <c r="Y57" s="269"/>
      <c r="Z57" s="269"/>
      <c r="AA57" s="269"/>
      <c r="AB57" s="269"/>
      <c r="AC57" s="269"/>
      <c r="AD57" s="269"/>
      <c r="AE57" s="269"/>
    </row>
    <row r="58" spans="1:31"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15</v>
      </c>
      <c r="H58" s="251"/>
      <c r="I58" s="74"/>
      <c r="J58" s="74"/>
      <c r="K58" s="74"/>
      <c r="L58" s="74"/>
      <c r="M58" s="295"/>
      <c r="N58" s="298"/>
      <c r="O58" s="269"/>
      <c r="P58" s="269"/>
      <c r="Q58" s="269"/>
      <c r="R58" s="269"/>
      <c r="S58" s="269"/>
      <c r="T58" s="269"/>
      <c r="U58" s="269"/>
      <c r="V58" s="269"/>
      <c r="W58" s="269"/>
      <c r="X58" s="269"/>
      <c r="Y58" s="269"/>
      <c r="Z58" s="269"/>
      <c r="AA58" s="269"/>
      <c r="AB58" s="269"/>
      <c r="AC58" s="269"/>
      <c r="AD58" s="269"/>
      <c r="AE58" s="269"/>
    </row>
    <row r="59" spans="1:31"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69"/>
      <c r="P59" s="269"/>
      <c r="Q59" s="269"/>
      <c r="R59" s="269"/>
      <c r="S59" s="269"/>
      <c r="T59" s="269"/>
      <c r="U59" s="269"/>
      <c r="V59" s="269"/>
      <c r="W59" s="269"/>
      <c r="X59" s="269"/>
      <c r="Y59" s="269"/>
      <c r="Z59" s="269"/>
      <c r="AA59" s="269"/>
      <c r="AB59" s="269"/>
      <c r="AC59" s="269"/>
      <c r="AD59" s="269"/>
      <c r="AE59" s="269"/>
    </row>
    <row r="60" spans="1:31"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15</v>
      </c>
      <c r="H60" s="251"/>
      <c r="I60" s="74"/>
      <c r="J60" s="74"/>
      <c r="K60" s="74"/>
      <c r="L60" s="74"/>
      <c r="M60" s="295"/>
      <c r="N60" s="298"/>
      <c r="O60" s="269"/>
      <c r="P60" s="269"/>
      <c r="Q60" s="269"/>
      <c r="R60" s="269"/>
      <c r="S60" s="269"/>
      <c r="T60" s="269"/>
      <c r="U60" s="269"/>
      <c r="V60" s="269"/>
      <c r="W60" s="269"/>
      <c r="X60" s="269"/>
      <c r="Y60" s="269"/>
      <c r="Z60" s="269"/>
      <c r="AA60" s="269"/>
      <c r="AB60" s="269"/>
      <c r="AC60" s="269"/>
      <c r="AD60" s="269"/>
      <c r="AE60" s="269"/>
    </row>
    <row r="61" spans="1:31"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15</v>
      </c>
      <c r="H61" s="251"/>
      <c r="I61" s="74"/>
      <c r="J61" s="74"/>
      <c r="K61" s="74"/>
      <c r="L61" s="74"/>
      <c r="M61" s="295"/>
      <c r="N61" s="298"/>
      <c r="O61" s="269"/>
      <c r="P61" s="269"/>
      <c r="Q61" s="269"/>
      <c r="R61" s="269"/>
      <c r="S61" s="269"/>
      <c r="T61" s="269"/>
      <c r="U61" s="269"/>
      <c r="V61" s="269"/>
      <c r="W61" s="269"/>
      <c r="X61" s="269"/>
      <c r="Y61" s="269"/>
      <c r="Z61" s="269"/>
      <c r="AA61" s="269"/>
      <c r="AB61" s="269"/>
      <c r="AC61" s="269"/>
      <c r="AD61" s="269"/>
      <c r="AE61" s="269"/>
    </row>
    <row r="62" spans="1:31"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5"/>
      <c r="O62" s="269"/>
      <c r="P62" s="269"/>
      <c r="Q62" s="269"/>
      <c r="R62" s="269"/>
      <c r="S62" s="269"/>
      <c r="T62" s="269"/>
      <c r="U62" s="269"/>
      <c r="V62" s="269"/>
      <c r="W62" s="269"/>
      <c r="X62" s="269"/>
      <c r="Y62" s="269"/>
      <c r="Z62" s="269"/>
      <c r="AA62" s="269"/>
      <c r="AB62" s="269"/>
      <c r="AC62" s="269"/>
      <c r="AD62" s="269"/>
      <c r="AE62" s="269"/>
    </row>
    <row r="63" spans="1:31"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15</v>
      </c>
      <c r="H63" s="251"/>
      <c r="I63" s="74"/>
      <c r="J63" s="74"/>
      <c r="K63" s="74"/>
      <c r="L63" s="74"/>
      <c r="M63" s="295"/>
      <c r="N63" s="298"/>
      <c r="O63" s="269"/>
      <c r="P63" s="269"/>
      <c r="Q63" s="269"/>
      <c r="R63" s="269"/>
      <c r="S63" s="269"/>
      <c r="T63" s="269"/>
      <c r="U63" s="269"/>
      <c r="V63" s="269"/>
      <c r="W63" s="269"/>
      <c r="X63" s="269"/>
      <c r="Y63" s="269"/>
      <c r="Z63" s="269"/>
      <c r="AA63" s="269"/>
      <c r="AB63" s="269"/>
      <c r="AC63" s="269"/>
      <c r="AD63" s="269"/>
      <c r="AE63" s="269"/>
    </row>
    <row r="64" spans="1:31"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15</v>
      </c>
      <c r="H64" s="251"/>
      <c r="I64" s="74"/>
      <c r="J64" s="74"/>
      <c r="K64" s="291"/>
      <c r="L64" s="74"/>
      <c r="M64" s="295"/>
      <c r="N64" s="298"/>
      <c r="O64" s="269"/>
      <c r="P64" s="269"/>
      <c r="Q64" s="269"/>
      <c r="R64" s="269"/>
      <c r="S64" s="269"/>
      <c r="T64" s="269"/>
      <c r="U64" s="269"/>
      <c r="V64" s="269"/>
      <c r="W64" s="269"/>
      <c r="X64" s="269"/>
      <c r="Y64" s="269"/>
      <c r="Z64" s="269"/>
      <c r="AA64" s="269"/>
      <c r="AB64" s="269"/>
      <c r="AC64" s="269"/>
      <c r="AD64" s="269"/>
      <c r="AE64" s="269"/>
    </row>
    <row r="65" spans="1:31"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5" t="s">
        <v>581</v>
      </c>
      <c r="N65" s="298"/>
      <c r="O65" s="269"/>
      <c r="P65" s="269"/>
      <c r="Q65" s="269"/>
      <c r="R65" s="269"/>
      <c r="S65" s="269"/>
      <c r="T65" s="269"/>
      <c r="U65" s="269"/>
      <c r="V65" s="269"/>
      <c r="W65" s="269"/>
      <c r="X65" s="269"/>
      <c r="Y65" s="269"/>
      <c r="Z65" s="269"/>
      <c r="AA65" s="269"/>
      <c r="AB65" s="269"/>
      <c r="AC65" s="269"/>
      <c r="AD65" s="269"/>
      <c r="AE65" s="269"/>
    </row>
    <row r="66" spans="1:31"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581</v>
      </c>
      <c r="N66" s="298"/>
      <c r="O66" s="269"/>
      <c r="P66" s="269"/>
      <c r="Q66" s="269"/>
      <c r="R66" s="269"/>
      <c r="S66" s="269"/>
      <c r="T66" s="269"/>
      <c r="U66" s="269"/>
      <c r="V66" s="269"/>
      <c r="W66" s="269"/>
      <c r="X66" s="269"/>
      <c r="Y66" s="269"/>
      <c r="Z66" s="269"/>
      <c r="AA66" s="269"/>
      <c r="AB66" s="269"/>
      <c r="AC66" s="269"/>
      <c r="AD66" s="269"/>
      <c r="AE66" s="269"/>
    </row>
    <row r="67" spans="1:31"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15</v>
      </c>
      <c r="H67" s="251"/>
      <c r="I67" s="74"/>
      <c r="J67" s="74"/>
      <c r="K67" s="74"/>
      <c r="L67" s="74"/>
      <c r="M67" s="295"/>
      <c r="N67" s="298"/>
      <c r="O67" s="269"/>
      <c r="P67" s="269"/>
      <c r="Q67" s="269"/>
      <c r="R67" s="269"/>
      <c r="S67" s="269"/>
      <c r="T67" s="269"/>
      <c r="U67" s="269"/>
      <c r="V67" s="269"/>
      <c r="W67" s="269"/>
      <c r="X67" s="269"/>
      <c r="Y67" s="269"/>
      <c r="Z67" s="269"/>
      <c r="AA67" s="269"/>
      <c r="AB67" s="269"/>
      <c r="AC67" s="269"/>
      <c r="AD67" s="269"/>
      <c r="AE67" s="269"/>
    </row>
    <row r="68" spans="1:31"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15</v>
      </c>
      <c r="H68" s="251"/>
      <c r="I68" s="74"/>
      <c r="J68" s="74"/>
      <c r="K68" s="74"/>
      <c r="L68" s="74"/>
      <c r="M68" s="295"/>
      <c r="N68" s="298"/>
      <c r="O68" s="269"/>
      <c r="P68" s="269"/>
      <c r="Q68" s="269"/>
      <c r="R68" s="269"/>
      <c r="S68" s="269"/>
      <c r="T68" s="269"/>
      <c r="U68" s="269"/>
      <c r="V68" s="269"/>
      <c r="W68" s="269"/>
      <c r="X68" s="269"/>
      <c r="Y68" s="269"/>
      <c r="Z68" s="269"/>
      <c r="AA68" s="269"/>
      <c r="AB68" s="269"/>
      <c r="AC68" s="269"/>
      <c r="AD68" s="269"/>
      <c r="AE68" s="269"/>
    </row>
    <row r="69" spans="1:31"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5" t="s">
        <v>581</v>
      </c>
      <c r="N69" s="298"/>
      <c r="O69" s="269"/>
      <c r="P69" s="269"/>
      <c r="Q69" s="269"/>
      <c r="R69" s="269"/>
      <c r="S69" s="269"/>
      <c r="T69" s="269"/>
      <c r="U69" s="269"/>
      <c r="V69" s="269"/>
      <c r="W69" s="269"/>
      <c r="X69" s="269"/>
      <c r="Y69" s="269"/>
      <c r="Z69" s="269"/>
      <c r="AA69" s="269"/>
      <c r="AB69" s="269"/>
      <c r="AC69" s="269"/>
      <c r="AD69" s="269"/>
      <c r="AE69" s="269"/>
    </row>
    <row r="70" spans="1:31"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15</v>
      </c>
      <c r="H70" s="251"/>
      <c r="I70" s="74"/>
      <c r="J70" s="74"/>
      <c r="K70" s="74"/>
      <c r="L70" s="74"/>
      <c r="M70" s="294"/>
      <c r="N70" s="297"/>
      <c r="O70" s="269"/>
      <c r="P70" s="269"/>
      <c r="Q70" s="269"/>
      <c r="R70" s="269"/>
      <c r="S70" s="269"/>
      <c r="T70" s="269"/>
      <c r="U70" s="269"/>
      <c r="V70" s="269"/>
      <c r="W70" s="269"/>
      <c r="X70" s="269"/>
      <c r="Y70" s="269"/>
      <c r="Z70" s="269"/>
      <c r="AA70" s="269"/>
      <c r="AB70" s="269"/>
      <c r="AC70" s="269"/>
      <c r="AD70" s="269"/>
      <c r="AE70" s="269"/>
    </row>
    <row r="71" spans="1:31"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15</v>
      </c>
      <c r="H71" s="251"/>
      <c r="I71" s="74"/>
      <c r="J71" s="74"/>
      <c r="K71" s="74"/>
      <c r="L71" s="74"/>
      <c r="M71" s="295"/>
      <c r="N71" s="298"/>
      <c r="O71" s="269"/>
      <c r="P71" s="269"/>
      <c r="Q71" s="269"/>
      <c r="R71" s="269"/>
      <c r="S71" s="269"/>
      <c r="T71" s="269"/>
      <c r="U71" s="269"/>
      <c r="V71" s="269"/>
      <c r="W71" s="269"/>
      <c r="X71" s="269"/>
      <c r="Y71" s="269"/>
      <c r="Z71" s="269"/>
      <c r="AA71" s="269"/>
      <c r="AB71" s="269"/>
      <c r="AC71" s="269"/>
      <c r="AD71" s="269"/>
      <c r="AE71" s="269"/>
    </row>
    <row r="72" spans="1:31"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15</v>
      </c>
      <c r="H72" s="251"/>
      <c r="I72" s="74"/>
      <c r="J72" s="74"/>
      <c r="K72" s="74"/>
      <c r="L72" s="74"/>
      <c r="M72" s="295"/>
      <c r="N72" s="298"/>
      <c r="O72" s="269"/>
      <c r="P72" s="269"/>
      <c r="Q72" s="269"/>
      <c r="R72" s="269"/>
      <c r="S72" s="269"/>
      <c r="T72" s="269"/>
      <c r="U72" s="269"/>
      <c r="V72" s="269"/>
      <c r="W72" s="269"/>
      <c r="X72" s="269"/>
      <c r="Y72" s="269"/>
      <c r="Z72" s="269"/>
      <c r="AA72" s="269"/>
      <c r="AB72" s="269"/>
      <c r="AC72" s="269"/>
      <c r="AD72" s="269"/>
      <c r="AE72" s="269"/>
    </row>
    <row r="73" spans="1:31"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15</v>
      </c>
      <c r="H73" s="251"/>
      <c r="I73" s="74"/>
      <c r="J73" s="74"/>
      <c r="K73" s="74"/>
      <c r="L73" s="74"/>
      <c r="M73" s="295"/>
      <c r="N73" s="298"/>
      <c r="O73" s="269"/>
      <c r="P73" s="269"/>
      <c r="Q73" s="269"/>
      <c r="R73" s="269"/>
      <c r="S73" s="269"/>
      <c r="T73" s="269"/>
      <c r="U73" s="269"/>
      <c r="V73" s="269"/>
      <c r="W73" s="269"/>
      <c r="X73" s="269"/>
      <c r="Y73" s="269"/>
      <c r="Z73" s="269"/>
      <c r="AA73" s="269"/>
      <c r="AB73" s="269"/>
      <c r="AC73" s="269"/>
      <c r="AD73" s="269"/>
      <c r="AE73" s="269"/>
    </row>
    <row r="74" spans="1:31"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581</v>
      </c>
      <c r="N74" s="298"/>
      <c r="O74" s="269"/>
      <c r="P74" s="269"/>
      <c r="Q74" s="269"/>
      <c r="R74" s="269"/>
      <c r="S74" s="269"/>
      <c r="T74" s="269"/>
      <c r="U74" s="269"/>
      <c r="V74" s="269"/>
      <c r="W74" s="269"/>
      <c r="X74" s="269"/>
      <c r="Y74" s="269"/>
      <c r="Z74" s="269"/>
      <c r="AA74" s="269"/>
      <c r="AB74" s="269"/>
      <c r="AC74" s="269"/>
      <c r="AD74" s="269"/>
      <c r="AE74" s="269"/>
    </row>
    <row r="75" spans="1:31"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15</v>
      </c>
      <c r="H75" s="251"/>
      <c r="I75" s="74"/>
      <c r="J75" s="74"/>
      <c r="K75" s="74"/>
      <c r="L75" s="74"/>
      <c r="M75" s="295"/>
      <c r="N75" s="298"/>
      <c r="O75" s="269"/>
      <c r="P75" s="269"/>
      <c r="Q75" s="269"/>
      <c r="R75" s="269"/>
      <c r="S75" s="269"/>
      <c r="T75" s="269"/>
      <c r="U75" s="269"/>
      <c r="V75" s="269"/>
      <c r="W75" s="269"/>
      <c r="X75" s="269"/>
      <c r="Y75" s="269"/>
      <c r="Z75" s="269"/>
      <c r="AA75" s="269"/>
      <c r="AB75" s="269"/>
      <c r="AC75" s="269"/>
      <c r="AD75" s="269"/>
      <c r="AE75" s="269"/>
    </row>
    <row r="76" spans="1:31"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15</v>
      </c>
      <c r="H76" s="251"/>
      <c r="I76" s="74"/>
      <c r="J76" s="74"/>
      <c r="K76" s="74"/>
      <c r="L76" s="74"/>
      <c r="M76" s="295"/>
      <c r="N76" s="298"/>
      <c r="O76" s="269"/>
      <c r="P76" s="269"/>
      <c r="Q76" s="269"/>
      <c r="R76" s="269"/>
      <c r="S76" s="269"/>
      <c r="T76" s="269"/>
      <c r="U76" s="269"/>
      <c r="V76" s="269"/>
      <c r="W76" s="269"/>
      <c r="X76" s="269"/>
      <c r="Y76" s="269"/>
      <c r="Z76" s="269"/>
      <c r="AA76" s="269"/>
      <c r="AB76" s="269"/>
      <c r="AC76" s="269"/>
      <c r="AD76" s="269"/>
      <c r="AE76" s="269"/>
    </row>
    <row r="77" spans="1:31"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15</v>
      </c>
      <c r="H77" s="251"/>
      <c r="I77" s="74"/>
      <c r="J77" s="74"/>
      <c r="K77" s="74"/>
      <c r="L77" s="74"/>
      <c r="M77" s="295"/>
      <c r="N77" s="298"/>
      <c r="O77" s="269"/>
      <c r="P77" s="269"/>
      <c r="Q77" s="269"/>
      <c r="R77" s="269"/>
      <c r="S77" s="269"/>
      <c r="T77" s="269"/>
      <c r="U77" s="269"/>
      <c r="V77" s="269"/>
      <c r="W77" s="269"/>
      <c r="X77" s="269"/>
      <c r="Y77" s="269"/>
      <c r="Z77" s="269"/>
      <c r="AA77" s="269"/>
      <c r="AB77" s="269"/>
      <c r="AC77" s="269"/>
      <c r="AD77" s="269"/>
      <c r="AE77" s="269"/>
    </row>
    <row r="78" spans="1:31"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5" t="s">
        <v>581</v>
      </c>
      <c r="N78" s="298"/>
      <c r="O78" s="269"/>
      <c r="P78" s="269"/>
      <c r="Q78" s="269"/>
      <c r="R78" s="269"/>
      <c r="S78" s="269"/>
      <c r="T78" s="269"/>
      <c r="U78" s="269"/>
      <c r="V78" s="269"/>
      <c r="W78" s="269"/>
      <c r="X78" s="269"/>
      <c r="Y78" s="269"/>
      <c r="Z78" s="269"/>
      <c r="AA78" s="269"/>
      <c r="AB78" s="269"/>
      <c r="AC78" s="269"/>
      <c r="AD78" s="269"/>
      <c r="AE78" s="269"/>
    </row>
    <row r="79" spans="1:31"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15</v>
      </c>
      <c r="H79" s="251"/>
      <c r="I79" s="74"/>
      <c r="J79" s="74"/>
      <c r="K79" s="74"/>
      <c r="L79" s="74"/>
      <c r="M79" s="295"/>
      <c r="N79" s="298"/>
      <c r="O79" s="269"/>
      <c r="P79" s="269"/>
      <c r="Q79" s="269"/>
      <c r="R79" s="269"/>
      <c r="S79" s="269"/>
      <c r="T79" s="269"/>
      <c r="U79" s="269"/>
      <c r="V79" s="269"/>
      <c r="W79" s="269"/>
      <c r="X79" s="269"/>
      <c r="Y79" s="269"/>
      <c r="Z79" s="269"/>
      <c r="AA79" s="269"/>
      <c r="AB79" s="269"/>
      <c r="AC79" s="269"/>
      <c r="AD79" s="269"/>
      <c r="AE79" s="269"/>
    </row>
    <row r="80" spans="1:31"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15</v>
      </c>
      <c r="H80" s="251"/>
      <c r="I80" s="74"/>
      <c r="J80" s="74"/>
      <c r="K80" s="74"/>
      <c r="L80" s="74"/>
      <c r="M80" s="295"/>
      <c r="N80" s="298"/>
      <c r="O80" s="269"/>
      <c r="P80" s="269"/>
      <c r="Q80" s="269"/>
      <c r="R80" s="269"/>
      <c r="S80" s="269"/>
      <c r="T80" s="269"/>
      <c r="U80" s="269"/>
      <c r="V80" s="269"/>
      <c r="W80" s="269"/>
      <c r="X80" s="269"/>
      <c r="Y80" s="269"/>
      <c r="Z80" s="269"/>
      <c r="AA80" s="269"/>
      <c r="AB80" s="269"/>
      <c r="AC80" s="269"/>
      <c r="AD80" s="269"/>
      <c r="AE80" s="269"/>
    </row>
    <row r="81" spans="1:31"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15</v>
      </c>
      <c r="H81" s="251"/>
      <c r="I81" s="74"/>
      <c r="J81" s="74"/>
      <c r="K81" s="74"/>
      <c r="L81" s="74"/>
      <c r="M81" s="295"/>
      <c r="N81" s="298"/>
      <c r="O81" s="269"/>
      <c r="P81" s="269"/>
      <c r="Q81" s="269"/>
      <c r="R81" s="269"/>
      <c r="S81" s="269"/>
      <c r="T81" s="269"/>
      <c r="U81" s="269"/>
      <c r="V81" s="269"/>
      <c r="W81" s="269"/>
      <c r="X81" s="269"/>
      <c r="Y81" s="269"/>
      <c r="Z81" s="269"/>
      <c r="AA81" s="269"/>
      <c r="AB81" s="269"/>
      <c r="AC81" s="269"/>
      <c r="AD81" s="269"/>
      <c r="AE81" s="269"/>
    </row>
    <row r="82" spans="1:31"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15</v>
      </c>
      <c r="H82" s="251"/>
      <c r="I82" s="74"/>
      <c r="J82" s="74"/>
      <c r="K82" s="294"/>
      <c r="L82" s="291"/>
      <c r="M82" s="294"/>
      <c r="N82" s="297"/>
      <c r="O82" s="269"/>
      <c r="P82" s="269"/>
      <c r="Q82" s="269"/>
      <c r="R82" s="269"/>
      <c r="S82" s="269"/>
      <c r="T82" s="269"/>
      <c r="U82" s="269"/>
      <c r="V82" s="269"/>
      <c r="W82" s="269"/>
      <c r="X82" s="269"/>
      <c r="Y82" s="269"/>
      <c r="Z82" s="269"/>
      <c r="AA82" s="269"/>
      <c r="AB82" s="269"/>
      <c r="AC82" s="269"/>
      <c r="AD82" s="269"/>
      <c r="AE82" s="269"/>
    </row>
    <row r="83" spans="1:31"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15</v>
      </c>
      <c r="H83" s="251"/>
      <c r="I83" s="74"/>
      <c r="J83" s="74"/>
      <c r="K83" s="291"/>
      <c r="L83" s="291"/>
      <c r="M83" s="294"/>
      <c r="N83" s="298"/>
      <c r="O83" s="269"/>
      <c r="P83" s="269"/>
      <c r="Q83" s="269"/>
      <c r="R83" s="269"/>
      <c r="S83" s="269"/>
      <c r="T83" s="269"/>
      <c r="U83" s="269"/>
      <c r="V83" s="269"/>
      <c r="W83" s="269"/>
      <c r="X83" s="269"/>
      <c r="Y83" s="269"/>
      <c r="Z83" s="269"/>
      <c r="AA83" s="269"/>
      <c r="AB83" s="269"/>
      <c r="AC83" s="269"/>
      <c r="AD83" s="269"/>
      <c r="AE83" s="269"/>
    </row>
    <row r="84" spans="1:31"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15</v>
      </c>
      <c r="H84" s="251"/>
      <c r="I84" s="74"/>
      <c r="J84" s="74"/>
      <c r="K84" s="74"/>
      <c r="L84" s="74"/>
      <c r="M84" s="295"/>
      <c r="N84" s="298"/>
      <c r="O84" s="269"/>
      <c r="P84" s="269"/>
      <c r="Q84" s="269"/>
      <c r="R84" s="269"/>
      <c r="S84" s="269"/>
      <c r="T84" s="269"/>
      <c r="U84" s="269"/>
      <c r="V84" s="269"/>
      <c r="W84" s="269"/>
      <c r="X84" s="269"/>
      <c r="Y84" s="269"/>
      <c r="Z84" s="269"/>
      <c r="AA84" s="269"/>
      <c r="AB84" s="269"/>
      <c r="AC84" s="269"/>
      <c r="AD84" s="269"/>
      <c r="AE84" s="269"/>
    </row>
    <row r="85" spans="1:31"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15</v>
      </c>
      <c r="H85" s="251"/>
      <c r="I85" s="74"/>
      <c r="J85" s="74"/>
      <c r="K85" s="291"/>
      <c r="L85" s="291"/>
      <c r="M85" s="295"/>
      <c r="N85" s="298"/>
      <c r="O85" s="269"/>
      <c r="P85" s="269"/>
      <c r="Q85" s="269"/>
      <c r="R85" s="269"/>
      <c r="S85" s="269"/>
      <c r="T85" s="269"/>
      <c r="U85" s="269"/>
      <c r="V85" s="269"/>
      <c r="W85" s="269"/>
      <c r="X85" s="269"/>
      <c r="Y85" s="269"/>
      <c r="Z85" s="269"/>
      <c r="AA85" s="269"/>
      <c r="AB85" s="269"/>
      <c r="AC85" s="269"/>
      <c r="AD85" s="269"/>
      <c r="AE85" s="269"/>
    </row>
    <row r="86" spans="1:31"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15</v>
      </c>
      <c r="H86" s="251"/>
      <c r="I86" s="74"/>
      <c r="J86" s="74"/>
      <c r="K86" s="74"/>
      <c r="L86" s="74"/>
      <c r="M86" s="295"/>
      <c r="N86" s="298"/>
      <c r="O86" s="269"/>
      <c r="P86" s="269"/>
      <c r="Q86" s="269"/>
      <c r="R86" s="269"/>
      <c r="S86" s="269"/>
      <c r="T86" s="269"/>
      <c r="U86" s="269"/>
      <c r="V86" s="269"/>
      <c r="W86" s="269"/>
      <c r="X86" s="269"/>
      <c r="Y86" s="269"/>
      <c r="Z86" s="269"/>
      <c r="AA86" s="269"/>
      <c r="AB86" s="269"/>
      <c r="AC86" s="269"/>
      <c r="AD86" s="269"/>
      <c r="AE86" s="269"/>
    </row>
    <row r="87" spans="1:31"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15</v>
      </c>
      <c r="H87" s="251"/>
      <c r="I87" s="74"/>
      <c r="J87" s="74"/>
      <c r="K87" s="74"/>
      <c r="L87" s="74"/>
      <c r="M87" s="295"/>
      <c r="N87" s="298"/>
      <c r="O87" s="269"/>
      <c r="P87" s="269"/>
      <c r="Q87" s="269"/>
      <c r="R87" s="269"/>
      <c r="S87" s="269"/>
      <c r="T87" s="269"/>
      <c r="U87" s="269"/>
      <c r="V87" s="269"/>
      <c r="W87" s="269"/>
      <c r="X87" s="269"/>
      <c r="Y87" s="269"/>
      <c r="Z87" s="269"/>
      <c r="AA87" s="269"/>
      <c r="AB87" s="269"/>
      <c r="AC87" s="269"/>
      <c r="AD87" s="269"/>
      <c r="AE87" s="269"/>
    </row>
    <row r="88" spans="1:31"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15</v>
      </c>
      <c r="H88" s="251"/>
      <c r="I88" s="74"/>
      <c r="J88" s="74"/>
      <c r="K88" s="74"/>
      <c r="L88" s="74"/>
      <c r="M88" s="295"/>
      <c r="N88" s="298"/>
      <c r="O88" s="269"/>
      <c r="P88" s="269"/>
      <c r="Q88" s="269"/>
      <c r="R88" s="269"/>
      <c r="S88" s="269"/>
      <c r="T88" s="269"/>
      <c r="U88" s="269"/>
      <c r="V88" s="269"/>
      <c r="W88" s="269"/>
      <c r="X88" s="269"/>
      <c r="Y88" s="269"/>
      <c r="Z88" s="269"/>
      <c r="AA88" s="269"/>
      <c r="AB88" s="269"/>
      <c r="AC88" s="269"/>
      <c r="AD88" s="269"/>
      <c r="AE88" s="269"/>
    </row>
    <row r="89" spans="1:31"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15</v>
      </c>
      <c r="H89" s="251"/>
      <c r="I89" s="74"/>
      <c r="J89" s="74"/>
      <c r="K89" s="74"/>
      <c r="L89" s="74"/>
      <c r="M89" s="295"/>
      <c r="N89" s="298"/>
      <c r="O89" s="269"/>
      <c r="P89" s="269"/>
      <c r="Q89" s="269"/>
      <c r="R89" s="269"/>
      <c r="S89" s="269"/>
      <c r="T89" s="269"/>
      <c r="U89" s="269"/>
      <c r="V89" s="269"/>
      <c r="W89" s="269"/>
      <c r="X89" s="269"/>
      <c r="Y89" s="269"/>
      <c r="Z89" s="269"/>
      <c r="AA89" s="269"/>
      <c r="AB89" s="269"/>
      <c r="AC89" s="269"/>
      <c r="AD89" s="269"/>
      <c r="AE89" s="269"/>
    </row>
    <row r="90" spans="1:31"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15</v>
      </c>
      <c r="H90" s="251"/>
      <c r="I90" s="74"/>
      <c r="J90" s="74"/>
      <c r="K90" s="74"/>
      <c r="L90" s="74"/>
      <c r="M90" s="294"/>
      <c r="N90" s="298"/>
      <c r="O90" s="269"/>
      <c r="P90" s="269"/>
      <c r="Q90" s="269"/>
      <c r="R90" s="269"/>
      <c r="S90" s="269"/>
      <c r="T90" s="269"/>
      <c r="U90" s="269"/>
      <c r="V90" s="269"/>
      <c r="W90" s="269"/>
      <c r="X90" s="269"/>
      <c r="Y90" s="269"/>
      <c r="Z90" s="269"/>
      <c r="AA90" s="269"/>
      <c r="AB90" s="269"/>
      <c r="AC90" s="269"/>
      <c r="AD90" s="269"/>
      <c r="AE90" s="269"/>
    </row>
    <row r="91" spans="1:31"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15</v>
      </c>
      <c r="H91" s="251"/>
      <c r="I91" s="74"/>
      <c r="J91" s="74"/>
      <c r="K91" s="74"/>
      <c r="L91" s="74"/>
      <c r="M91" s="295"/>
      <c r="N91" s="298"/>
      <c r="O91" s="269"/>
      <c r="P91" s="269"/>
      <c r="Q91" s="269"/>
      <c r="R91" s="269"/>
      <c r="S91" s="269"/>
      <c r="T91" s="269"/>
      <c r="U91" s="269"/>
      <c r="V91" s="269"/>
      <c r="W91" s="269"/>
      <c r="X91" s="269"/>
      <c r="Y91" s="269"/>
      <c r="Z91" s="269"/>
      <c r="AA91" s="269"/>
      <c r="AB91" s="269"/>
      <c r="AC91" s="269"/>
      <c r="AD91" s="269"/>
      <c r="AE91" s="269"/>
    </row>
    <row r="92" spans="1:31"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15</v>
      </c>
      <c r="H92" s="251"/>
      <c r="I92" s="74"/>
      <c r="J92" s="74"/>
      <c r="K92" s="74"/>
      <c r="L92" s="74"/>
      <c r="M92" s="295"/>
      <c r="N92" s="298"/>
      <c r="O92" s="269"/>
      <c r="P92" s="269"/>
      <c r="Q92" s="269"/>
      <c r="R92" s="269"/>
      <c r="S92" s="269"/>
      <c r="T92" s="269"/>
      <c r="U92" s="269"/>
      <c r="V92" s="269"/>
      <c r="W92" s="269"/>
      <c r="X92" s="269"/>
      <c r="Y92" s="269"/>
      <c r="Z92" s="269"/>
      <c r="AA92" s="269"/>
      <c r="AB92" s="269"/>
      <c r="AC92" s="269"/>
      <c r="AD92" s="269"/>
      <c r="AE92" s="269"/>
    </row>
    <row r="93" spans="1:31"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15</v>
      </c>
      <c r="H93" s="251"/>
      <c r="I93" s="74"/>
      <c r="J93" s="74"/>
      <c r="K93" s="74"/>
      <c r="L93" s="74"/>
      <c r="M93" s="295"/>
      <c r="N93" s="298"/>
      <c r="O93" s="269"/>
      <c r="P93" s="269"/>
      <c r="Q93" s="269"/>
      <c r="R93" s="269"/>
      <c r="S93" s="269"/>
      <c r="T93" s="269"/>
      <c r="U93" s="269"/>
      <c r="V93" s="269"/>
      <c r="W93" s="269"/>
      <c r="X93" s="269"/>
      <c r="Y93" s="269"/>
      <c r="Z93" s="269"/>
      <c r="AA93" s="269"/>
      <c r="AB93" s="269"/>
      <c r="AC93" s="269"/>
      <c r="AD93" s="269"/>
      <c r="AE93" s="269"/>
    </row>
    <row r="94" spans="1:31"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15</v>
      </c>
      <c r="H94" s="251"/>
      <c r="I94" s="74"/>
      <c r="J94" s="74"/>
      <c r="K94" s="74"/>
      <c r="L94" s="74"/>
      <c r="M94" s="295"/>
      <c r="N94" s="298"/>
      <c r="O94" s="269"/>
      <c r="P94" s="269"/>
      <c r="Q94" s="269"/>
      <c r="R94" s="269"/>
      <c r="S94" s="269"/>
      <c r="T94" s="269"/>
      <c r="U94" s="269"/>
      <c r="V94" s="269"/>
      <c r="W94" s="269"/>
      <c r="X94" s="269"/>
      <c r="Y94" s="269"/>
      <c r="Z94" s="269"/>
      <c r="AA94" s="269"/>
      <c r="AB94" s="269"/>
      <c r="AC94" s="269"/>
      <c r="AD94" s="269"/>
      <c r="AE94" s="269"/>
    </row>
    <row r="95" spans="1:31"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15</v>
      </c>
      <c r="H95" s="251"/>
      <c r="I95" s="74"/>
      <c r="J95" s="74"/>
      <c r="K95" s="291"/>
      <c r="L95" s="291"/>
      <c r="M95" s="295"/>
      <c r="N95" s="298"/>
      <c r="O95" s="269"/>
      <c r="P95" s="269"/>
      <c r="Q95" s="269"/>
      <c r="R95" s="269"/>
      <c r="S95" s="269"/>
      <c r="T95" s="269"/>
      <c r="U95" s="269"/>
      <c r="V95" s="269"/>
      <c r="W95" s="269"/>
      <c r="X95" s="269"/>
      <c r="Y95" s="269"/>
      <c r="Z95" s="269"/>
      <c r="AA95" s="269"/>
      <c r="AB95" s="269"/>
      <c r="AC95" s="269"/>
      <c r="AD95" s="269"/>
      <c r="AE95" s="269"/>
    </row>
    <row r="96" spans="1:31"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15</v>
      </c>
      <c r="H96" s="251"/>
      <c r="I96" s="74"/>
      <c r="J96" s="74"/>
      <c r="K96" s="74"/>
      <c r="L96" s="74"/>
      <c r="M96" s="295"/>
      <c r="N96" s="298"/>
      <c r="O96" s="269"/>
      <c r="P96" s="269"/>
      <c r="Q96" s="269"/>
      <c r="R96" s="269"/>
      <c r="S96" s="269"/>
      <c r="T96" s="269"/>
      <c r="U96" s="269"/>
      <c r="V96" s="269"/>
      <c r="W96" s="269"/>
      <c r="X96" s="269"/>
      <c r="Y96" s="269"/>
      <c r="Z96" s="269"/>
      <c r="AA96" s="269"/>
      <c r="AB96" s="269"/>
      <c r="AC96" s="269"/>
      <c r="AD96" s="269"/>
      <c r="AE96" s="269"/>
    </row>
    <row r="97" spans="1:31"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15</v>
      </c>
      <c r="H97" s="251"/>
      <c r="I97" s="74"/>
      <c r="J97" s="74"/>
      <c r="K97" s="74"/>
      <c r="L97" s="74"/>
      <c r="M97" s="295"/>
      <c r="N97" s="298"/>
      <c r="O97" s="269"/>
      <c r="P97" s="269"/>
      <c r="Q97" s="269"/>
      <c r="R97" s="269"/>
      <c r="S97" s="269"/>
      <c r="T97" s="269"/>
      <c r="U97" s="269"/>
      <c r="V97" s="269"/>
      <c r="W97" s="269"/>
      <c r="X97" s="269"/>
      <c r="Y97" s="269"/>
      <c r="Z97" s="269"/>
      <c r="AA97" s="269"/>
      <c r="AB97" s="269"/>
      <c r="AC97" s="269"/>
      <c r="AD97" s="269"/>
      <c r="AE97" s="269"/>
    </row>
    <row r="98" spans="1:31"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15</v>
      </c>
      <c r="H98" s="251"/>
      <c r="I98" s="74"/>
      <c r="J98" s="74"/>
      <c r="K98" s="74"/>
      <c r="L98" s="74"/>
      <c r="M98" s="295"/>
      <c r="N98" s="298"/>
      <c r="O98" s="269"/>
      <c r="P98" s="269"/>
      <c r="Q98" s="269"/>
      <c r="R98" s="269"/>
      <c r="S98" s="269"/>
      <c r="T98" s="269"/>
      <c r="U98" s="269"/>
      <c r="V98" s="269"/>
      <c r="W98" s="269"/>
      <c r="X98" s="269"/>
      <c r="Y98" s="269"/>
      <c r="Z98" s="269"/>
      <c r="AA98" s="269"/>
      <c r="AB98" s="269"/>
      <c r="AC98" s="269"/>
      <c r="AD98" s="269"/>
      <c r="AE98" s="269"/>
    </row>
    <row r="99" spans="1:31"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15</v>
      </c>
      <c r="H99" s="251"/>
      <c r="I99" s="74"/>
      <c r="J99" s="74"/>
      <c r="K99" s="74"/>
      <c r="L99" s="74"/>
      <c r="M99" s="295"/>
      <c r="N99" s="298"/>
      <c r="O99" s="269"/>
      <c r="P99" s="269"/>
      <c r="Q99" s="269"/>
      <c r="R99" s="269"/>
      <c r="S99" s="269"/>
      <c r="T99" s="269"/>
      <c r="U99" s="269"/>
      <c r="V99" s="269"/>
      <c r="W99" s="269"/>
      <c r="X99" s="269"/>
      <c r="Y99" s="269"/>
      <c r="Z99" s="269"/>
      <c r="AA99" s="269"/>
      <c r="AB99" s="269"/>
      <c r="AC99" s="269"/>
      <c r="AD99" s="269"/>
      <c r="AE99" s="269"/>
    </row>
    <row r="100" spans="1:31"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15</v>
      </c>
      <c r="H100" s="251"/>
      <c r="I100" s="74"/>
      <c r="J100" s="74"/>
      <c r="K100" s="74"/>
      <c r="L100" s="74"/>
      <c r="M100" s="295"/>
      <c r="N100" s="298"/>
      <c r="O100" s="269"/>
      <c r="P100" s="269"/>
      <c r="Q100" s="269"/>
      <c r="R100" s="269"/>
      <c r="S100" s="269"/>
      <c r="T100" s="269"/>
      <c r="U100" s="269"/>
      <c r="V100" s="269"/>
      <c r="W100" s="269"/>
      <c r="X100" s="269"/>
      <c r="Y100" s="269"/>
      <c r="Z100" s="269"/>
      <c r="AA100" s="269"/>
      <c r="AB100" s="269"/>
      <c r="AC100" s="269"/>
      <c r="AD100" s="269"/>
      <c r="AE100" s="269"/>
    </row>
    <row r="101" spans="1:31"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15</v>
      </c>
      <c r="H101" s="251"/>
      <c r="I101" s="74"/>
      <c r="J101" s="74"/>
      <c r="K101" s="74"/>
      <c r="L101" s="74"/>
      <c r="M101" s="295"/>
      <c r="N101" s="298"/>
      <c r="O101" s="269"/>
      <c r="P101" s="269"/>
      <c r="Q101" s="269"/>
      <c r="R101" s="269"/>
      <c r="S101" s="269"/>
      <c r="T101" s="269"/>
      <c r="U101" s="269"/>
      <c r="V101" s="269"/>
      <c r="W101" s="269"/>
      <c r="X101" s="269"/>
      <c r="Y101" s="269"/>
      <c r="Z101" s="269"/>
      <c r="AA101" s="269"/>
      <c r="AB101" s="269"/>
      <c r="AC101" s="269"/>
      <c r="AD101" s="269"/>
      <c r="AE101" s="269"/>
    </row>
    <row r="102" spans="1:31"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581</v>
      </c>
      <c r="N102" s="297"/>
      <c r="O102" s="269"/>
      <c r="P102" s="269"/>
      <c r="Q102" s="269"/>
      <c r="R102" s="269"/>
      <c r="S102" s="269"/>
      <c r="T102" s="269"/>
      <c r="U102" s="269"/>
      <c r="V102" s="269"/>
      <c r="W102" s="269"/>
      <c r="X102" s="269"/>
      <c r="Y102" s="269"/>
      <c r="Z102" s="269"/>
      <c r="AA102" s="269"/>
      <c r="AB102" s="269"/>
      <c r="AC102" s="269"/>
      <c r="AD102" s="269"/>
      <c r="AE102" s="269"/>
    </row>
    <row r="103" spans="1:31"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15</v>
      </c>
      <c r="H103" s="251"/>
      <c r="I103" s="74"/>
      <c r="J103" s="74"/>
      <c r="K103" s="291"/>
      <c r="L103" s="291"/>
      <c r="M103" s="295"/>
      <c r="N103" s="298"/>
      <c r="O103" s="269"/>
      <c r="P103" s="269"/>
      <c r="Q103" s="269"/>
      <c r="R103" s="269"/>
      <c r="S103" s="269"/>
      <c r="T103" s="269"/>
      <c r="U103" s="269"/>
      <c r="V103" s="269"/>
      <c r="W103" s="269"/>
      <c r="X103" s="269"/>
      <c r="Y103" s="269"/>
      <c r="Z103" s="269"/>
      <c r="AA103" s="269"/>
      <c r="AB103" s="269"/>
      <c r="AC103" s="269"/>
      <c r="AD103" s="269"/>
      <c r="AE103" s="269"/>
    </row>
    <row r="104" spans="1:31"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15</v>
      </c>
      <c r="H104" s="251"/>
      <c r="I104" s="74"/>
      <c r="J104" s="74"/>
      <c r="K104" s="74"/>
      <c r="L104" s="74"/>
      <c r="M104" s="295"/>
      <c r="N104" s="298"/>
      <c r="O104" s="269"/>
      <c r="P104" s="269"/>
      <c r="Q104" s="269"/>
      <c r="R104" s="269"/>
      <c r="S104" s="269"/>
      <c r="T104" s="269"/>
      <c r="U104" s="269"/>
      <c r="V104" s="269"/>
      <c r="W104" s="269"/>
      <c r="X104" s="269"/>
      <c r="Y104" s="269"/>
      <c r="Z104" s="269"/>
      <c r="AA104" s="269"/>
      <c r="AB104" s="269"/>
      <c r="AC104" s="269"/>
      <c r="AD104" s="269"/>
      <c r="AE104" s="269"/>
    </row>
    <row r="105" spans="1:31"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15</v>
      </c>
      <c r="H105" s="251"/>
      <c r="I105" s="74"/>
      <c r="J105" s="74"/>
      <c r="K105" s="74"/>
      <c r="L105" s="74"/>
      <c r="M105" s="295"/>
      <c r="N105" s="298"/>
      <c r="O105" s="269"/>
      <c r="P105" s="269"/>
      <c r="Q105" s="269"/>
      <c r="R105" s="269"/>
      <c r="S105" s="269"/>
      <c r="T105" s="269"/>
      <c r="U105" s="269"/>
      <c r="V105" s="269"/>
      <c r="W105" s="269"/>
      <c r="X105" s="269"/>
      <c r="Y105" s="269"/>
      <c r="Z105" s="269"/>
      <c r="AA105" s="269"/>
      <c r="AB105" s="269"/>
      <c r="AC105" s="269"/>
      <c r="AD105" s="269"/>
      <c r="AE105" s="269"/>
    </row>
    <row r="106" spans="1:31"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15</v>
      </c>
      <c r="H106" s="251"/>
      <c r="I106" s="74"/>
      <c r="J106" s="74"/>
      <c r="K106" s="74"/>
      <c r="L106" s="74"/>
      <c r="M106" s="295"/>
      <c r="N106" s="298"/>
      <c r="O106" s="269"/>
      <c r="P106" s="269"/>
      <c r="Q106" s="269"/>
      <c r="R106" s="269"/>
      <c r="S106" s="269"/>
      <c r="T106" s="269"/>
      <c r="U106" s="269"/>
      <c r="V106" s="269"/>
      <c r="W106" s="269"/>
      <c r="X106" s="269"/>
      <c r="Y106" s="269"/>
      <c r="Z106" s="269"/>
      <c r="AA106" s="269"/>
      <c r="AB106" s="269"/>
      <c r="AC106" s="269"/>
      <c r="AD106" s="269"/>
      <c r="AE106" s="269"/>
    </row>
    <row r="107" spans="1:31"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15</v>
      </c>
      <c r="H107" s="251"/>
      <c r="I107" s="74"/>
      <c r="J107" s="74"/>
      <c r="K107" s="74"/>
      <c r="L107" s="74"/>
      <c r="M107" s="295"/>
      <c r="N107" s="298"/>
      <c r="O107" s="269"/>
      <c r="P107" s="269"/>
      <c r="Q107" s="269"/>
      <c r="R107" s="269"/>
      <c r="S107" s="269"/>
      <c r="T107" s="269"/>
      <c r="U107" s="269"/>
      <c r="V107" s="269"/>
      <c r="W107" s="269"/>
      <c r="X107" s="269"/>
      <c r="Y107" s="269"/>
      <c r="Z107" s="269"/>
      <c r="AA107" s="269"/>
      <c r="AB107" s="269"/>
      <c r="AC107" s="269"/>
      <c r="AD107" s="269"/>
      <c r="AE107" s="269"/>
    </row>
    <row r="108" spans="1:31"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15</v>
      </c>
      <c r="H108" s="251"/>
      <c r="I108" s="74"/>
      <c r="J108" s="74"/>
      <c r="K108" s="74"/>
      <c r="L108" s="74"/>
      <c r="M108" s="295"/>
      <c r="N108" s="298"/>
      <c r="O108" s="269"/>
      <c r="P108" s="269"/>
      <c r="Q108" s="269"/>
      <c r="R108" s="269"/>
      <c r="S108" s="269"/>
      <c r="T108" s="269"/>
      <c r="U108" s="269"/>
      <c r="V108" s="269"/>
      <c r="W108" s="269"/>
      <c r="X108" s="269"/>
      <c r="Y108" s="269"/>
      <c r="Z108" s="269"/>
      <c r="AA108" s="269"/>
      <c r="AB108" s="269"/>
      <c r="AC108" s="269"/>
      <c r="AD108" s="269"/>
      <c r="AE108" s="269"/>
    </row>
    <row r="109" spans="1:31"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15</v>
      </c>
      <c r="H109" s="251"/>
      <c r="I109" s="74"/>
      <c r="J109" s="74"/>
      <c r="K109" s="74"/>
      <c r="L109" s="74"/>
      <c r="M109" s="295"/>
      <c r="N109" s="298"/>
      <c r="O109" s="269"/>
      <c r="P109" s="269"/>
      <c r="Q109" s="269"/>
      <c r="R109" s="269"/>
      <c r="S109" s="269"/>
      <c r="T109" s="269"/>
      <c r="U109" s="269"/>
      <c r="V109" s="269"/>
      <c r="W109" s="269"/>
      <c r="X109" s="269"/>
      <c r="Y109" s="269"/>
      <c r="Z109" s="269"/>
      <c r="AA109" s="269"/>
      <c r="AB109" s="269"/>
      <c r="AC109" s="269"/>
      <c r="AD109" s="269"/>
      <c r="AE109" s="269"/>
    </row>
    <row r="110" spans="1:31"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15</v>
      </c>
      <c r="H110" s="251"/>
      <c r="I110" s="74"/>
      <c r="J110" s="74"/>
      <c r="K110" s="74"/>
      <c r="L110" s="74"/>
      <c r="M110" s="295"/>
      <c r="N110" s="298"/>
      <c r="O110" s="269"/>
      <c r="P110" s="269"/>
      <c r="Q110" s="269"/>
      <c r="R110" s="269"/>
      <c r="S110" s="269"/>
      <c r="T110" s="269"/>
      <c r="U110" s="269"/>
      <c r="V110" s="269"/>
      <c r="W110" s="269"/>
      <c r="X110" s="269"/>
      <c r="Y110" s="269"/>
      <c r="Z110" s="269"/>
      <c r="AA110" s="269"/>
      <c r="AB110" s="269"/>
      <c r="AC110" s="269"/>
      <c r="AD110" s="269"/>
      <c r="AE110" s="269"/>
    </row>
    <row r="111" spans="1:31"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15</v>
      </c>
      <c r="H111" s="251"/>
      <c r="I111" s="74"/>
      <c r="J111" s="74"/>
      <c r="K111" s="74"/>
      <c r="L111" s="74"/>
      <c r="M111" s="295"/>
      <c r="N111" s="298"/>
      <c r="O111" s="269"/>
      <c r="P111" s="269"/>
      <c r="Q111" s="269"/>
      <c r="R111" s="269"/>
      <c r="S111" s="269"/>
      <c r="T111" s="269"/>
      <c r="U111" s="269"/>
      <c r="V111" s="269"/>
      <c r="W111" s="269"/>
      <c r="X111" s="269"/>
      <c r="Y111" s="269"/>
      <c r="Z111" s="269"/>
      <c r="AA111" s="269"/>
      <c r="AB111" s="269"/>
      <c r="AC111" s="269"/>
      <c r="AD111" s="269"/>
      <c r="AE111" s="269"/>
    </row>
    <row r="112" spans="1:31"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15</v>
      </c>
      <c r="H112" s="251"/>
      <c r="I112" s="74"/>
      <c r="J112" s="74"/>
      <c r="K112" s="74"/>
      <c r="L112" s="74"/>
      <c r="M112" s="295"/>
      <c r="N112" s="298"/>
      <c r="O112" s="269"/>
      <c r="P112" s="269"/>
      <c r="Q112" s="269"/>
      <c r="R112" s="269"/>
      <c r="S112" s="269"/>
      <c r="T112" s="269"/>
      <c r="U112" s="269"/>
      <c r="V112" s="269"/>
      <c r="W112" s="269"/>
      <c r="X112" s="269"/>
      <c r="Y112" s="269"/>
      <c r="Z112" s="269"/>
      <c r="AA112" s="269"/>
      <c r="AB112" s="269"/>
      <c r="AC112" s="269"/>
      <c r="AD112" s="269"/>
      <c r="AE112" s="269"/>
    </row>
    <row r="113" spans="1:31"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15</v>
      </c>
      <c r="H113" s="251"/>
      <c r="I113" s="74"/>
      <c r="J113" s="74"/>
      <c r="K113" s="74"/>
      <c r="L113" s="74"/>
      <c r="M113" s="295"/>
      <c r="N113" s="298"/>
      <c r="O113" s="269"/>
      <c r="P113" s="269"/>
      <c r="Q113" s="269"/>
      <c r="R113" s="269"/>
      <c r="S113" s="269"/>
      <c r="T113" s="269"/>
      <c r="U113" s="269"/>
      <c r="V113" s="269"/>
      <c r="W113" s="269"/>
      <c r="X113" s="269"/>
      <c r="Y113" s="269"/>
      <c r="Z113" s="269"/>
      <c r="AA113" s="269"/>
      <c r="AB113" s="269"/>
      <c r="AC113" s="269"/>
      <c r="AD113" s="269"/>
      <c r="AE113" s="269"/>
    </row>
    <row r="114" spans="1:31"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15</v>
      </c>
      <c r="H114" s="251"/>
      <c r="I114" s="74"/>
      <c r="J114" s="74"/>
      <c r="K114" s="74"/>
      <c r="L114" s="74"/>
      <c r="M114" s="295"/>
      <c r="N114" s="298"/>
      <c r="O114" s="269"/>
      <c r="P114" s="269"/>
      <c r="Q114" s="269"/>
      <c r="R114" s="269"/>
      <c r="S114" s="269"/>
      <c r="T114" s="269"/>
      <c r="U114" s="269"/>
      <c r="V114" s="269"/>
      <c r="W114" s="269"/>
      <c r="X114" s="269"/>
      <c r="Y114" s="269"/>
      <c r="Z114" s="269"/>
      <c r="AA114" s="269"/>
      <c r="AB114" s="269"/>
      <c r="AC114" s="269"/>
      <c r="AD114" s="269"/>
      <c r="AE114" s="269"/>
    </row>
    <row r="115" spans="1:31"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15</v>
      </c>
      <c r="H115" s="251"/>
      <c r="I115" s="74"/>
      <c r="J115" s="74"/>
      <c r="K115" s="74"/>
      <c r="L115" s="74"/>
      <c r="M115" s="295"/>
      <c r="N115" s="298"/>
      <c r="O115" s="121"/>
      <c r="P115" s="121"/>
      <c r="Q115" s="121"/>
      <c r="R115" s="121"/>
      <c r="S115" s="121"/>
      <c r="T115" s="121"/>
      <c r="U115" s="121"/>
      <c r="V115" s="121"/>
      <c r="W115" s="121"/>
      <c r="X115" s="121"/>
      <c r="Y115" s="121"/>
      <c r="Z115" s="121"/>
      <c r="AA115" s="121"/>
      <c r="AB115" s="121"/>
      <c r="AC115" s="121"/>
      <c r="AD115" s="121"/>
      <c r="AE115" s="121"/>
    </row>
    <row r="116" spans="1:31"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15</v>
      </c>
      <c r="H116" s="251"/>
      <c r="I116" s="74"/>
      <c r="J116" s="74"/>
      <c r="K116" s="74"/>
      <c r="L116" s="74"/>
      <c r="M116" s="295"/>
      <c r="N116" s="298"/>
      <c r="O116" s="269"/>
      <c r="P116" s="269"/>
      <c r="Q116" s="269"/>
      <c r="R116" s="269"/>
      <c r="S116" s="269"/>
      <c r="T116" s="269"/>
      <c r="U116" s="269"/>
      <c r="V116" s="269"/>
      <c r="W116" s="269"/>
      <c r="X116" s="269"/>
      <c r="Y116" s="269"/>
      <c r="Z116" s="269"/>
      <c r="AA116" s="269"/>
      <c r="AB116" s="269"/>
      <c r="AC116" s="269"/>
      <c r="AD116" s="269"/>
      <c r="AE116" s="269"/>
    </row>
    <row r="117" spans="1:31"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15</v>
      </c>
      <c r="H117" s="251"/>
      <c r="I117" s="74"/>
      <c r="J117" s="74"/>
      <c r="K117" s="74"/>
      <c r="L117" s="74"/>
      <c r="M117" s="295"/>
      <c r="N117" s="298"/>
      <c r="O117" s="269"/>
      <c r="P117" s="269"/>
      <c r="Q117" s="269"/>
      <c r="R117" s="269"/>
      <c r="S117" s="269"/>
      <c r="T117" s="269"/>
      <c r="U117" s="269"/>
      <c r="V117" s="269"/>
      <c r="W117" s="269"/>
      <c r="X117" s="269"/>
      <c r="Y117" s="269"/>
      <c r="Z117" s="269"/>
      <c r="AA117" s="269"/>
      <c r="AB117" s="269"/>
      <c r="AC117" s="269"/>
      <c r="AD117" s="269"/>
      <c r="AE117" s="269"/>
    </row>
  </sheetData>
  <autoFilter ref="B11:M117" xr:uid="{00000000-0009-0000-0000-00001D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73" priority="7" operator="equal">
      <formula>"x"</formula>
    </cfRule>
  </conditionalFormatting>
  <conditionalFormatting sqref="G1:G2 C2 G4:G11">
    <cfRule type="cellIs" dxfId="72" priority="37" operator="equal">
      <formula>"na"</formula>
    </cfRule>
  </conditionalFormatting>
  <conditionalFormatting sqref="G4:G10">
    <cfRule type="cellIs" dxfId="71" priority="8" operator="equal">
      <formula>"na"</formula>
    </cfRule>
  </conditionalFormatting>
  <conditionalFormatting sqref="G11">
    <cfRule type="cellIs" dxfId="70" priority="34" operator="equal">
      <formula>"c"</formula>
    </cfRule>
    <cfRule type="cellIs" dxfId="69" priority="35" operator="equal">
      <formula>"nc"</formula>
    </cfRule>
  </conditionalFormatting>
  <conditionalFormatting sqref="G11:G117">
    <cfRule type="cellIs" dxfId="68" priority="4" operator="equal">
      <formula>"nt"</formula>
    </cfRule>
  </conditionalFormatting>
  <conditionalFormatting sqref="G12:G117">
    <cfRule type="cellIs" dxfId="67" priority="2" operator="equal">
      <formula>"c"</formula>
    </cfRule>
    <cfRule type="cellIs" dxfId="66" priority="3" operator="equal">
      <formula>"nc"</formula>
    </cfRule>
    <cfRule type="cellIs" dxfId="65" priority="5" operator="equal">
      <formula>"na"</formula>
    </cfRule>
  </conditionalFormatting>
  <conditionalFormatting sqref="H12:H117">
    <cfRule type="cellIs" dxfId="64" priority="6" operator="equal">
      <formula>"d"</formula>
    </cfRule>
  </conditionalFormatting>
  <conditionalFormatting sqref="K2">
    <cfRule type="cellIs" dxfId="63" priority="1" operator="equal">
      <formula>"na"</formula>
    </cfRule>
  </conditionalFormatting>
  <conditionalFormatting sqref="Q4:U4">
    <cfRule type="cellIs" dxfId="62" priority="10" operator="equal">
      <formula>"NT"</formula>
    </cfRule>
    <cfRule type="cellIs" dxfId="61" priority="30" operator="equal">
      <formula>"C"</formula>
    </cfRule>
    <cfRule type="cellIs" dxfId="60" priority="31" operator="equal">
      <formula>"NC"</formula>
    </cfRule>
    <cfRule type="cellIs" dxfId="59" priority="32" operator="equal">
      <formula>"NA"</formula>
    </cfRule>
    <cfRule type="cellIs" dxfId="58" priority="33" operator="equal">
      <formula>"NT"</formula>
    </cfRule>
  </conditionalFormatting>
  <dataValidations count="3">
    <dataValidation type="list" allowBlank="1" showErrorMessage="1" sqref="G12:G117" xr:uid="{AAC294C3-FD9B-4A9B-80B4-3C1BCD0AACF7}">
      <formula1>"nt,na,c,nc"</formula1>
    </dataValidation>
    <dataValidation type="list" allowBlank="1" sqref="H12:H117" xr:uid="{8F0459F2-3574-4F14-9F03-8DF0358FA355}">
      <formula1>"d"</formula1>
    </dataValidation>
    <dataValidation type="list" allowBlank="1" showInputMessage="1" showErrorMessage="1" sqref="I12:I117" xr:uid="{9A891AE8-8FCC-42BC-9E22-A1CB89C9F218}">
      <formula1>INDIRECT("Liste_" &amp; VLOOKUP(B12,Criticite_Min_Criteres,2,FALSE))</formula1>
    </dataValidation>
  </dataValidations>
  <hyperlinks>
    <hyperlink ref="M54" r:id="rId1" xr:uid="{B9A828FB-5243-4EF8-A254-D1F55DA5C28F}"/>
    <hyperlink ref="M55" r:id="rId2" xr:uid="{28230114-3570-4B6D-83A0-0F6763323B1B}"/>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6737092C-1BA9-4701-8FF5-766D6849DD9F}">
          <x14:formula1>
            <xm:f>Paramètres!$D$2:$D$5</xm:f>
          </x14:formula1>
          <xm:sqref>J12:J117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tabColor rgb="FF666666"/>
    <outlinePr summaryBelow="0" summaryRight="0"/>
  </sheetPr>
  <dimension ref="A1:AE117"/>
  <sheetViews>
    <sheetView showGridLines="0" zoomScale="80" zoomScaleNormal="80" workbookViewId="0">
      <pane xSplit="7" ySplit="11" topLeftCell="H12" activePane="bottomRight" state="frozen"/>
      <selection pane="topRight" activeCell="G1" sqref="G1"/>
      <selection pane="bottomLeft" activeCell="A12" sqref="A12"/>
      <selection pane="bottomRight" activeCell="G12" sqref="G12"/>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2851562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31" width="16.85546875" customWidth="1"/>
  </cols>
  <sheetData>
    <row r="1" spans="1:31"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6.5" customHeight="1" x14ac:dyDescent="0.2">
      <c r="A2" s="234"/>
      <c r="B2" s="235" t="str">
        <f>G4</f>
        <v>P23</v>
      </c>
      <c r="C2" s="236">
        <f>Echantillon!C35</f>
        <v>0</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c r="X2" s="232"/>
      <c r="Y2" s="232"/>
      <c r="Z2" s="232"/>
      <c r="AA2" s="232"/>
      <c r="AB2" s="232"/>
      <c r="AC2" s="232"/>
      <c r="AD2" s="232"/>
      <c r="AE2" s="232"/>
    </row>
    <row r="3" spans="1:31" ht="18.75" customHeight="1" x14ac:dyDescent="0.2">
      <c r="A3" s="234"/>
      <c r="B3" s="235" t="s">
        <v>442</v>
      </c>
      <c r="C3" s="439" t="str">
        <f>HYPERLINK(Echantillon!D24)</f>
        <v>https://museemaritime.larochelle.fr/un-avant-gout/les-collections/france-1</v>
      </c>
      <c r="D3" s="385"/>
      <c r="E3" s="385"/>
      <c r="F3" s="385"/>
      <c r="G3" s="385"/>
      <c r="H3" s="242"/>
      <c r="I3" s="242"/>
      <c r="J3" s="242"/>
      <c r="K3" s="242"/>
      <c r="L3" s="242"/>
      <c r="M3" s="242"/>
      <c r="N3" s="242"/>
      <c r="O3" s="232"/>
      <c r="P3" s="232"/>
      <c r="Q3" s="232"/>
      <c r="R3" s="232"/>
      <c r="S3" s="232"/>
      <c r="T3" s="232"/>
      <c r="U3" s="232"/>
      <c r="V3" s="232"/>
      <c r="W3" s="232"/>
      <c r="X3" s="232"/>
      <c r="Y3" s="232"/>
      <c r="Z3" s="232"/>
      <c r="AA3" s="232"/>
      <c r="AB3" s="232"/>
      <c r="AC3" s="232"/>
      <c r="AD3" s="232"/>
      <c r="AE3" s="232"/>
    </row>
    <row r="4" spans="1:31" ht="16.5" customHeight="1" x14ac:dyDescent="0.2">
      <c r="A4" s="231"/>
      <c r="B4" s="428" t="s">
        <v>106</v>
      </c>
      <c r="C4" s="429" t="s">
        <v>443</v>
      </c>
      <c r="D4" s="429" t="s">
        <v>109</v>
      </c>
      <c r="E4" s="430" t="s">
        <v>477</v>
      </c>
      <c r="F4" s="243" t="s">
        <v>110</v>
      </c>
      <c r="G4" s="243" t="str">
        <f>Echantillon!B35</f>
        <v>P23</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c r="Y4" s="233"/>
      <c r="Z4" s="233"/>
      <c r="AA4" s="233"/>
      <c r="AB4" s="233"/>
      <c r="AC4" s="233"/>
      <c r="AD4" s="233"/>
      <c r="AE4" s="233"/>
    </row>
    <row r="5" spans="1:31" ht="16.5" customHeight="1" x14ac:dyDescent="0.2">
      <c r="A5" s="231"/>
      <c r="B5" s="380"/>
      <c r="C5" s="380"/>
      <c r="D5" s="380"/>
      <c r="E5" s="431"/>
      <c r="F5" s="243" t="s">
        <v>112</v>
      </c>
      <c r="G5" s="243">
        <f>COUNTIF($G$12:$G$117,"c")</f>
        <v>0</v>
      </c>
      <c r="H5" s="380"/>
      <c r="I5" s="380"/>
      <c r="J5" s="380"/>
      <c r="K5" s="380"/>
      <c r="L5" s="380"/>
      <c r="M5" s="380"/>
      <c r="N5" s="434"/>
      <c r="O5" s="232"/>
      <c r="P5" s="251" t="s">
        <v>9</v>
      </c>
      <c r="Q5" s="67">
        <f>COUNTIFS($C$12:$C$117,"A",$G$12:$G$117,"c")</f>
        <v>0</v>
      </c>
      <c r="R5" s="67">
        <f>COUNTIFS($C$12:$C$117,"A",$G$12:$G$117,"nc")</f>
        <v>0</v>
      </c>
      <c r="S5" s="67">
        <f>COUNTIFS($C$12:$C$117,"A",$G$12:$G$117,"na")</f>
        <v>9</v>
      </c>
      <c r="T5" s="67">
        <f>COUNTIFS($C$12:$C$117,"A",$G$12:$G$117,"nt")</f>
        <v>74</v>
      </c>
      <c r="U5" s="252">
        <f>Q5+R5</f>
        <v>0</v>
      </c>
      <c r="V5" s="253" t="str">
        <f>IF(U5&gt;0,Q5/U5,"-")</f>
        <v>-</v>
      </c>
      <c r="W5" s="254" t="str">
        <f>V5</f>
        <v>-</v>
      </c>
      <c r="X5" s="254" t="str">
        <f>W5</f>
        <v>-</v>
      </c>
      <c r="Y5" s="232"/>
      <c r="Z5" s="232"/>
      <c r="AA5" s="232"/>
      <c r="AB5" s="232"/>
      <c r="AC5" s="232"/>
      <c r="AD5" s="232"/>
      <c r="AE5" s="232"/>
    </row>
    <row r="6" spans="1:31"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0</v>
      </c>
      <c r="R6" s="67">
        <f>COUNTIFS($C$12:$C$117,"AA",$G$12:$G$117,"nc")</f>
        <v>0</v>
      </c>
      <c r="S6" s="67">
        <f>COUNTIFS($C$12:$C$117,"AA",$G$12:$G$117,"na")</f>
        <v>1</v>
      </c>
      <c r="T6" s="67">
        <f>COUNTIFS($C$12:$C$117,"AA",$G$12:$G$117,"nt")</f>
        <v>22</v>
      </c>
      <c r="U6" s="252">
        <f>Q6+R6</f>
        <v>0</v>
      </c>
      <c r="V6" s="253" t="str">
        <f>IF(U6&gt;0,Q6/U6,"-")</f>
        <v>-</v>
      </c>
      <c r="W6" s="41" t="str">
        <f>IF(U6&gt;0,SUM(Q5:Q6)/SUM(U5:U6),"-")</f>
        <v>-</v>
      </c>
      <c r="X6" s="41" t="e">
        <f>IF(V6&gt;0,SUM(R5:R6)/SUM(V5:V6),"-")</f>
        <v>#DIV/0!</v>
      </c>
      <c r="Y6" s="232"/>
      <c r="Z6" s="232"/>
      <c r="AA6" s="232"/>
      <c r="AB6" s="232"/>
      <c r="AC6" s="232"/>
      <c r="AD6" s="232"/>
      <c r="AE6" s="232"/>
    </row>
    <row r="7" spans="1:31" ht="16.5" customHeight="1" x14ac:dyDescent="0.2">
      <c r="A7" s="231"/>
      <c r="B7" s="380"/>
      <c r="C7" s="380"/>
      <c r="D7" s="380"/>
      <c r="E7" s="431"/>
      <c r="F7" s="243" t="s">
        <v>449</v>
      </c>
      <c r="G7" s="243">
        <f>COUNTIF(G12:G117,"na")</f>
        <v>10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t="e">
        <f>IF(V7&gt;0,SUM(R5:R7)/SUM(V5:V7),"-")</f>
        <v>#DIV/0!</v>
      </c>
      <c r="Y7" s="232"/>
      <c r="Z7" s="232"/>
      <c r="AA7" s="232"/>
      <c r="AB7" s="232"/>
      <c r="AC7" s="232"/>
      <c r="AD7" s="232"/>
      <c r="AE7" s="232"/>
    </row>
    <row r="8" spans="1:31" ht="16.5" customHeight="1" x14ac:dyDescent="0.2">
      <c r="A8" s="231"/>
      <c r="B8" s="380"/>
      <c r="C8" s="380"/>
      <c r="D8" s="380"/>
      <c r="E8" s="431"/>
      <c r="F8" s="243" t="s">
        <v>115</v>
      </c>
      <c r="G8" s="243">
        <f>COUNTIF(G12:G117,"nt")</f>
        <v>96</v>
      </c>
      <c r="H8" s="380"/>
      <c r="I8" s="380"/>
      <c r="J8" s="380"/>
      <c r="K8" s="380"/>
      <c r="L8" s="380"/>
      <c r="M8" s="380"/>
      <c r="N8" s="434"/>
      <c r="O8" s="232"/>
      <c r="P8" s="255" t="s">
        <v>450</v>
      </c>
      <c r="Q8" s="256">
        <f>SUM(Q5:Q7)</f>
        <v>0</v>
      </c>
      <c r="R8" s="256">
        <f>SUM(R5:R7)</f>
        <v>0</v>
      </c>
      <c r="S8" s="256">
        <f>SUM(S5:S7)</f>
        <v>10</v>
      </c>
      <c r="T8" s="256">
        <f>SUM(T5:T7)</f>
        <v>96</v>
      </c>
      <c r="U8" s="257">
        <f>SUM(U5:U7)</f>
        <v>0</v>
      </c>
      <c r="V8" s="253"/>
      <c r="W8" s="251"/>
      <c r="X8" s="251"/>
      <c r="Y8" s="232"/>
      <c r="Z8" s="232"/>
      <c r="AA8" s="232"/>
      <c r="AB8" s="232"/>
      <c r="AC8" s="232"/>
      <c r="AD8" s="232"/>
      <c r="AE8" s="232"/>
    </row>
    <row r="9" spans="1:31" ht="16.5" customHeight="1" x14ac:dyDescent="0.2">
      <c r="A9" s="231"/>
      <c r="B9" s="380"/>
      <c r="C9" s="380"/>
      <c r="D9" s="380"/>
      <c r="E9" s="431"/>
      <c r="F9" s="243" t="s">
        <v>428</v>
      </c>
      <c r="G9" s="258" t="e">
        <f>G5/SUM(G5:G6)</f>
        <v>#DIV/0!</v>
      </c>
      <c r="H9" s="380"/>
      <c r="I9" s="380"/>
      <c r="J9" s="380"/>
      <c r="K9" s="380"/>
      <c r="L9" s="380"/>
      <c r="M9" s="380"/>
      <c r="N9" s="434"/>
      <c r="O9" s="232"/>
      <c r="P9" s="232"/>
      <c r="Q9" s="232"/>
      <c r="R9" s="232"/>
      <c r="S9" s="232"/>
      <c r="T9" s="232"/>
      <c r="U9" s="232"/>
      <c r="V9" s="232"/>
      <c r="W9" s="232"/>
      <c r="X9" s="232"/>
      <c r="Y9" s="232"/>
      <c r="Z9" s="232"/>
      <c r="AA9" s="232"/>
      <c r="AB9" s="232"/>
      <c r="AC9" s="232"/>
      <c r="AD9" s="232"/>
      <c r="AE9" s="232"/>
    </row>
    <row r="10" spans="1:31" ht="30" customHeight="1" x14ac:dyDescent="0.2">
      <c r="A10" s="231"/>
      <c r="B10" s="381"/>
      <c r="C10" s="381"/>
      <c r="D10" s="381"/>
      <c r="E10" s="432"/>
      <c r="F10" s="243" t="s">
        <v>429</v>
      </c>
      <c r="G10" s="258" t="e">
        <f>G6/SUM(G5:G6)</f>
        <v>#DIV/0!</v>
      </c>
      <c r="H10" s="381"/>
      <c r="I10" s="381"/>
      <c r="J10" s="381"/>
      <c r="K10" s="381"/>
      <c r="L10" s="381"/>
      <c r="M10" s="381"/>
      <c r="N10" s="435"/>
      <c r="O10" s="232"/>
      <c r="P10" s="232"/>
      <c r="Q10" s="232"/>
      <c r="R10" s="232"/>
      <c r="S10" s="232"/>
      <c r="T10" s="232"/>
      <c r="U10" s="232"/>
      <c r="V10" s="232"/>
      <c r="W10" s="232"/>
      <c r="X10" s="232"/>
      <c r="Y10" s="232"/>
      <c r="Z10" s="232"/>
      <c r="AA10" s="232"/>
      <c r="AB10" s="232"/>
      <c r="AC10" s="232"/>
      <c r="AD10" s="232"/>
      <c r="AE10" s="232"/>
    </row>
    <row r="11" spans="1:31"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c r="X11" s="232"/>
      <c r="Y11" s="232"/>
      <c r="Z11" s="232"/>
      <c r="AA11" s="232"/>
      <c r="AB11" s="232"/>
      <c r="AC11" s="232"/>
      <c r="AD11" s="232"/>
      <c r="AE11" s="232"/>
    </row>
    <row r="12" spans="1:31"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15</v>
      </c>
      <c r="H12" s="251"/>
      <c r="I12" s="74"/>
      <c r="J12" s="74"/>
      <c r="K12" s="74"/>
      <c r="L12" s="74"/>
      <c r="M12" s="295"/>
      <c r="N12" s="298"/>
      <c r="O12" s="232"/>
      <c r="P12" s="232"/>
      <c r="Q12" s="232"/>
      <c r="R12" s="232"/>
      <c r="S12" s="232"/>
      <c r="T12" s="232"/>
      <c r="U12" s="232"/>
      <c r="V12" s="232"/>
      <c r="W12" s="232"/>
      <c r="X12" s="232"/>
      <c r="Y12" s="232"/>
      <c r="Z12" s="232"/>
      <c r="AA12" s="232"/>
      <c r="AB12" s="232"/>
      <c r="AC12" s="232"/>
      <c r="AD12" s="232"/>
      <c r="AE12" s="232"/>
    </row>
    <row r="13" spans="1:31"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15</v>
      </c>
      <c r="H13" s="251"/>
      <c r="I13" s="74"/>
      <c r="J13" s="74"/>
      <c r="K13" s="291"/>
      <c r="L13" s="291"/>
      <c r="M13" s="294"/>
      <c r="N13" s="298"/>
      <c r="O13" s="232"/>
      <c r="P13" s="232"/>
      <c r="Q13" s="232"/>
      <c r="R13" s="232"/>
      <c r="S13" s="232"/>
      <c r="T13" s="232"/>
      <c r="U13" s="232"/>
      <c r="V13" s="232"/>
      <c r="W13" s="232"/>
      <c r="X13" s="232"/>
      <c r="Y13" s="232"/>
      <c r="Z13" s="232"/>
      <c r="AA13" s="232"/>
      <c r="AB13" s="232"/>
      <c r="AC13" s="232"/>
      <c r="AD13" s="232"/>
      <c r="AE13" s="232"/>
    </row>
    <row r="14" spans="1:31"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15</v>
      </c>
      <c r="H14" s="251"/>
      <c r="I14" s="74"/>
      <c r="J14" s="74"/>
      <c r="K14" s="291"/>
      <c r="L14" s="291"/>
      <c r="M14" s="294"/>
      <c r="N14" s="297"/>
      <c r="O14" s="232"/>
      <c r="P14" s="232"/>
      <c r="Q14" s="232"/>
      <c r="R14" s="232"/>
      <c r="S14" s="232"/>
      <c r="T14" s="232"/>
      <c r="U14" s="232"/>
      <c r="V14" s="232"/>
      <c r="W14" s="232"/>
      <c r="X14" s="232"/>
      <c r="Y14" s="232"/>
      <c r="Z14" s="232"/>
      <c r="AA14" s="232"/>
      <c r="AB14" s="232"/>
      <c r="AC14" s="232"/>
      <c r="AD14" s="232"/>
      <c r="AE14" s="232"/>
    </row>
    <row r="15" spans="1:31"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15</v>
      </c>
      <c r="H15" s="251"/>
      <c r="I15" s="74"/>
      <c r="J15" s="74"/>
      <c r="K15" s="74"/>
      <c r="L15" s="74"/>
      <c r="M15" s="295"/>
      <c r="N15" s="298"/>
      <c r="O15" s="232"/>
      <c r="P15" s="232"/>
      <c r="Q15" s="232"/>
      <c r="R15" s="232"/>
      <c r="S15" s="232"/>
      <c r="T15" s="232"/>
      <c r="U15" s="232"/>
      <c r="V15" s="232"/>
      <c r="W15" s="232"/>
      <c r="X15" s="232"/>
      <c r="Y15" s="232"/>
      <c r="Z15" s="232"/>
      <c r="AA15" s="232"/>
      <c r="AB15" s="232"/>
      <c r="AC15" s="232"/>
      <c r="AD15" s="232"/>
      <c r="AE15" s="232"/>
    </row>
    <row r="16" spans="1:31"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15</v>
      </c>
      <c r="H16" s="251"/>
      <c r="I16" s="74"/>
      <c r="J16" s="74"/>
      <c r="K16" s="74"/>
      <c r="L16" s="74"/>
      <c r="M16" s="295"/>
      <c r="N16" s="298"/>
      <c r="O16" s="232"/>
      <c r="P16" s="232"/>
      <c r="Q16" s="232"/>
      <c r="R16" s="232"/>
      <c r="S16" s="232"/>
      <c r="T16" s="232"/>
      <c r="U16" s="232"/>
      <c r="V16" s="232"/>
      <c r="W16" s="232"/>
      <c r="X16" s="232"/>
      <c r="Y16" s="232"/>
      <c r="Z16" s="232"/>
      <c r="AA16" s="232"/>
      <c r="AB16" s="232"/>
      <c r="AC16" s="232"/>
      <c r="AD16" s="232"/>
      <c r="AE16" s="232"/>
    </row>
    <row r="17" spans="1:31"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15</v>
      </c>
      <c r="H17" s="251"/>
      <c r="I17" s="74"/>
      <c r="J17" s="74"/>
      <c r="K17" s="74"/>
      <c r="L17" s="74"/>
      <c r="M17" s="295"/>
      <c r="N17" s="298"/>
      <c r="O17" s="232"/>
      <c r="P17" s="232"/>
      <c r="Q17" s="232"/>
      <c r="R17" s="232"/>
      <c r="S17" s="232"/>
      <c r="T17" s="232"/>
      <c r="U17" s="232"/>
      <c r="V17" s="232"/>
      <c r="W17" s="232"/>
      <c r="X17" s="232"/>
      <c r="Y17" s="232"/>
      <c r="Z17" s="232"/>
      <c r="AA17" s="232"/>
      <c r="AB17" s="232"/>
      <c r="AC17" s="232"/>
      <c r="AD17" s="232"/>
      <c r="AE17" s="232"/>
    </row>
    <row r="18" spans="1:31"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15</v>
      </c>
      <c r="H18" s="251"/>
      <c r="I18" s="74"/>
      <c r="J18" s="74"/>
      <c r="K18" s="74"/>
      <c r="L18" s="74"/>
      <c r="M18" s="295"/>
      <c r="N18" s="298"/>
      <c r="O18" s="267"/>
      <c r="P18" s="267"/>
      <c r="Q18" s="267"/>
      <c r="R18" s="267"/>
      <c r="S18" s="267"/>
      <c r="T18" s="267"/>
      <c r="U18" s="267"/>
      <c r="V18" s="267"/>
      <c r="W18" s="267"/>
      <c r="X18" s="278"/>
      <c r="Y18" s="278"/>
      <c r="Z18" s="278"/>
      <c r="AA18" s="278"/>
      <c r="AB18" s="278"/>
      <c r="AC18" s="278"/>
      <c r="AD18" s="278"/>
      <c r="AE18" s="278"/>
    </row>
    <row r="19" spans="1:31"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15</v>
      </c>
      <c r="H19" s="251"/>
      <c r="I19" s="74"/>
      <c r="J19" s="74"/>
      <c r="K19" s="74"/>
      <c r="L19" s="74"/>
      <c r="M19" s="295"/>
      <c r="N19" s="298"/>
      <c r="O19" s="231"/>
      <c r="P19" s="231"/>
      <c r="Q19" s="231"/>
      <c r="R19" s="231"/>
      <c r="S19" s="231"/>
      <c r="T19" s="231"/>
      <c r="U19" s="268"/>
      <c r="V19" s="232"/>
      <c r="W19" s="232"/>
      <c r="X19" s="232"/>
      <c r="Y19" s="232"/>
      <c r="Z19" s="232"/>
      <c r="AA19" s="232"/>
      <c r="AB19" s="232"/>
      <c r="AC19" s="232"/>
      <c r="AD19" s="232"/>
      <c r="AE19" s="232"/>
    </row>
    <row r="20" spans="1:31"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15</v>
      </c>
      <c r="H20" s="251"/>
      <c r="I20" s="74"/>
      <c r="J20" s="74"/>
      <c r="K20" s="74"/>
      <c r="L20" s="74"/>
      <c r="M20" s="295"/>
      <c r="N20" s="298"/>
      <c r="O20" s="232"/>
      <c r="P20" s="232"/>
      <c r="Q20" s="232"/>
      <c r="R20" s="232"/>
      <c r="S20" s="232"/>
      <c r="T20" s="232"/>
      <c r="U20" s="232"/>
      <c r="V20" s="232"/>
      <c r="W20" s="232"/>
      <c r="X20" s="232"/>
      <c r="Y20" s="232"/>
      <c r="Z20" s="232"/>
      <c r="AA20" s="232"/>
      <c r="AB20" s="232"/>
      <c r="AC20" s="232"/>
      <c r="AD20" s="232"/>
      <c r="AE20" s="232"/>
    </row>
    <row r="21" spans="1:31"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15</v>
      </c>
      <c r="H21" s="251"/>
      <c r="I21" s="74"/>
      <c r="J21" s="74"/>
      <c r="K21" s="74"/>
      <c r="L21" s="74"/>
      <c r="M21" s="295"/>
      <c r="N21" s="298"/>
      <c r="O21" s="232"/>
      <c r="P21" s="232"/>
      <c r="Q21" s="232"/>
      <c r="R21" s="232"/>
      <c r="S21" s="232"/>
      <c r="T21" s="232"/>
      <c r="U21" s="232"/>
      <c r="V21" s="232"/>
      <c r="W21" s="232"/>
      <c r="X21" s="232"/>
      <c r="Y21" s="232"/>
      <c r="Z21" s="232"/>
      <c r="AA21" s="232"/>
      <c r="AB21" s="232"/>
      <c r="AC21" s="232"/>
      <c r="AD21" s="232"/>
      <c r="AE21" s="232"/>
    </row>
    <row r="22" spans="1:31"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15</v>
      </c>
      <c r="H22" s="251"/>
      <c r="I22" s="74"/>
      <c r="J22" s="74"/>
      <c r="K22" s="74"/>
      <c r="L22" s="74"/>
      <c r="M22" s="295"/>
      <c r="N22" s="298"/>
      <c r="O22" s="232"/>
      <c r="P22" s="232"/>
      <c r="Q22" s="232"/>
      <c r="R22" s="232"/>
      <c r="S22" s="232"/>
      <c r="T22" s="232"/>
      <c r="U22" s="232"/>
      <c r="V22" s="232"/>
      <c r="W22" s="232"/>
      <c r="X22" s="232"/>
      <c r="Y22" s="232"/>
      <c r="Z22" s="232"/>
      <c r="AA22" s="232"/>
      <c r="AB22" s="232"/>
      <c r="AC22" s="232"/>
      <c r="AD22" s="232"/>
      <c r="AE22" s="232"/>
    </row>
    <row r="23" spans="1:31"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15</v>
      </c>
      <c r="H23" s="251"/>
      <c r="I23" s="74"/>
      <c r="J23" s="74"/>
      <c r="K23" s="74"/>
      <c r="L23" s="74"/>
      <c r="M23" s="295"/>
      <c r="N23" s="298"/>
      <c r="O23" s="232"/>
      <c r="P23" s="232"/>
      <c r="Q23" s="232"/>
      <c r="R23" s="232"/>
      <c r="S23" s="232"/>
      <c r="T23" s="232"/>
      <c r="U23" s="232"/>
      <c r="V23" s="232"/>
      <c r="W23" s="232"/>
      <c r="X23" s="232"/>
      <c r="Y23" s="232"/>
      <c r="Z23" s="232"/>
      <c r="AA23" s="232"/>
      <c r="AB23" s="232"/>
      <c r="AC23" s="232"/>
      <c r="AD23" s="232"/>
      <c r="AE23" s="232"/>
    </row>
    <row r="24" spans="1:31"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15</v>
      </c>
      <c r="H24" s="251"/>
      <c r="I24" s="74"/>
      <c r="J24" s="74"/>
      <c r="K24" s="291"/>
      <c r="L24" s="291"/>
      <c r="M24" s="294"/>
      <c r="N24" s="315"/>
      <c r="O24" s="232"/>
      <c r="P24" s="232"/>
      <c r="Q24" s="232"/>
      <c r="R24" s="232"/>
      <c r="S24" s="232"/>
      <c r="T24" s="232"/>
      <c r="U24" s="232"/>
      <c r="V24" s="232"/>
      <c r="W24" s="232"/>
      <c r="X24" s="232"/>
      <c r="Y24" s="232"/>
      <c r="Z24" s="232"/>
      <c r="AA24" s="232"/>
      <c r="AB24" s="232"/>
      <c r="AC24" s="232"/>
      <c r="AD24" s="232"/>
      <c r="AE24" s="232"/>
    </row>
    <row r="25" spans="1:31"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15</v>
      </c>
      <c r="H25" s="251"/>
      <c r="I25" s="74"/>
      <c r="J25" s="74"/>
      <c r="K25" s="74"/>
      <c r="L25" s="74"/>
      <c r="M25" s="295"/>
      <c r="N25" s="298"/>
      <c r="O25" s="232"/>
      <c r="P25" s="232"/>
      <c r="Q25" s="232"/>
      <c r="R25" s="232"/>
      <c r="S25" s="232"/>
      <c r="T25" s="232"/>
      <c r="U25" s="232"/>
      <c r="V25" s="232"/>
      <c r="W25" s="232"/>
      <c r="X25" s="232"/>
      <c r="Y25" s="232"/>
      <c r="Z25" s="232"/>
      <c r="AA25" s="232"/>
      <c r="AB25" s="232"/>
      <c r="AC25" s="232"/>
      <c r="AD25" s="232"/>
      <c r="AE25" s="232"/>
    </row>
    <row r="26" spans="1:31"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15</v>
      </c>
      <c r="H26" s="251"/>
      <c r="I26" s="74"/>
      <c r="J26" s="74"/>
      <c r="K26" s="74"/>
      <c r="L26" s="74"/>
      <c r="M26" s="295"/>
      <c r="N26" s="298"/>
      <c r="O26" s="232"/>
      <c r="P26" s="232"/>
      <c r="Q26" s="232"/>
      <c r="R26" s="232"/>
      <c r="S26" s="232"/>
      <c r="T26" s="232"/>
      <c r="U26" s="232"/>
      <c r="V26" s="232"/>
      <c r="W26" s="232"/>
      <c r="X26" s="232"/>
      <c r="Y26" s="232"/>
      <c r="Z26" s="232"/>
      <c r="AA26" s="232"/>
      <c r="AB26" s="232"/>
      <c r="AC26" s="232"/>
      <c r="AD26" s="232"/>
      <c r="AE26" s="232"/>
    </row>
    <row r="27" spans="1:31"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15</v>
      </c>
      <c r="H27" s="251"/>
      <c r="I27" s="74"/>
      <c r="J27" s="74"/>
      <c r="K27" s="74"/>
      <c r="L27" s="74"/>
      <c r="M27" s="295"/>
      <c r="N27" s="298"/>
      <c r="O27" s="232"/>
      <c r="P27" s="232"/>
      <c r="Q27" s="232"/>
      <c r="R27" s="232"/>
      <c r="S27" s="232"/>
      <c r="T27" s="232"/>
      <c r="U27" s="232"/>
      <c r="V27" s="232"/>
      <c r="W27" s="232"/>
      <c r="X27" s="232"/>
      <c r="Y27" s="232"/>
      <c r="Z27" s="232"/>
      <c r="AA27" s="232"/>
      <c r="AB27" s="232"/>
      <c r="AC27" s="232"/>
      <c r="AD27" s="232"/>
      <c r="AE27" s="232"/>
    </row>
    <row r="28" spans="1:31"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15</v>
      </c>
      <c r="H28" s="251"/>
      <c r="I28" s="74"/>
      <c r="J28" s="74"/>
      <c r="K28" s="74"/>
      <c r="L28" s="74"/>
      <c r="M28" s="295"/>
      <c r="N28" s="298"/>
      <c r="O28" s="232"/>
      <c r="P28" s="232"/>
      <c r="Q28" s="232"/>
      <c r="R28" s="232"/>
      <c r="S28" s="232"/>
      <c r="T28" s="232"/>
      <c r="U28" s="232"/>
      <c r="V28" s="232"/>
      <c r="W28" s="232"/>
      <c r="X28" s="232"/>
      <c r="Y28" s="232"/>
      <c r="Z28" s="232"/>
      <c r="AA28" s="232"/>
      <c r="AB28" s="232"/>
      <c r="AC28" s="232"/>
      <c r="AD28" s="232"/>
      <c r="AE28" s="232"/>
    </row>
    <row r="29" spans="1:31"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15</v>
      </c>
      <c r="H29" s="251"/>
      <c r="I29" s="74"/>
      <c r="J29" s="74"/>
      <c r="K29" s="74"/>
      <c r="L29" s="74"/>
      <c r="M29" s="295"/>
      <c r="N29" s="298"/>
      <c r="O29" s="232"/>
      <c r="P29" s="232"/>
      <c r="Q29" s="232"/>
      <c r="R29" s="232"/>
      <c r="S29" s="232"/>
      <c r="T29" s="232"/>
      <c r="U29" s="232"/>
      <c r="V29" s="232"/>
      <c r="W29" s="232"/>
      <c r="X29" s="232"/>
      <c r="Y29" s="232"/>
      <c r="Z29" s="232"/>
      <c r="AA29" s="232"/>
      <c r="AB29" s="232"/>
      <c r="AC29" s="232"/>
      <c r="AD29" s="232"/>
      <c r="AE29" s="232"/>
    </row>
    <row r="30" spans="1:31"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15</v>
      </c>
      <c r="H30" s="251"/>
      <c r="I30" s="74"/>
      <c r="J30" s="74"/>
      <c r="K30" s="74"/>
      <c r="L30" s="74"/>
      <c r="M30" s="295"/>
      <c r="N30" s="298"/>
      <c r="O30" s="232"/>
      <c r="P30" s="232"/>
      <c r="Q30" s="232"/>
      <c r="R30" s="232"/>
      <c r="S30" s="232"/>
      <c r="T30" s="232"/>
      <c r="U30" s="232"/>
      <c r="V30" s="232"/>
      <c r="W30" s="232"/>
      <c r="X30" s="232"/>
      <c r="Y30" s="232"/>
      <c r="Z30" s="232"/>
      <c r="AA30" s="232"/>
      <c r="AB30" s="232"/>
      <c r="AC30" s="232"/>
      <c r="AD30" s="232"/>
      <c r="AE30" s="232"/>
    </row>
    <row r="31" spans="1:31"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15</v>
      </c>
      <c r="H31" s="251"/>
      <c r="I31" s="74"/>
      <c r="J31" s="74"/>
      <c r="K31" s="74"/>
      <c r="L31" s="74"/>
      <c r="M31" s="295"/>
      <c r="N31" s="298"/>
      <c r="O31" s="232"/>
      <c r="P31" s="232"/>
      <c r="Q31" s="232"/>
      <c r="R31" s="232"/>
      <c r="S31" s="232"/>
      <c r="T31" s="232"/>
      <c r="U31" s="232"/>
      <c r="V31" s="232"/>
      <c r="W31" s="232"/>
      <c r="X31" s="232"/>
      <c r="Y31" s="232"/>
      <c r="Z31" s="232"/>
      <c r="AA31" s="232"/>
      <c r="AB31" s="232"/>
      <c r="AC31" s="232"/>
      <c r="AD31" s="232"/>
      <c r="AE31" s="232"/>
    </row>
    <row r="32" spans="1:31"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15</v>
      </c>
      <c r="H32" s="251"/>
      <c r="I32" s="74"/>
      <c r="J32" s="74"/>
      <c r="K32" s="74"/>
      <c r="L32" s="74"/>
      <c r="M32" s="295"/>
      <c r="N32" s="298"/>
      <c r="O32" s="232"/>
      <c r="P32" s="232"/>
      <c r="Q32" s="232"/>
      <c r="R32" s="232"/>
      <c r="S32" s="232"/>
      <c r="T32" s="232"/>
      <c r="U32" s="232"/>
      <c r="V32" s="232"/>
      <c r="W32" s="232"/>
      <c r="X32" s="232"/>
      <c r="Y32" s="232"/>
      <c r="Z32" s="232"/>
      <c r="AA32" s="232"/>
      <c r="AB32" s="232"/>
      <c r="AC32" s="232"/>
      <c r="AD32" s="232"/>
      <c r="AE32" s="232"/>
    </row>
    <row r="33" spans="1:31"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15</v>
      </c>
      <c r="H33" s="251"/>
      <c r="I33" s="74"/>
      <c r="J33" s="74"/>
      <c r="K33" s="74"/>
      <c r="L33" s="74"/>
      <c r="M33" s="295"/>
      <c r="N33" s="298"/>
      <c r="O33" s="232"/>
      <c r="P33" s="232"/>
      <c r="Q33" s="232"/>
      <c r="R33" s="232"/>
      <c r="S33" s="232"/>
      <c r="T33" s="232"/>
      <c r="U33" s="232"/>
      <c r="V33" s="232"/>
      <c r="W33" s="232"/>
      <c r="X33" s="232"/>
      <c r="Y33" s="232"/>
      <c r="Z33" s="232"/>
      <c r="AA33" s="232"/>
      <c r="AB33" s="232"/>
      <c r="AC33" s="232"/>
      <c r="AD33" s="232"/>
      <c r="AE33" s="232"/>
    </row>
    <row r="34" spans="1:31"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15</v>
      </c>
      <c r="H34" s="251"/>
      <c r="I34" s="74"/>
      <c r="J34" s="74"/>
      <c r="K34" s="74"/>
      <c r="L34" s="74"/>
      <c r="M34" s="295"/>
      <c r="N34" s="298"/>
      <c r="O34" s="232"/>
      <c r="P34" s="232"/>
      <c r="Q34" s="232"/>
      <c r="R34" s="232"/>
      <c r="S34" s="232"/>
      <c r="T34" s="232"/>
      <c r="U34" s="232"/>
      <c r="V34" s="232"/>
      <c r="W34" s="232"/>
      <c r="X34" s="232"/>
      <c r="Y34" s="232"/>
      <c r="Z34" s="232"/>
      <c r="AA34" s="232"/>
      <c r="AB34" s="232"/>
      <c r="AC34" s="232"/>
      <c r="AD34" s="232"/>
      <c r="AE34" s="232"/>
    </row>
    <row r="35" spans="1:31"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15</v>
      </c>
      <c r="H35" s="251"/>
      <c r="I35" s="74"/>
      <c r="J35" s="74"/>
      <c r="K35" s="74"/>
      <c r="L35" s="74"/>
      <c r="M35" s="295"/>
      <c r="N35" s="298"/>
      <c r="O35" s="232"/>
      <c r="P35" s="232"/>
      <c r="Q35" s="232"/>
      <c r="R35" s="232"/>
      <c r="S35" s="232"/>
      <c r="T35" s="232"/>
      <c r="U35" s="232"/>
      <c r="V35" s="232"/>
      <c r="W35" s="232"/>
      <c r="X35" s="232"/>
      <c r="Y35" s="232"/>
      <c r="Z35" s="232"/>
      <c r="AA35" s="232"/>
      <c r="AB35" s="232"/>
      <c r="AC35" s="232"/>
      <c r="AD35" s="232"/>
      <c r="AE35" s="232"/>
    </row>
    <row r="36" spans="1:31"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15</v>
      </c>
      <c r="H36" s="251"/>
      <c r="I36" s="74"/>
      <c r="J36" s="74"/>
      <c r="K36" s="74"/>
      <c r="L36" s="74"/>
      <c r="M36" s="295"/>
      <c r="N36" s="298"/>
      <c r="O36" s="232"/>
      <c r="P36" s="232"/>
      <c r="Q36" s="232"/>
      <c r="R36" s="232"/>
      <c r="S36" s="232"/>
      <c r="T36" s="232"/>
      <c r="U36" s="232"/>
      <c r="V36" s="232"/>
      <c r="W36" s="232"/>
      <c r="X36" s="232"/>
      <c r="Y36" s="232"/>
      <c r="Z36" s="232"/>
      <c r="AA36" s="232"/>
      <c r="AB36" s="232"/>
      <c r="AC36" s="232"/>
      <c r="AD36" s="232"/>
      <c r="AE36" s="232"/>
    </row>
    <row r="37" spans="1:31"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15</v>
      </c>
      <c r="H37" s="251"/>
      <c r="I37" s="74"/>
      <c r="J37" s="74"/>
      <c r="K37" s="74"/>
      <c r="L37" s="74"/>
      <c r="M37" s="295"/>
      <c r="N37" s="298"/>
      <c r="O37" s="232"/>
      <c r="P37" s="232"/>
      <c r="Q37" s="232"/>
      <c r="R37" s="232"/>
      <c r="S37" s="232"/>
      <c r="T37" s="232"/>
      <c r="U37" s="232"/>
      <c r="V37" s="232"/>
      <c r="W37" s="232"/>
      <c r="X37" s="232"/>
      <c r="Y37" s="232"/>
      <c r="Z37" s="232"/>
      <c r="AA37" s="232"/>
      <c r="AB37" s="232"/>
      <c r="AC37" s="232"/>
      <c r="AD37" s="232"/>
      <c r="AE37" s="232"/>
    </row>
    <row r="38" spans="1:31"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15</v>
      </c>
      <c r="H38" s="251"/>
      <c r="I38" s="74"/>
      <c r="J38" s="74"/>
      <c r="K38" s="74"/>
      <c r="L38" s="74"/>
      <c r="M38" s="295"/>
      <c r="N38" s="298"/>
      <c r="O38" s="232"/>
      <c r="P38" s="232"/>
      <c r="Q38" s="232"/>
      <c r="R38" s="232"/>
      <c r="S38" s="232"/>
      <c r="T38" s="232"/>
      <c r="U38" s="232"/>
      <c r="V38" s="232"/>
      <c r="W38" s="232"/>
      <c r="X38" s="232"/>
      <c r="Y38" s="232"/>
      <c r="Z38" s="232"/>
      <c r="AA38" s="232"/>
      <c r="AB38" s="232"/>
      <c r="AC38" s="232"/>
      <c r="AD38" s="232"/>
      <c r="AE38" s="232"/>
    </row>
    <row r="39" spans="1:31" ht="59.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15</v>
      </c>
      <c r="H39" s="251"/>
      <c r="I39" s="74"/>
      <c r="J39" s="74"/>
      <c r="K39" s="74"/>
      <c r="L39" s="74"/>
      <c r="M39" s="295"/>
      <c r="N39" s="298"/>
      <c r="O39" s="232"/>
      <c r="P39" s="232"/>
      <c r="Q39" s="232"/>
      <c r="R39" s="232"/>
      <c r="S39" s="232"/>
      <c r="T39" s="232"/>
      <c r="U39" s="232"/>
      <c r="V39" s="232"/>
      <c r="W39" s="232"/>
      <c r="X39" s="232"/>
      <c r="Y39" s="232"/>
      <c r="Z39" s="232"/>
      <c r="AA39" s="232"/>
      <c r="AB39" s="232"/>
      <c r="AC39" s="232"/>
      <c r="AD39" s="232"/>
      <c r="AE39" s="232"/>
    </row>
    <row r="40" spans="1:31"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15</v>
      </c>
      <c r="H40" s="251"/>
      <c r="I40" s="74"/>
      <c r="J40" s="74"/>
      <c r="K40" s="74"/>
      <c r="L40" s="74"/>
      <c r="M40" s="295"/>
      <c r="N40" s="298"/>
      <c r="O40" s="232"/>
      <c r="P40" s="232"/>
      <c r="Q40" s="232"/>
      <c r="R40" s="232"/>
      <c r="S40" s="232"/>
      <c r="T40" s="232"/>
      <c r="U40" s="232"/>
      <c r="V40" s="232"/>
      <c r="W40" s="232"/>
      <c r="X40" s="232"/>
      <c r="Y40" s="232"/>
      <c r="Z40" s="232"/>
      <c r="AA40" s="232"/>
      <c r="AB40" s="232"/>
      <c r="AC40" s="232"/>
      <c r="AD40" s="232"/>
      <c r="AE40" s="232"/>
    </row>
    <row r="41" spans="1:31"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15</v>
      </c>
      <c r="H41" s="251"/>
      <c r="I41" s="74"/>
      <c r="J41" s="74"/>
      <c r="K41" s="74"/>
      <c r="L41" s="74"/>
      <c r="M41" s="295"/>
      <c r="N41" s="298"/>
      <c r="O41" s="232"/>
      <c r="P41" s="232"/>
      <c r="Q41" s="232"/>
      <c r="R41" s="232"/>
      <c r="S41" s="232"/>
      <c r="T41" s="232"/>
      <c r="U41" s="232"/>
      <c r="V41" s="232"/>
      <c r="W41" s="232"/>
      <c r="X41" s="232"/>
      <c r="Y41" s="232"/>
      <c r="Z41" s="232"/>
      <c r="AA41" s="232"/>
      <c r="AB41" s="232"/>
      <c r="AC41" s="232"/>
      <c r="AD41" s="232"/>
      <c r="AE41" s="232"/>
    </row>
    <row r="42" spans="1:31"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15</v>
      </c>
      <c r="H42" s="251"/>
      <c r="I42" s="74"/>
      <c r="J42" s="74"/>
      <c r="K42" s="74"/>
      <c r="L42" s="74"/>
      <c r="M42" s="295"/>
      <c r="N42" s="298"/>
      <c r="O42" s="232"/>
      <c r="P42" s="232"/>
      <c r="Q42" s="232"/>
      <c r="R42" s="232"/>
      <c r="S42" s="232"/>
      <c r="T42" s="232"/>
      <c r="U42" s="232"/>
      <c r="V42" s="232"/>
      <c r="W42" s="232"/>
      <c r="X42" s="232"/>
      <c r="Y42" s="232"/>
      <c r="Z42" s="232"/>
      <c r="AA42" s="232"/>
      <c r="AB42" s="232"/>
      <c r="AC42" s="232"/>
      <c r="AD42" s="232"/>
      <c r="AE42" s="232"/>
    </row>
    <row r="43" spans="1:31"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15</v>
      </c>
      <c r="H43" s="251"/>
      <c r="I43" s="74"/>
      <c r="J43" s="74"/>
      <c r="K43" s="74"/>
      <c r="L43" s="74"/>
      <c r="M43" s="295"/>
      <c r="N43" s="298"/>
      <c r="O43" s="232"/>
      <c r="P43" s="232"/>
      <c r="Q43" s="232"/>
      <c r="R43" s="232"/>
      <c r="S43" s="232"/>
      <c r="T43" s="232"/>
      <c r="U43" s="232"/>
      <c r="V43" s="232"/>
      <c r="W43" s="232"/>
      <c r="X43" s="232"/>
      <c r="Y43" s="232"/>
      <c r="Z43" s="232"/>
      <c r="AA43" s="232"/>
      <c r="AB43" s="232"/>
      <c r="AC43" s="232"/>
      <c r="AD43" s="232"/>
      <c r="AE43" s="232"/>
    </row>
    <row r="44" spans="1:31"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15</v>
      </c>
      <c r="H44" s="251"/>
      <c r="I44" s="74"/>
      <c r="J44" s="74"/>
      <c r="K44" s="74"/>
      <c r="L44" s="74"/>
      <c r="M44" s="295"/>
      <c r="N44" s="298"/>
      <c r="O44" s="232"/>
      <c r="P44" s="232"/>
      <c r="Q44" s="232"/>
      <c r="R44" s="232"/>
      <c r="S44" s="232"/>
      <c r="T44" s="232"/>
      <c r="U44" s="232"/>
      <c r="V44" s="232"/>
      <c r="W44" s="232"/>
      <c r="X44" s="232"/>
      <c r="Y44" s="232"/>
      <c r="Z44" s="232"/>
      <c r="AA44" s="232"/>
      <c r="AB44" s="232"/>
      <c r="AC44" s="232"/>
      <c r="AD44" s="232"/>
      <c r="AE44" s="232"/>
    </row>
    <row r="45" spans="1:31" ht="63.7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15</v>
      </c>
      <c r="H45" s="251"/>
      <c r="I45" s="74"/>
      <c r="J45" s="74"/>
      <c r="K45" s="74"/>
      <c r="L45" s="74"/>
      <c r="M45" s="295"/>
      <c r="N45" s="298"/>
      <c r="O45" s="232"/>
      <c r="P45" s="232"/>
      <c r="Q45" s="232"/>
      <c r="R45" s="232"/>
      <c r="S45" s="232"/>
      <c r="T45" s="232"/>
      <c r="U45" s="232"/>
      <c r="V45" s="232"/>
      <c r="W45" s="232"/>
      <c r="X45" s="232"/>
      <c r="Y45" s="232"/>
      <c r="Z45" s="232"/>
      <c r="AA45" s="232"/>
      <c r="AB45" s="232"/>
      <c r="AC45" s="232"/>
      <c r="AD45" s="232"/>
      <c r="AE45" s="232"/>
    </row>
    <row r="46" spans="1:31"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15</v>
      </c>
      <c r="H46" s="251"/>
      <c r="I46" s="74"/>
      <c r="J46" s="74"/>
      <c r="K46" s="74"/>
      <c r="L46" s="74"/>
      <c r="M46" s="295"/>
      <c r="N46" s="298"/>
      <c r="O46" s="232"/>
      <c r="P46" s="232"/>
      <c r="Q46" s="232"/>
      <c r="R46" s="232"/>
      <c r="S46" s="232"/>
      <c r="T46" s="232"/>
      <c r="U46" s="232"/>
      <c r="V46" s="232"/>
      <c r="W46" s="232"/>
      <c r="X46" s="232"/>
      <c r="Y46" s="232"/>
      <c r="Z46" s="232"/>
      <c r="AA46" s="232"/>
      <c r="AB46" s="232"/>
      <c r="AC46" s="232"/>
      <c r="AD46" s="232"/>
      <c r="AE46" s="232"/>
    </row>
    <row r="47" spans="1:31"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15</v>
      </c>
      <c r="H47" s="251"/>
      <c r="I47" s="291"/>
      <c r="J47" s="74"/>
      <c r="K47" s="291"/>
      <c r="L47" s="291"/>
      <c r="M47" s="294"/>
      <c r="N47" s="298"/>
      <c r="O47" s="232"/>
      <c r="P47" s="232"/>
      <c r="Q47" s="232"/>
      <c r="R47" s="232"/>
      <c r="S47" s="232"/>
      <c r="T47" s="232"/>
      <c r="U47" s="232"/>
      <c r="V47" s="232"/>
      <c r="W47" s="232"/>
      <c r="X47" s="232"/>
      <c r="Y47" s="232"/>
      <c r="Z47" s="232"/>
      <c r="AA47" s="232"/>
      <c r="AB47" s="232"/>
      <c r="AC47" s="232"/>
      <c r="AD47" s="232"/>
      <c r="AE47" s="232"/>
    </row>
    <row r="48" spans="1:31"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15</v>
      </c>
      <c r="H48" s="251"/>
      <c r="I48" s="74"/>
      <c r="J48" s="74"/>
      <c r="K48" s="291"/>
      <c r="L48" s="291"/>
      <c r="M48" s="294"/>
      <c r="N48" s="298"/>
      <c r="O48" s="232"/>
      <c r="P48" s="232"/>
      <c r="Q48" s="232"/>
      <c r="R48" s="232"/>
      <c r="S48" s="232"/>
      <c r="T48" s="232"/>
      <c r="U48" s="232"/>
      <c r="V48" s="232"/>
      <c r="W48" s="232"/>
      <c r="X48" s="232"/>
      <c r="Y48" s="232"/>
      <c r="Z48" s="232"/>
      <c r="AA48" s="232"/>
      <c r="AB48" s="232"/>
      <c r="AC48" s="232"/>
      <c r="AD48" s="232"/>
      <c r="AE48" s="232"/>
    </row>
    <row r="49" spans="1:31"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291"/>
      <c r="L49" s="291"/>
      <c r="M49" s="294" t="s">
        <v>569</v>
      </c>
      <c r="N49" s="298"/>
      <c r="O49" s="232"/>
      <c r="P49" s="232"/>
      <c r="Q49" s="232"/>
      <c r="R49" s="232"/>
      <c r="S49" s="232"/>
      <c r="T49" s="232"/>
      <c r="U49" s="232"/>
      <c r="V49" s="232"/>
      <c r="W49" s="232"/>
      <c r="X49" s="232"/>
      <c r="Y49" s="232"/>
      <c r="Z49" s="232"/>
      <c r="AA49" s="232"/>
      <c r="AB49" s="232"/>
      <c r="AC49" s="232"/>
      <c r="AD49" s="232"/>
      <c r="AE49" s="232"/>
    </row>
    <row r="50" spans="1:31"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15</v>
      </c>
      <c r="H50" s="251"/>
      <c r="I50" s="74"/>
      <c r="J50" s="74"/>
      <c r="K50" s="74"/>
      <c r="L50" s="74"/>
      <c r="M50" s="294"/>
      <c r="N50" s="297"/>
      <c r="O50" s="232"/>
      <c r="P50" s="232"/>
      <c r="Q50" s="232"/>
      <c r="R50" s="232"/>
      <c r="S50" s="232"/>
      <c r="T50" s="232"/>
      <c r="U50" s="232"/>
      <c r="V50" s="232"/>
      <c r="W50" s="232"/>
      <c r="X50" s="232"/>
      <c r="Y50" s="232"/>
      <c r="Z50" s="232"/>
      <c r="AA50" s="232"/>
      <c r="AB50" s="232"/>
      <c r="AC50" s="232"/>
      <c r="AD50" s="232"/>
      <c r="AE50" s="232"/>
    </row>
    <row r="51" spans="1:31"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32"/>
      <c r="P51" s="232"/>
      <c r="Q51" s="232"/>
      <c r="R51" s="232"/>
      <c r="S51" s="232"/>
      <c r="T51" s="232"/>
      <c r="U51" s="232"/>
      <c r="V51" s="232"/>
      <c r="W51" s="232"/>
      <c r="X51" s="232"/>
      <c r="Y51" s="232"/>
      <c r="Z51" s="232"/>
      <c r="AA51" s="232"/>
      <c r="AB51" s="232"/>
      <c r="AC51" s="232"/>
      <c r="AD51" s="232"/>
      <c r="AE51" s="232"/>
    </row>
    <row r="52" spans="1:31"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15</v>
      </c>
      <c r="H52" s="251"/>
      <c r="I52" s="74"/>
      <c r="J52" s="74"/>
      <c r="K52" s="74"/>
      <c r="L52" s="74"/>
      <c r="M52" s="295"/>
      <c r="N52" s="298"/>
      <c r="O52" s="232"/>
      <c r="P52" s="232"/>
      <c r="Q52" s="232"/>
      <c r="R52" s="232"/>
      <c r="S52" s="232"/>
      <c r="T52" s="232"/>
      <c r="U52" s="232"/>
      <c r="V52" s="232"/>
      <c r="W52" s="232"/>
      <c r="X52" s="232"/>
      <c r="Y52" s="232"/>
      <c r="Z52" s="232"/>
      <c r="AA52" s="232"/>
      <c r="AB52" s="232"/>
      <c r="AC52" s="232"/>
      <c r="AD52" s="232"/>
      <c r="AE52" s="232"/>
    </row>
    <row r="53" spans="1:31"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15</v>
      </c>
      <c r="H53" s="251"/>
      <c r="I53" s="74"/>
      <c r="J53" s="74"/>
      <c r="K53" s="74"/>
      <c r="L53" s="74"/>
      <c r="M53" s="295"/>
      <c r="N53" s="298"/>
      <c r="O53" s="232"/>
      <c r="P53" s="232"/>
      <c r="Q53" s="232"/>
      <c r="R53" s="232"/>
      <c r="S53" s="232"/>
      <c r="T53" s="232"/>
      <c r="U53" s="232"/>
      <c r="V53" s="232"/>
      <c r="W53" s="232"/>
      <c r="X53" s="232"/>
      <c r="Y53" s="232"/>
      <c r="Z53" s="232"/>
      <c r="AA53" s="232"/>
      <c r="AB53" s="232"/>
      <c r="AC53" s="232"/>
      <c r="AD53" s="232"/>
      <c r="AE53" s="232"/>
    </row>
    <row r="54" spans="1:31"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15</v>
      </c>
      <c r="H54" s="251"/>
      <c r="I54" s="74"/>
      <c r="J54" s="74"/>
      <c r="K54" s="74"/>
      <c r="L54" s="74"/>
      <c r="M54" s="303" t="s">
        <v>489</v>
      </c>
      <c r="N54" s="304"/>
      <c r="O54" s="232"/>
      <c r="P54" s="232"/>
      <c r="Q54" s="232"/>
      <c r="R54" s="232"/>
      <c r="S54" s="232"/>
      <c r="T54" s="232"/>
      <c r="U54" s="232"/>
      <c r="V54" s="232"/>
      <c r="W54" s="232"/>
      <c r="X54" s="232"/>
      <c r="Y54" s="232"/>
      <c r="Z54" s="232"/>
      <c r="AA54" s="232"/>
      <c r="AB54" s="232"/>
      <c r="AC54" s="232"/>
      <c r="AD54" s="232"/>
      <c r="AE54" s="232"/>
    </row>
    <row r="55" spans="1:31"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15</v>
      </c>
      <c r="H55" s="251"/>
      <c r="I55" s="74"/>
      <c r="J55" s="74"/>
      <c r="K55" s="74"/>
      <c r="L55" s="74"/>
      <c r="M55" s="303" t="s">
        <v>489</v>
      </c>
      <c r="N55" s="304"/>
      <c r="O55" s="232"/>
      <c r="P55" s="232"/>
      <c r="Q55" s="232"/>
      <c r="R55" s="232"/>
      <c r="S55" s="232"/>
      <c r="T55" s="232"/>
      <c r="U55" s="232"/>
      <c r="V55" s="232"/>
      <c r="W55" s="232"/>
      <c r="X55" s="232"/>
      <c r="Y55" s="232"/>
      <c r="Z55" s="232"/>
      <c r="AA55" s="232"/>
      <c r="AB55" s="232"/>
      <c r="AC55" s="232"/>
      <c r="AD55" s="232"/>
      <c r="AE55" s="232"/>
    </row>
    <row r="56" spans="1:31"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15</v>
      </c>
      <c r="H56" s="251"/>
      <c r="I56" s="74"/>
      <c r="J56" s="74"/>
      <c r="K56" s="74"/>
      <c r="L56" s="74"/>
      <c r="M56" s="295"/>
      <c r="N56" s="298"/>
      <c r="O56" s="232"/>
      <c r="P56" s="232"/>
      <c r="Q56" s="232"/>
      <c r="R56" s="232"/>
      <c r="S56" s="232"/>
      <c r="T56" s="232"/>
      <c r="U56" s="232"/>
      <c r="V56" s="232"/>
      <c r="W56" s="232"/>
      <c r="X56" s="232"/>
      <c r="Y56" s="232"/>
      <c r="Z56" s="232"/>
      <c r="AA56" s="232"/>
      <c r="AB56" s="232"/>
      <c r="AC56" s="232"/>
      <c r="AD56" s="232"/>
      <c r="AE56" s="232"/>
    </row>
    <row r="57" spans="1:31"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15</v>
      </c>
      <c r="H57" s="251"/>
      <c r="I57" s="74"/>
      <c r="J57" s="74"/>
      <c r="K57" s="74"/>
      <c r="L57" s="74"/>
      <c r="M57" s="295"/>
      <c r="N57" s="298"/>
      <c r="O57" s="232"/>
      <c r="P57" s="232"/>
      <c r="Q57" s="232"/>
      <c r="R57" s="232"/>
      <c r="S57" s="232"/>
      <c r="T57" s="232"/>
      <c r="U57" s="232"/>
      <c r="V57" s="232"/>
      <c r="W57" s="232"/>
      <c r="X57" s="232"/>
      <c r="Y57" s="232"/>
      <c r="Z57" s="232"/>
      <c r="AA57" s="232"/>
      <c r="AB57" s="232"/>
      <c r="AC57" s="232"/>
      <c r="AD57" s="232"/>
      <c r="AE57" s="232"/>
    </row>
    <row r="58" spans="1:31"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15</v>
      </c>
      <c r="H58" s="251"/>
      <c r="I58" s="74"/>
      <c r="J58" s="74"/>
      <c r="K58" s="74"/>
      <c r="L58" s="74"/>
      <c r="M58" s="295"/>
      <c r="N58" s="298"/>
      <c r="O58" s="232"/>
      <c r="P58" s="232"/>
      <c r="Q58" s="232"/>
      <c r="R58" s="232"/>
      <c r="S58" s="232"/>
      <c r="T58" s="232"/>
      <c r="U58" s="232"/>
      <c r="V58" s="232"/>
      <c r="W58" s="232"/>
      <c r="X58" s="232"/>
      <c r="Y58" s="232"/>
      <c r="Z58" s="232"/>
      <c r="AA58" s="232"/>
      <c r="AB58" s="232"/>
      <c r="AC58" s="232"/>
      <c r="AD58" s="232"/>
      <c r="AE58" s="232"/>
    </row>
    <row r="59" spans="1:31"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c r="X59" s="232"/>
      <c r="Y59" s="232"/>
      <c r="Z59" s="232"/>
      <c r="AA59" s="232"/>
      <c r="AB59" s="232"/>
      <c r="AC59" s="232"/>
      <c r="AD59" s="232"/>
      <c r="AE59" s="232"/>
    </row>
    <row r="60" spans="1:31"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15</v>
      </c>
      <c r="H60" s="251"/>
      <c r="I60" s="74"/>
      <c r="J60" s="74"/>
      <c r="K60" s="74"/>
      <c r="L60" s="74"/>
      <c r="M60" s="295"/>
      <c r="N60" s="298"/>
      <c r="O60" s="232"/>
      <c r="P60" s="232"/>
      <c r="Q60" s="232"/>
      <c r="R60" s="232"/>
      <c r="S60" s="232"/>
      <c r="T60" s="232"/>
      <c r="U60" s="232"/>
      <c r="V60" s="232"/>
      <c r="W60" s="232"/>
      <c r="X60" s="232"/>
      <c r="Y60" s="232"/>
      <c r="Z60" s="232"/>
      <c r="AA60" s="232"/>
      <c r="AB60" s="232"/>
      <c r="AC60" s="232"/>
      <c r="AD60" s="232"/>
      <c r="AE60" s="232"/>
    </row>
    <row r="61" spans="1:31"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15</v>
      </c>
      <c r="H61" s="251"/>
      <c r="I61" s="74"/>
      <c r="J61" s="74"/>
      <c r="K61" s="74"/>
      <c r="L61" s="74"/>
      <c r="M61" s="295"/>
      <c r="N61" s="298"/>
      <c r="O61" s="232"/>
      <c r="P61" s="232"/>
      <c r="Q61" s="232"/>
      <c r="R61" s="232"/>
      <c r="S61" s="232"/>
      <c r="T61" s="232"/>
      <c r="U61" s="232"/>
      <c r="V61" s="232"/>
      <c r="W61" s="232"/>
      <c r="X61" s="232"/>
      <c r="Y61" s="232"/>
      <c r="Z61" s="232"/>
      <c r="AA61" s="232"/>
      <c r="AB61" s="232"/>
      <c r="AC61" s="232"/>
      <c r="AD61" s="232"/>
      <c r="AE61" s="232"/>
    </row>
    <row r="62" spans="1:31"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5"/>
      <c r="O62" s="232"/>
      <c r="P62" s="232"/>
      <c r="Q62" s="232"/>
      <c r="R62" s="232"/>
      <c r="S62" s="232"/>
      <c r="T62" s="232"/>
      <c r="U62" s="232"/>
      <c r="V62" s="232"/>
      <c r="W62" s="232"/>
      <c r="X62" s="232"/>
      <c r="Y62" s="232"/>
      <c r="Z62" s="232"/>
      <c r="AA62" s="232"/>
      <c r="AB62" s="232"/>
      <c r="AC62" s="232"/>
      <c r="AD62" s="232"/>
      <c r="AE62" s="232"/>
    </row>
    <row r="63" spans="1:31"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15</v>
      </c>
      <c r="H63" s="251"/>
      <c r="I63" s="74"/>
      <c r="J63" s="74"/>
      <c r="K63" s="74"/>
      <c r="L63" s="74"/>
      <c r="M63" s="295"/>
      <c r="N63" s="298"/>
      <c r="O63" s="232"/>
      <c r="P63" s="232"/>
      <c r="Q63" s="232"/>
      <c r="R63" s="232"/>
      <c r="S63" s="232"/>
      <c r="T63" s="232"/>
      <c r="U63" s="232"/>
      <c r="V63" s="232"/>
      <c r="W63" s="232"/>
      <c r="X63" s="232"/>
      <c r="Y63" s="232"/>
      <c r="Z63" s="232"/>
      <c r="AA63" s="232"/>
      <c r="AB63" s="232"/>
      <c r="AC63" s="232"/>
      <c r="AD63" s="232"/>
      <c r="AE63" s="232"/>
    </row>
    <row r="64" spans="1:31"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15</v>
      </c>
      <c r="H64" s="251"/>
      <c r="I64" s="74"/>
      <c r="J64" s="74"/>
      <c r="K64" s="291"/>
      <c r="L64" s="74"/>
      <c r="M64" s="295"/>
      <c r="N64" s="298"/>
      <c r="O64" s="232"/>
      <c r="P64" s="232"/>
      <c r="Q64" s="232"/>
      <c r="R64" s="232"/>
      <c r="S64" s="232"/>
      <c r="T64" s="232"/>
      <c r="U64" s="232"/>
      <c r="V64" s="232"/>
      <c r="W64" s="232"/>
      <c r="X64" s="232"/>
      <c r="Y64" s="232"/>
      <c r="Z64" s="232"/>
      <c r="AA64" s="232"/>
      <c r="AB64" s="232"/>
      <c r="AC64" s="232"/>
      <c r="AD64" s="232"/>
      <c r="AE64" s="232"/>
    </row>
    <row r="65" spans="1:31"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5" t="s">
        <v>581</v>
      </c>
      <c r="N65" s="298"/>
      <c r="O65" s="232"/>
      <c r="P65" s="232"/>
      <c r="Q65" s="232"/>
      <c r="R65" s="232"/>
      <c r="S65" s="232"/>
      <c r="T65" s="232"/>
      <c r="U65" s="232"/>
      <c r="V65" s="232"/>
      <c r="W65" s="232"/>
      <c r="X65" s="232"/>
      <c r="Y65" s="232"/>
      <c r="Z65" s="232"/>
      <c r="AA65" s="232"/>
      <c r="AB65" s="232"/>
      <c r="AC65" s="232"/>
      <c r="AD65" s="232"/>
      <c r="AE65" s="232"/>
    </row>
    <row r="66" spans="1:31"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581</v>
      </c>
      <c r="N66" s="298"/>
      <c r="O66" s="232"/>
      <c r="P66" s="232"/>
      <c r="Q66" s="232"/>
      <c r="R66" s="232"/>
      <c r="S66" s="232"/>
      <c r="T66" s="232"/>
      <c r="U66" s="232"/>
      <c r="V66" s="232"/>
      <c r="W66" s="232"/>
      <c r="X66" s="232"/>
      <c r="Y66" s="232"/>
      <c r="Z66" s="232"/>
      <c r="AA66" s="232"/>
      <c r="AB66" s="232"/>
      <c r="AC66" s="232"/>
      <c r="AD66" s="232"/>
      <c r="AE66" s="232"/>
    </row>
    <row r="67" spans="1:31"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15</v>
      </c>
      <c r="H67" s="251"/>
      <c r="I67" s="74"/>
      <c r="J67" s="74"/>
      <c r="K67" s="74"/>
      <c r="L67" s="74"/>
      <c r="M67" s="295"/>
      <c r="N67" s="298"/>
      <c r="O67" s="232"/>
      <c r="P67" s="232"/>
      <c r="Q67" s="232"/>
      <c r="R67" s="232"/>
      <c r="S67" s="232"/>
      <c r="T67" s="232"/>
      <c r="U67" s="232"/>
      <c r="V67" s="232"/>
      <c r="W67" s="232"/>
      <c r="X67" s="232"/>
      <c r="Y67" s="232"/>
      <c r="Z67" s="232"/>
      <c r="AA67" s="232"/>
      <c r="AB67" s="232"/>
      <c r="AC67" s="232"/>
      <c r="AD67" s="232"/>
      <c r="AE67" s="232"/>
    </row>
    <row r="68" spans="1:31"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15</v>
      </c>
      <c r="H68" s="251"/>
      <c r="I68" s="74"/>
      <c r="J68" s="74"/>
      <c r="K68" s="74"/>
      <c r="L68" s="74"/>
      <c r="M68" s="295"/>
      <c r="N68" s="298"/>
      <c r="O68" s="232"/>
      <c r="P68" s="232"/>
      <c r="Q68" s="232"/>
      <c r="R68" s="232"/>
      <c r="S68" s="232"/>
      <c r="T68" s="232"/>
      <c r="U68" s="232"/>
      <c r="V68" s="232"/>
      <c r="W68" s="232"/>
      <c r="X68" s="232"/>
      <c r="Y68" s="232"/>
      <c r="Z68" s="232"/>
      <c r="AA68" s="232"/>
      <c r="AB68" s="232"/>
      <c r="AC68" s="232"/>
      <c r="AD68" s="232"/>
      <c r="AE68" s="232"/>
    </row>
    <row r="69" spans="1:31"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5" t="s">
        <v>581</v>
      </c>
      <c r="N69" s="298"/>
      <c r="O69" s="232"/>
      <c r="P69" s="232"/>
      <c r="Q69" s="232"/>
      <c r="R69" s="232"/>
      <c r="S69" s="232"/>
      <c r="T69" s="232"/>
      <c r="U69" s="232"/>
      <c r="V69" s="232"/>
      <c r="W69" s="232"/>
      <c r="X69" s="232"/>
      <c r="Y69" s="232"/>
      <c r="Z69" s="232"/>
      <c r="AA69" s="232"/>
      <c r="AB69" s="232"/>
      <c r="AC69" s="232"/>
      <c r="AD69" s="232"/>
      <c r="AE69" s="232"/>
    </row>
    <row r="70" spans="1:31"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15</v>
      </c>
      <c r="H70" s="251"/>
      <c r="I70" s="74"/>
      <c r="J70" s="74"/>
      <c r="K70" s="74"/>
      <c r="L70" s="74"/>
      <c r="M70" s="294"/>
      <c r="N70" s="297"/>
      <c r="O70" s="232"/>
      <c r="P70" s="232"/>
      <c r="Q70" s="232"/>
      <c r="R70" s="232"/>
      <c r="S70" s="232"/>
      <c r="T70" s="232"/>
      <c r="U70" s="232"/>
      <c r="V70" s="232"/>
      <c r="W70" s="232"/>
      <c r="X70" s="232"/>
      <c r="Y70" s="232"/>
      <c r="Z70" s="232"/>
      <c r="AA70" s="232"/>
      <c r="AB70" s="232"/>
      <c r="AC70" s="232"/>
      <c r="AD70" s="232"/>
      <c r="AE70" s="232"/>
    </row>
    <row r="71" spans="1:31"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15</v>
      </c>
      <c r="H71" s="251"/>
      <c r="I71" s="74"/>
      <c r="J71" s="74"/>
      <c r="K71" s="74"/>
      <c r="L71" s="74"/>
      <c r="M71" s="295"/>
      <c r="N71" s="298"/>
      <c r="O71" s="232"/>
      <c r="P71" s="232"/>
      <c r="Q71" s="232"/>
      <c r="R71" s="232"/>
      <c r="S71" s="232"/>
      <c r="T71" s="232"/>
      <c r="U71" s="232"/>
      <c r="V71" s="232"/>
      <c r="W71" s="232"/>
      <c r="X71" s="232"/>
      <c r="Y71" s="232"/>
      <c r="Z71" s="232"/>
      <c r="AA71" s="232"/>
      <c r="AB71" s="232"/>
      <c r="AC71" s="232"/>
      <c r="AD71" s="232"/>
      <c r="AE71" s="232"/>
    </row>
    <row r="72" spans="1:31"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15</v>
      </c>
      <c r="H72" s="251"/>
      <c r="I72" s="74"/>
      <c r="J72" s="74"/>
      <c r="K72" s="74"/>
      <c r="L72" s="74"/>
      <c r="M72" s="295"/>
      <c r="N72" s="298"/>
      <c r="O72" s="232"/>
      <c r="P72" s="232"/>
      <c r="Q72" s="232"/>
      <c r="R72" s="232"/>
      <c r="S72" s="232"/>
      <c r="T72" s="232"/>
      <c r="U72" s="232"/>
      <c r="V72" s="232"/>
      <c r="W72" s="232"/>
      <c r="X72" s="232"/>
      <c r="Y72" s="232"/>
      <c r="Z72" s="232"/>
      <c r="AA72" s="232"/>
      <c r="AB72" s="232"/>
      <c r="AC72" s="232"/>
      <c r="AD72" s="232"/>
      <c r="AE72" s="232"/>
    </row>
    <row r="73" spans="1:31"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15</v>
      </c>
      <c r="H73" s="251"/>
      <c r="I73" s="74"/>
      <c r="J73" s="74"/>
      <c r="K73" s="74"/>
      <c r="L73" s="74"/>
      <c r="M73" s="295"/>
      <c r="N73" s="298"/>
      <c r="O73" s="232"/>
      <c r="P73" s="232"/>
      <c r="Q73" s="232"/>
      <c r="R73" s="232"/>
      <c r="S73" s="232"/>
      <c r="T73" s="232"/>
      <c r="U73" s="232"/>
      <c r="V73" s="232"/>
      <c r="W73" s="232"/>
      <c r="X73" s="232"/>
      <c r="Y73" s="232"/>
      <c r="Z73" s="232"/>
      <c r="AA73" s="232"/>
      <c r="AB73" s="232"/>
      <c r="AC73" s="232"/>
      <c r="AD73" s="232"/>
      <c r="AE73" s="232"/>
    </row>
    <row r="74" spans="1:31" ht="114.7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581</v>
      </c>
      <c r="N74" s="298"/>
      <c r="O74" s="232"/>
      <c r="P74" s="232"/>
      <c r="Q74" s="232"/>
      <c r="R74" s="232"/>
      <c r="S74" s="232"/>
      <c r="T74" s="232"/>
      <c r="U74" s="232"/>
      <c r="V74" s="232"/>
      <c r="W74" s="232"/>
      <c r="X74" s="232"/>
      <c r="Y74" s="232"/>
      <c r="Z74" s="232"/>
      <c r="AA74" s="232"/>
      <c r="AB74" s="232"/>
      <c r="AC74" s="232"/>
      <c r="AD74" s="232"/>
      <c r="AE74" s="232"/>
    </row>
    <row r="75" spans="1:31"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15</v>
      </c>
      <c r="H75" s="251"/>
      <c r="I75" s="74"/>
      <c r="J75" s="74"/>
      <c r="K75" s="74"/>
      <c r="L75" s="74"/>
      <c r="M75" s="295"/>
      <c r="N75" s="298"/>
      <c r="O75" s="232"/>
      <c r="P75" s="232"/>
      <c r="Q75" s="232"/>
      <c r="R75" s="232"/>
      <c r="S75" s="232"/>
      <c r="T75" s="232"/>
      <c r="U75" s="232"/>
      <c r="V75" s="232"/>
      <c r="W75" s="232"/>
      <c r="X75" s="232"/>
      <c r="Y75" s="232"/>
      <c r="Z75" s="232"/>
      <c r="AA75" s="232"/>
      <c r="AB75" s="232"/>
      <c r="AC75" s="232"/>
      <c r="AD75" s="232"/>
      <c r="AE75" s="232"/>
    </row>
    <row r="76" spans="1:31"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15</v>
      </c>
      <c r="H76" s="251"/>
      <c r="I76" s="74"/>
      <c r="J76" s="74"/>
      <c r="K76" s="74"/>
      <c r="L76" s="74"/>
      <c r="M76" s="295"/>
      <c r="N76" s="298"/>
      <c r="O76" s="232"/>
      <c r="P76" s="232"/>
      <c r="Q76" s="232"/>
      <c r="R76" s="232"/>
      <c r="S76" s="232"/>
      <c r="T76" s="232"/>
      <c r="U76" s="232"/>
      <c r="V76" s="232"/>
      <c r="W76" s="232"/>
      <c r="X76" s="232"/>
      <c r="Y76" s="232"/>
      <c r="Z76" s="232"/>
      <c r="AA76" s="232"/>
      <c r="AB76" s="232"/>
      <c r="AC76" s="232"/>
      <c r="AD76" s="232"/>
      <c r="AE76" s="232"/>
    </row>
    <row r="77" spans="1:31"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15</v>
      </c>
      <c r="H77" s="251"/>
      <c r="I77" s="74"/>
      <c r="J77" s="74"/>
      <c r="K77" s="74"/>
      <c r="L77" s="74"/>
      <c r="M77" s="295"/>
      <c r="N77" s="298"/>
      <c r="O77" s="232"/>
      <c r="P77" s="232"/>
      <c r="Q77" s="232"/>
      <c r="R77" s="232"/>
      <c r="S77" s="232"/>
      <c r="T77" s="232"/>
      <c r="U77" s="232"/>
      <c r="V77" s="232"/>
      <c r="W77" s="232"/>
      <c r="X77" s="232"/>
      <c r="Y77" s="232"/>
      <c r="Z77" s="232"/>
      <c r="AA77" s="232"/>
      <c r="AB77" s="232"/>
      <c r="AC77" s="232"/>
      <c r="AD77" s="232"/>
      <c r="AE77" s="232"/>
    </row>
    <row r="78" spans="1:31"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5" t="s">
        <v>581</v>
      </c>
      <c r="N78" s="298"/>
      <c r="O78" s="232"/>
      <c r="P78" s="232"/>
      <c r="Q78" s="232"/>
      <c r="R78" s="232"/>
      <c r="S78" s="232"/>
      <c r="T78" s="232"/>
      <c r="U78" s="232"/>
      <c r="V78" s="232"/>
      <c r="W78" s="232"/>
      <c r="X78" s="232"/>
      <c r="Y78" s="232"/>
      <c r="Z78" s="232"/>
      <c r="AA78" s="232"/>
      <c r="AB78" s="232"/>
      <c r="AC78" s="232"/>
      <c r="AD78" s="232"/>
      <c r="AE78" s="232"/>
    </row>
    <row r="79" spans="1:31"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15</v>
      </c>
      <c r="H79" s="251"/>
      <c r="I79" s="74"/>
      <c r="J79" s="74"/>
      <c r="K79" s="74"/>
      <c r="L79" s="74"/>
      <c r="M79" s="295"/>
      <c r="N79" s="298"/>
      <c r="O79" s="232"/>
      <c r="P79" s="232"/>
      <c r="Q79" s="232"/>
      <c r="R79" s="232"/>
      <c r="S79" s="232"/>
      <c r="T79" s="232"/>
      <c r="U79" s="232"/>
      <c r="V79" s="232"/>
      <c r="W79" s="232"/>
      <c r="X79" s="232"/>
      <c r="Y79" s="232"/>
      <c r="Z79" s="232"/>
      <c r="AA79" s="232"/>
      <c r="AB79" s="232"/>
      <c r="AC79" s="232"/>
      <c r="AD79" s="232"/>
      <c r="AE79" s="232"/>
    </row>
    <row r="80" spans="1:31"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15</v>
      </c>
      <c r="H80" s="251"/>
      <c r="I80" s="74"/>
      <c r="J80" s="74"/>
      <c r="K80" s="74"/>
      <c r="L80" s="74"/>
      <c r="M80" s="295"/>
      <c r="N80" s="298"/>
      <c r="O80" s="232"/>
      <c r="P80" s="232"/>
      <c r="Q80" s="232"/>
      <c r="R80" s="232"/>
      <c r="S80" s="232"/>
      <c r="T80" s="232"/>
      <c r="U80" s="232"/>
      <c r="V80" s="232"/>
      <c r="W80" s="232"/>
      <c r="X80" s="232"/>
      <c r="Y80" s="232"/>
      <c r="Z80" s="232"/>
      <c r="AA80" s="232"/>
      <c r="AB80" s="232"/>
      <c r="AC80" s="232"/>
      <c r="AD80" s="232"/>
      <c r="AE80" s="232"/>
    </row>
    <row r="81" spans="1:31"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15</v>
      </c>
      <c r="H81" s="251"/>
      <c r="I81" s="74"/>
      <c r="J81" s="74"/>
      <c r="K81" s="74"/>
      <c r="L81" s="74"/>
      <c r="M81" s="295"/>
      <c r="N81" s="298"/>
      <c r="O81" s="232"/>
      <c r="P81" s="232"/>
      <c r="Q81" s="232"/>
      <c r="R81" s="232"/>
      <c r="S81" s="232"/>
      <c r="T81" s="232"/>
      <c r="U81" s="232"/>
      <c r="V81" s="232"/>
      <c r="W81" s="232"/>
      <c r="X81" s="232"/>
      <c r="Y81" s="232"/>
      <c r="Z81" s="232"/>
      <c r="AA81" s="232"/>
      <c r="AB81" s="232"/>
      <c r="AC81" s="232"/>
      <c r="AD81" s="232"/>
      <c r="AE81" s="232"/>
    </row>
    <row r="82" spans="1:31"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15</v>
      </c>
      <c r="H82" s="251"/>
      <c r="I82" s="74"/>
      <c r="J82" s="74"/>
      <c r="K82" s="294"/>
      <c r="L82" s="291"/>
      <c r="M82" s="294"/>
      <c r="N82" s="297"/>
      <c r="O82" s="232"/>
      <c r="P82" s="232"/>
      <c r="Q82" s="232"/>
      <c r="R82" s="232"/>
      <c r="S82" s="232"/>
      <c r="T82" s="232"/>
      <c r="U82" s="232"/>
      <c r="V82" s="232"/>
      <c r="W82" s="232"/>
      <c r="X82" s="232"/>
      <c r="Y82" s="232"/>
      <c r="Z82" s="232"/>
      <c r="AA82" s="232"/>
      <c r="AB82" s="232"/>
      <c r="AC82" s="232"/>
      <c r="AD82" s="232"/>
      <c r="AE82" s="232"/>
    </row>
    <row r="83" spans="1:31"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15</v>
      </c>
      <c r="H83" s="251"/>
      <c r="I83" s="74"/>
      <c r="J83" s="74"/>
      <c r="K83" s="291"/>
      <c r="L83" s="291"/>
      <c r="M83" s="294"/>
      <c r="N83" s="298"/>
      <c r="O83" s="232"/>
      <c r="P83" s="232"/>
      <c r="Q83" s="232"/>
      <c r="R83" s="232"/>
      <c r="S83" s="232"/>
      <c r="T83" s="232"/>
      <c r="U83" s="232"/>
      <c r="V83" s="232"/>
      <c r="W83" s="232"/>
      <c r="X83" s="232"/>
      <c r="Y83" s="232"/>
      <c r="Z83" s="232"/>
      <c r="AA83" s="232"/>
      <c r="AB83" s="232"/>
      <c r="AC83" s="232"/>
      <c r="AD83" s="232"/>
      <c r="AE83" s="232"/>
    </row>
    <row r="84" spans="1:31"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15</v>
      </c>
      <c r="H84" s="251"/>
      <c r="I84" s="74"/>
      <c r="J84" s="74"/>
      <c r="K84" s="74"/>
      <c r="L84" s="74"/>
      <c r="M84" s="295"/>
      <c r="N84" s="298"/>
      <c r="O84" s="232"/>
      <c r="P84" s="232"/>
      <c r="Q84" s="232"/>
      <c r="R84" s="232"/>
      <c r="S84" s="232"/>
      <c r="T84" s="232"/>
      <c r="U84" s="232"/>
      <c r="V84" s="232"/>
      <c r="W84" s="232"/>
      <c r="X84" s="232"/>
      <c r="Y84" s="232"/>
      <c r="Z84" s="232"/>
      <c r="AA84" s="232"/>
      <c r="AB84" s="232"/>
      <c r="AC84" s="232"/>
      <c r="AD84" s="232"/>
      <c r="AE84" s="232"/>
    </row>
    <row r="85" spans="1:31"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15</v>
      </c>
      <c r="H85" s="251"/>
      <c r="I85" s="74"/>
      <c r="J85" s="74"/>
      <c r="K85" s="291"/>
      <c r="L85" s="291"/>
      <c r="M85" s="295"/>
      <c r="N85" s="298"/>
      <c r="O85" s="232"/>
      <c r="P85" s="232"/>
      <c r="Q85" s="232"/>
      <c r="R85" s="232"/>
      <c r="S85" s="232"/>
      <c r="T85" s="232"/>
      <c r="U85" s="232"/>
      <c r="V85" s="232"/>
      <c r="W85" s="232"/>
      <c r="X85" s="232"/>
      <c r="Y85" s="232"/>
      <c r="Z85" s="232"/>
      <c r="AA85" s="232"/>
      <c r="AB85" s="232"/>
      <c r="AC85" s="232"/>
      <c r="AD85" s="232"/>
      <c r="AE85" s="232"/>
    </row>
    <row r="86" spans="1:31"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15</v>
      </c>
      <c r="H86" s="251"/>
      <c r="I86" s="74"/>
      <c r="J86" s="74"/>
      <c r="K86" s="74"/>
      <c r="L86" s="74"/>
      <c r="M86" s="295"/>
      <c r="N86" s="298"/>
      <c r="O86" s="232"/>
      <c r="P86" s="232"/>
      <c r="Q86" s="232"/>
      <c r="R86" s="232"/>
      <c r="S86" s="232"/>
      <c r="T86" s="232"/>
      <c r="U86" s="232"/>
      <c r="V86" s="232"/>
      <c r="W86" s="232"/>
      <c r="X86" s="232"/>
      <c r="Y86" s="232"/>
      <c r="Z86" s="232"/>
      <c r="AA86" s="232"/>
      <c r="AB86" s="232"/>
      <c r="AC86" s="232"/>
      <c r="AD86" s="232"/>
      <c r="AE86" s="232"/>
    </row>
    <row r="87" spans="1:31"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15</v>
      </c>
      <c r="H87" s="251"/>
      <c r="I87" s="74"/>
      <c r="J87" s="74"/>
      <c r="K87" s="74"/>
      <c r="L87" s="74"/>
      <c r="M87" s="295"/>
      <c r="N87" s="298"/>
      <c r="O87" s="232"/>
      <c r="P87" s="232"/>
      <c r="Q87" s="232"/>
      <c r="R87" s="232"/>
      <c r="S87" s="232"/>
      <c r="T87" s="232"/>
      <c r="U87" s="232"/>
      <c r="V87" s="232"/>
      <c r="W87" s="232"/>
      <c r="X87" s="232"/>
      <c r="Y87" s="232"/>
      <c r="Z87" s="232"/>
      <c r="AA87" s="232"/>
      <c r="AB87" s="232"/>
      <c r="AC87" s="232"/>
      <c r="AD87" s="232"/>
      <c r="AE87" s="232"/>
    </row>
    <row r="88" spans="1:31"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15</v>
      </c>
      <c r="H88" s="251"/>
      <c r="I88" s="74"/>
      <c r="J88" s="74"/>
      <c r="K88" s="74"/>
      <c r="L88" s="74"/>
      <c r="M88" s="295"/>
      <c r="N88" s="298"/>
      <c r="O88" s="232"/>
      <c r="P88" s="232"/>
      <c r="Q88" s="232"/>
      <c r="R88" s="232"/>
      <c r="S88" s="232"/>
      <c r="T88" s="232"/>
      <c r="U88" s="232"/>
      <c r="V88" s="232"/>
      <c r="W88" s="232"/>
      <c r="X88" s="232"/>
      <c r="Y88" s="232"/>
      <c r="Z88" s="232"/>
      <c r="AA88" s="232"/>
      <c r="AB88" s="232"/>
      <c r="AC88" s="232"/>
      <c r="AD88" s="232"/>
      <c r="AE88" s="232"/>
    </row>
    <row r="89" spans="1:31"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15</v>
      </c>
      <c r="H89" s="251"/>
      <c r="I89" s="74"/>
      <c r="J89" s="74"/>
      <c r="K89" s="74"/>
      <c r="L89" s="74"/>
      <c r="M89" s="295"/>
      <c r="N89" s="298"/>
      <c r="O89" s="232"/>
      <c r="P89" s="232"/>
      <c r="Q89" s="232"/>
      <c r="R89" s="232"/>
      <c r="S89" s="232"/>
      <c r="T89" s="232"/>
      <c r="U89" s="232"/>
      <c r="V89" s="232"/>
      <c r="W89" s="232"/>
      <c r="X89" s="232"/>
      <c r="Y89" s="232"/>
      <c r="Z89" s="232"/>
      <c r="AA89" s="232"/>
      <c r="AB89" s="232"/>
      <c r="AC89" s="232"/>
      <c r="AD89" s="232"/>
      <c r="AE89" s="232"/>
    </row>
    <row r="90" spans="1:31"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15</v>
      </c>
      <c r="H90" s="251"/>
      <c r="I90" s="74"/>
      <c r="J90" s="74"/>
      <c r="K90" s="74"/>
      <c r="L90" s="74"/>
      <c r="M90" s="294"/>
      <c r="N90" s="298"/>
      <c r="O90" s="232"/>
      <c r="P90" s="232"/>
      <c r="Q90" s="232"/>
      <c r="R90" s="232"/>
      <c r="S90" s="232"/>
      <c r="T90" s="232"/>
      <c r="U90" s="232"/>
      <c r="V90" s="232"/>
      <c r="W90" s="232"/>
      <c r="X90" s="232"/>
      <c r="Y90" s="232"/>
      <c r="Z90" s="232"/>
      <c r="AA90" s="232"/>
      <c r="AB90" s="232"/>
      <c r="AC90" s="232"/>
      <c r="AD90" s="232"/>
      <c r="AE90" s="232"/>
    </row>
    <row r="91" spans="1:31"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15</v>
      </c>
      <c r="H91" s="251"/>
      <c r="I91" s="74"/>
      <c r="J91" s="74"/>
      <c r="K91" s="74"/>
      <c r="L91" s="74"/>
      <c r="M91" s="295"/>
      <c r="N91" s="298"/>
      <c r="O91" s="232"/>
      <c r="P91" s="232"/>
      <c r="Q91" s="232"/>
      <c r="R91" s="232"/>
      <c r="S91" s="232"/>
      <c r="T91" s="232"/>
      <c r="U91" s="232"/>
      <c r="V91" s="232"/>
      <c r="W91" s="232"/>
      <c r="X91" s="232"/>
      <c r="Y91" s="232"/>
      <c r="Z91" s="232"/>
      <c r="AA91" s="232"/>
      <c r="AB91" s="232"/>
      <c r="AC91" s="232"/>
      <c r="AD91" s="232"/>
      <c r="AE91" s="232"/>
    </row>
    <row r="92" spans="1:31"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15</v>
      </c>
      <c r="H92" s="251"/>
      <c r="I92" s="74"/>
      <c r="J92" s="74"/>
      <c r="K92" s="74"/>
      <c r="L92" s="74"/>
      <c r="M92" s="295"/>
      <c r="N92" s="298"/>
      <c r="O92" s="232"/>
      <c r="P92" s="232"/>
      <c r="Q92" s="232"/>
      <c r="R92" s="232"/>
      <c r="S92" s="232"/>
      <c r="T92" s="232"/>
      <c r="U92" s="232"/>
      <c r="V92" s="232"/>
      <c r="W92" s="232"/>
      <c r="X92" s="232"/>
      <c r="Y92" s="232"/>
      <c r="Z92" s="232"/>
      <c r="AA92" s="232"/>
      <c r="AB92" s="232"/>
      <c r="AC92" s="232"/>
      <c r="AD92" s="232"/>
      <c r="AE92" s="232"/>
    </row>
    <row r="93" spans="1:31"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15</v>
      </c>
      <c r="H93" s="251"/>
      <c r="I93" s="74"/>
      <c r="J93" s="74"/>
      <c r="K93" s="74"/>
      <c r="L93" s="74"/>
      <c r="M93" s="295"/>
      <c r="N93" s="298"/>
      <c r="O93" s="232"/>
      <c r="P93" s="232"/>
      <c r="Q93" s="232"/>
      <c r="R93" s="232"/>
      <c r="S93" s="232"/>
      <c r="T93" s="232"/>
      <c r="U93" s="232"/>
      <c r="V93" s="232"/>
      <c r="W93" s="232"/>
      <c r="X93" s="232"/>
      <c r="Y93" s="232"/>
      <c r="Z93" s="232"/>
      <c r="AA93" s="232"/>
      <c r="AB93" s="232"/>
      <c r="AC93" s="232"/>
      <c r="AD93" s="232"/>
      <c r="AE93" s="232"/>
    </row>
    <row r="94" spans="1:31"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15</v>
      </c>
      <c r="H94" s="251"/>
      <c r="I94" s="74"/>
      <c r="J94" s="74"/>
      <c r="K94" s="74"/>
      <c r="L94" s="74"/>
      <c r="M94" s="295"/>
      <c r="N94" s="298"/>
      <c r="O94" s="232"/>
      <c r="P94" s="232"/>
      <c r="Q94" s="232"/>
      <c r="R94" s="232"/>
      <c r="S94" s="232"/>
      <c r="T94" s="232"/>
      <c r="U94" s="232"/>
      <c r="V94" s="232"/>
      <c r="W94" s="232"/>
      <c r="X94" s="232"/>
      <c r="Y94" s="232"/>
      <c r="Z94" s="232"/>
      <c r="AA94" s="232"/>
      <c r="AB94" s="232"/>
      <c r="AC94" s="232"/>
      <c r="AD94" s="232"/>
      <c r="AE94" s="232"/>
    </row>
    <row r="95" spans="1:31"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15</v>
      </c>
      <c r="H95" s="251"/>
      <c r="I95" s="74"/>
      <c r="J95" s="74"/>
      <c r="K95" s="291"/>
      <c r="L95" s="291"/>
      <c r="M95" s="295"/>
      <c r="N95" s="298"/>
      <c r="O95" s="232"/>
      <c r="P95" s="232"/>
      <c r="Q95" s="232"/>
      <c r="R95" s="232"/>
      <c r="S95" s="232"/>
      <c r="T95" s="232"/>
      <c r="U95" s="232"/>
      <c r="V95" s="232"/>
      <c r="W95" s="232"/>
      <c r="X95" s="232"/>
      <c r="Y95" s="232"/>
      <c r="Z95" s="232"/>
      <c r="AA95" s="232"/>
      <c r="AB95" s="232"/>
      <c r="AC95" s="232"/>
      <c r="AD95" s="232"/>
      <c r="AE95" s="232"/>
    </row>
    <row r="96" spans="1:31"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15</v>
      </c>
      <c r="H96" s="251"/>
      <c r="I96" s="74"/>
      <c r="J96" s="74"/>
      <c r="K96" s="74"/>
      <c r="L96" s="74"/>
      <c r="M96" s="295"/>
      <c r="N96" s="298"/>
      <c r="O96" s="232"/>
      <c r="P96" s="232"/>
      <c r="Q96" s="232"/>
      <c r="R96" s="232"/>
      <c r="S96" s="232"/>
      <c r="T96" s="232"/>
      <c r="U96" s="232"/>
      <c r="V96" s="232"/>
      <c r="W96" s="232"/>
      <c r="X96" s="232"/>
      <c r="Y96" s="232"/>
      <c r="Z96" s="232"/>
      <c r="AA96" s="232"/>
      <c r="AB96" s="232"/>
      <c r="AC96" s="232"/>
      <c r="AD96" s="232"/>
      <c r="AE96" s="232"/>
    </row>
    <row r="97" spans="1:31"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15</v>
      </c>
      <c r="H97" s="251"/>
      <c r="I97" s="74"/>
      <c r="J97" s="74"/>
      <c r="K97" s="74"/>
      <c r="L97" s="74"/>
      <c r="M97" s="295"/>
      <c r="N97" s="298"/>
      <c r="O97" s="232"/>
      <c r="P97" s="232"/>
      <c r="Q97" s="232"/>
      <c r="R97" s="232"/>
      <c r="S97" s="232"/>
      <c r="T97" s="232"/>
      <c r="U97" s="232"/>
      <c r="V97" s="232"/>
      <c r="W97" s="232"/>
      <c r="X97" s="232"/>
      <c r="Y97" s="232"/>
      <c r="Z97" s="232"/>
      <c r="AA97" s="232"/>
      <c r="AB97" s="232"/>
      <c r="AC97" s="232"/>
      <c r="AD97" s="232"/>
      <c r="AE97" s="232"/>
    </row>
    <row r="98" spans="1:31"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15</v>
      </c>
      <c r="H98" s="251"/>
      <c r="I98" s="74"/>
      <c r="J98" s="74"/>
      <c r="K98" s="74"/>
      <c r="L98" s="74"/>
      <c r="M98" s="295"/>
      <c r="N98" s="298"/>
      <c r="O98" s="232"/>
      <c r="P98" s="232"/>
      <c r="Q98" s="232"/>
      <c r="R98" s="232"/>
      <c r="S98" s="232"/>
      <c r="T98" s="232"/>
      <c r="U98" s="232"/>
      <c r="V98" s="232"/>
      <c r="W98" s="232"/>
      <c r="X98" s="232"/>
      <c r="Y98" s="232"/>
      <c r="Z98" s="232"/>
      <c r="AA98" s="232"/>
      <c r="AB98" s="232"/>
      <c r="AC98" s="232"/>
      <c r="AD98" s="232"/>
      <c r="AE98" s="232"/>
    </row>
    <row r="99" spans="1:31"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15</v>
      </c>
      <c r="H99" s="251"/>
      <c r="I99" s="74"/>
      <c r="J99" s="74"/>
      <c r="K99" s="74"/>
      <c r="L99" s="74"/>
      <c r="M99" s="295"/>
      <c r="N99" s="298"/>
      <c r="O99" s="232"/>
      <c r="P99" s="232"/>
      <c r="Q99" s="232"/>
      <c r="R99" s="232"/>
      <c r="S99" s="232"/>
      <c r="T99" s="232"/>
      <c r="U99" s="232"/>
      <c r="V99" s="232"/>
      <c r="W99" s="232"/>
      <c r="X99" s="232"/>
      <c r="Y99" s="232"/>
      <c r="Z99" s="232"/>
      <c r="AA99" s="232"/>
      <c r="AB99" s="232"/>
      <c r="AC99" s="232"/>
      <c r="AD99" s="232"/>
      <c r="AE99" s="232"/>
    </row>
    <row r="100" spans="1:31"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15</v>
      </c>
      <c r="H100" s="251"/>
      <c r="I100" s="74"/>
      <c r="J100" s="74"/>
      <c r="K100" s="74"/>
      <c r="L100" s="74"/>
      <c r="M100" s="295"/>
      <c r="N100" s="298"/>
      <c r="O100" s="232"/>
      <c r="P100" s="232"/>
      <c r="Q100" s="232"/>
      <c r="R100" s="232"/>
      <c r="S100" s="232"/>
      <c r="T100" s="232"/>
      <c r="U100" s="232"/>
      <c r="V100" s="232"/>
      <c r="W100" s="232"/>
      <c r="X100" s="232"/>
      <c r="Y100" s="232"/>
      <c r="Z100" s="232"/>
      <c r="AA100" s="232"/>
      <c r="AB100" s="232"/>
      <c r="AC100" s="232"/>
      <c r="AD100" s="232"/>
      <c r="AE100" s="232"/>
    </row>
    <row r="101" spans="1:31"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15</v>
      </c>
      <c r="H101" s="251"/>
      <c r="I101" s="74"/>
      <c r="J101" s="74"/>
      <c r="K101" s="74"/>
      <c r="L101" s="74"/>
      <c r="M101" s="295"/>
      <c r="N101" s="298"/>
      <c r="O101" s="232"/>
      <c r="P101" s="232"/>
      <c r="Q101" s="232"/>
      <c r="R101" s="232"/>
      <c r="S101" s="232"/>
      <c r="T101" s="232"/>
      <c r="U101" s="232"/>
      <c r="V101" s="232"/>
      <c r="W101" s="232"/>
      <c r="X101" s="232"/>
      <c r="Y101" s="232"/>
      <c r="Z101" s="232"/>
      <c r="AA101" s="232"/>
      <c r="AB101" s="232"/>
      <c r="AC101" s="232"/>
      <c r="AD101" s="232"/>
      <c r="AE101" s="232"/>
    </row>
    <row r="102" spans="1:31"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581</v>
      </c>
      <c r="N102" s="297"/>
      <c r="O102" s="232"/>
      <c r="P102" s="232"/>
      <c r="Q102" s="232"/>
      <c r="R102" s="232"/>
      <c r="S102" s="232"/>
      <c r="T102" s="232"/>
      <c r="U102" s="232"/>
      <c r="V102" s="232"/>
      <c r="W102" s="232"/>
      <c r="X102" s="232"/>
      <c r="Y102" s="232"/>
      <c r="Z102" s="232"/>
      <c r="AA102" s="232"/>
      <c r="AB102" s="232"/>
      <c r="AC102" s="232"/>
      <c r="AD102" s="232"/>
      <c r="AE102" s="232"/>
    </row>
    <row r="103" spans="1:31"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15</v>
      </c>
      <c r="H103" s="251"/>
      <c r="I103" s="74"/>
      <c r="J103" s="74"/>
      <c r="K103" s="291"/>
      <c r="L103" s="291"/>
      <c r="M103" s="295"/>
      <c r="N103" s="298"/>
      <c r="O103" s="232"/>
      <c r="P103" s="232"/>
      <c r="Q103" s="232"/>
      <c r="R103" s="232"/>
      <c r="S103" s="232"/>
      <c r="T103" s="232"/>
      <c r="U103" s="232"/>
      <c r="V103" s="232"/>
      <c r="W103" s="232"/>
      <c r="X103" s="232"/>
      <c r="Y103" s="232"/>
      <c r="Z103" s="232"/>
      <c r="AA103" s="232"/>
      <c r="AB103" s="232"/>
      <c r="AC103" s="232"/>
      <c r="AD103" s="232"/>
      <c r="AE103" s="232"/>
    </row>
    <row r="104" spans="1:31"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15</v>
      </c>
      <c r="H104" s="251"/>
      <c r="I104" s="74"/>
      <c r="J104" s="74"/>
      <c r="K104" s="74"/>
      <c r="L104" s="74"/>
      <c r="M104" s="295"/>
      <c r="N104" s="298"/>
      <c r="O104" s="232"/>
      <c r="P104" s="232"/>
      <c r="Q104" s="232"/>
      <c r="R104" s="232"/>
      <c r="S104" s="232"/>
      <c r="T104" s="232"/>
      <c r="U104" s="232"/>
      <c r="V104" s="232"/>
      <c r="W104" s="232"/>
      <c r="X104" s="232"/>
      <c r="Y104" s="232"/>
      <c r="Z104" s="232"/>
      <c r="AA104" s="232"/>
      <c r="AB104" s="232"/>
      <c r="AC104" s="232"/>
      <c r="AD104" s="232"/>
      <c r="AE104" s="232"/>
    </row>
    <row r="105" spans="1:31"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15</v>
      </c>
      <c r="H105" s="251"/>
      <c r="I105" s="74"/>
      <c r="J105" s="74"/>
      <c r="K105" s="74"/>
      <c r="L105" s="74"/>
      <c r="M105" s="295"/>
      <c r="N105" s="298"/>
      <c r="O105" s="232"/>
      <c r="P105" s="232"/>
      <c r="Q105" s="232"/>
      <c r="R105" s="232"/>
      <c r="S105" s="232"/>
      <c r="T105" s="232"/>
      <c r="U105" s="232"/>
      <c r="V105" s="232"/>
      <c r="W105" s="232"/>
      <c r="X105" s="232"/>
      <c r="Y105" s="232"/>
      <c r="Z105" s="232"/>
      <c r="AA105" s="232"/>
      <c r="AB105" s="232"/>
      <c r="AC105" s="232"/>
      <c r="AD105" s="232"/>
      <c r="AE105" s="232"/>
    </row>
    <row r="106" spans="1:31"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15</v>
      </c>
      <c r="H106" s="251"/>
      <c r="I106" s="74"/>
      <c r="J106" s="74"/>
      <c r="K106" s="74"/>
      <c r="L106" s="74"/>
      <c r="M106" s="295"/>
      <c r="N106" s="298"/>
      <c r="O106" s="232"/>
      <c r="P106" s="232"/>
      <c r="Q106" s="232"/>
      <c r="R106" s="232"/>
      <c r="S106" s="232"/>
      <c r="T106" s="232"/>
      <c r="U106" s="232"/>
      <c r="V106" s="232"/>
      <c r="W106" s="232"/>
      <c r="X106" s="232"/>
      <c r="Y106" s="232"/>
      <c r="Z106" s="232"/>
      <c r="AA106" s="232"/>
      <c r="AB106" s="232"/>
      <c r="AC106" s="232"/>
      <c r="AD106" s="232"/>
      <c r="AE106" s="232"/>
    </row>
    <row r="107" spans="1:31"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15</v>
      </c>
      <c r="H107" s="251"/>
      <c r="I107" s="74"/>
      <c r="J107" s="74"/>
      <c r="K107" s="74"/>
      <c r="L107" s="74"/>
      <c r="M107" s="295"/>
      <c r="N107" s="298"/>
      <c r="O107" s="232"/>
      <c r="P107" s="232"/>
      <c r="Q107" s="232"/>
      <c r="R107" s="232"/>
      <c r="S107" s="232"/>
      <c r="T107" s="232"/>
      <c r="U107" s="232"/>
      <c r="V107" s="232"/>
      <c r="W107" s="232"/>
      <c r="X107" s="232"/>
      <c r="Y107" s="232"/>
      <c r="Z107" s="232"/>
      <c r="AA107" s="232"/>
      <c r="AB107" s="232"/>
      <c r="AC107" s="232"/>
      <c r="AD107" s="232"/>
      <c r="AE107" s="232"/>
    </row>
    <row r="108" spans="1:31"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15</v>
      </c>
      <c r="H108" s="251"/>
      <c r="I108" s="74"/>
      <c r="J108" s="74"/>
      <c r="K108" s="74"/>
      <c r="L108" s="74"/>
      <c r="M108" s="295"/>
      <c r="N108" s="298"/>
      <c r="O108" s="232"/>
      <c r="P108" s="232"/>
      <c r="Q108" s="232"/>
      <c r="R108" s="232"/>
      <c r="S108" s="232"/>
      <c r="T108" s="232"/>
      <c r="U108" s="232"/>
      <c r="V108" s="232"/>
      <c r="W108" s="232"/>
      <c r="X108" s="232"/>
      <c r="Y108" s="232"/>
      <c r="Z108" s="232"/>
      <c r="AA108" s="232"/>
      <c r="AB108" s="232"/>
      <c r="AC108" s="232"/>
      <c r="AD108" s="232"/>
      <c r="AE108" s="232"/>
    </row>
    <row r="109" spans="1:31"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15</v>
      </c>
      <c r="H109" s="251"/>
      <c r="I109" s="74"/>
      <c r="J109" s="74"/>
      <c r="K109" s="74"/>
      <c r="L109" s="74"/>
      <c r="M109" s="295"/>
      <c r="N109" s="298"/>
      <c r="O109" s="232"/>
      <c r="P109" s="232"/>
      <c r="Q109" s="232"/>
      <c r="R109" s="232"/>
      <c r="S109" s="232"/>
      <c r="T109" s="232"/>
      <c r="U109" s="232"/>
      <c r="V109" s="232"/>
      <c r="W109" s="232"/>
      <c r="X109" s="232"/>
      <c r="Y109" s="232"/>
      <c r="Z109" s="232"/>
      <c r="AA109" s="232"/>
      <c r="AB109" s="232"/>
      <c r="AC109" s="232"/>
      <c r="AD109" s="232"/>
      <c r="AE109" s="232"/>
    </row>
    <row r="110" spans="1:31"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15</v>
      </c>
      <c r="H110" s="251"/>
      <c r="I110" s="74"/>
      <c r="J110" s="74"/>
      <c r="K110" s="74"/>
      <c r="L110" s="74"/>
      <c r="M110" s="295"/>
      <c r="N110" s="298"/>
      <c r="O110" s="232"/>
      <c r="P110" s="232"/>
      <c r="Q110" s="232"/>
      <c r="R110" s="232"/>
      <c r="S110" s="232"/>
      <c r="T110" s="232"/>
      <c r="U110" s="232"/>
      <c r="V110" s="232"/>
      <c r="W110" s="232"/>
      <c r="X110" s="232"/>
      <c r="Y110" s="232"/>
      <c r="Z110" s="232"/>
      <c r="AA110" s="232"/>
      <c r="AB110" s="232"/>
      <c r="AC110" s="232"/>
      <c r="AD110" s="232"/>
      <c r="AE110" s="232"/>
    </row>
    <row r="111" spans="1:31"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15</v>
      </c>
      <c r="H111" s="251"/>
      <c r="I111" s="74"/>
      <c r="J111" s="74"/>
      <c r="K111" s="74"/>
      <c r="L111" s="74"/>
      <c r="M111" s="295"/>
      <c r="N111" s="298"/>
      <c r="O111" s="232"/>
      <c r="P111" s="232"/>
      <c r="Q111" s="232"/>
      <c r="R111" s="232"/>
      <c r="S111" s="232"/>
      <c r="T111" s="232"/>
      <c r="U111" s="232"/>
      <c r="V111" s="232"/>
      <c r="W111" s="232"/>
      <c r="X111" s="232"/>
      <c r="Y111" s="232"/>
      <c r="Z111" s="232"/>
      <c r="AA111" s="232"/>
      <c r="AB111" s="232"/>
      <c r="AC111" s="232"/>
      <c r="AD111" s="232"/>
      <c r="AE111" s="232"/>
    </row>
    <row r="112" spans="1:31"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15</v>
      </c>
      <c r="H112" s="251"/>
      <c r="I112" s="74"/>
      <c r="J112" s="74"/>
      <c r="K112" s="74"/>
      <c r="L112" s="74"/>
      <c r="M112" s="295"/>
      <c r="N112" s="298"/>
      <c r="O112" s="232"/>
      <c r="P112" s="232"/>
      <c r="Q112" s="232"/>
      <c r="R112" s="232"/>
      <c r="S112" s="232"/>
      <c r="T112" s="232"/>
      <c r="U112" s="232"/>
      <c r="V112" s="232"/>
      <c r="W112" s="232"/>
      <c r="X112" s="232"/>
      <c r="Y112" s="232"/>
      <c r="Z112" s="232"/>
      <c r="AA112" s="232"/>
      <c r="AB112" s="232"/>
      <c r="AC112" s="232"/>
      <c r="AD112" s="232"/>
      <c r="AE112" s="232"/>
    </row>
    <row r="113" spans="1:31"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15</v>
      </c>
      <c r="H113" s="251"/>
      <c r="I113" s="74"/>
      <c r="J113" s="74"/>
      <c r="K113" s="74"/>
      <c r="L113" s="74"/>
      <c r="M113" s="295"/>
      <c r="N113" s="298"/>
      <c r="O113" s="232"/>
      <c r="P113" s="232"/>
      <c r="Q113" s="232"/>
      <c r="R113" s="232"/>
      <c r="S113" s="232"/>
      <c r="T113" s="232"/>
      <c r="U113" s="232"/>
      <c r="V113" s="232"/>
      <c r="W113" s="232"/>
      <c r="X113" s="232"/>
      <c r="Y113" s="232"/>
      <c r="Z113" s="232"/>
      <c r="AA113" s="232"/>
      <c r="AB113" s="232"/>
      <c r="AC113" s="232"/>
      <c r="AD113" s="232"/>
      <c r="AE113" s="232"/>
    </row>
    <row r="114" spans="1:31"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15</v>
      </c>
      <c r="H114" s="251"/>
      <c r="I114" s="74"/>
      <c r="J114" s="74"/>
      <c r="K114" s="74"/>
      <c r="L114" s="74"/>
      <c r="M114" s="295"/>
      <c r="N114" s="298"/>
      <c r="O114" s="232"/>
      <c r="P114" s="232"/>
      <c r="Q114" s="232"/>
      <c r="R114" s="232"/>
      <c r="S114" s="232"/>
      <c r="T114" s="232"/>
      <c r="U114" s="232"/>
      <c r="V114" s="232"/>
      <c r="W114" s="232"/>
      <c r="X114" s="232"/>
      <c r="Y114" s="232"/>
      <c r="Z114" s="232"/>
      <c r="AA114" s="232"/>
      <c r="AB114" s="232"/>
      <c r="AC114" s="232"/>
      <c r="AD114" s="232"/>
      <c r="AE114" s="232"/>
    </row>
    <row r="115" spans="1:31"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15</v>
      </c>
      <c r="H115" s="251"/>
      <c r="I115" s="74"/>
      <c r="J115" s="74"/>
      <c r="K115" s="74"/>
      <c r="L115" s="74"/>
      <c r="M115" s="295"/>
      <c r="N115" s="298"/>
      <c r="O115" s="62"/>
      <c r="P115" s="62"/>
      <c r="Q115" s="62"/>
      <c r="R115" s="62"/>
      <c r="S115" s="62"/>
      <c r="T115" s="62"/>
      <c r="U115" s="62"/>
      <c r="V115" s="62"/>
      <c r="W115" s="62"/>
      <c r="X115" s="62"/>
      <c r="Y115" s="62"/>
      <c r="Z115" s="62"/>
      <c r="AA115" s="62"/>
      <c r="AB115" s="62"/>
      <c r="AC115" s="62"/>
      <c r="AD115" s="62"/>
      <c r="AE115" s="62"/>
    </row>
    <row r="116" spans="1:31"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15</v>
      </c>
      <c r="H116" s="251"/>
      <c r="I116" s="74"/>
      <c r="J116" s="74"/>
      <c r="K116" s="74"/>
      <c r="L116" s="74"/>
      <c r="M116" s="295"/>
      <c r="N116" s="298"/>
      <c r="O116" s="232"/>
      <c r="P116" s="232"/>
      <c r="Q116" s="232"/>
      <c r="R116" s="232"/>
      <c r="S116" s="232"/>
      <c r="T116" s="232"/>
      <c r="U116" s="232"/>
      <c r="V116" s="232"/>
      <c r="W116" s="232"/>
      <c r="X116" s="232"/>
      <c r="Y116" s="232"/>
      <c r="Z116" s="232"/>
      <c r="AA116" s="232"/>
      <c r="AB116" s="232"/>
      <c r="AC116" s="232"/>
      <c r="AD116" s="232"/>
      <c r="AE116" s="232"/>
    </row>
    <row r="117" spans="1:31"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15</v>
      </c>
      <c r="H117" s="251"/>
      <c r="I117" s="74"/>
      <c r="J117" s="74"/>
      <c r="K117" s="74"/>
      <c r="L117" s="74"/>
      <c r="M117" s="295"/>
      <c r="N117" s="298"/>
      <c r="O117" s="232"/>
      <c r="P117" s="232"/>
      <c r="Q117" s="232"/>
      <c r="R117" s="232"/>
      <c r="S117" s="232"/>
      <c r="T117" s="232"/>
      <c r="U117" s="232"/>
      <c r="V117" s="232"/>
      <c r="W117" s="232"/>
      <c r="X117" s="232"/>
      <c r="Y117" s="232"/>
      <c r="Z117" s="232"/>
      <c r="AA117" s="232"/>
      <c r="AB117" s="232"/>
      <c r="AC117" s="232"/>
      <c r="AD117" s="232"/>
      <c r="AE117" s="232"/>
    </row>
  </sheetData>
  <autoFilter ref="B11:M117" xr:uid="{00000000-0009-0000-0000-00001E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57" priority="7" operator="equal">
      <formula>"x"</formula>
    </cfRule>
  </conditionalFormatting>
  <conditionalFormatting sqref="G1:G2 C2 G4:G11">
    <cfRule type="cellIs" dxfId="56" priority="37" operator="equal">
      <formula>"na"</formula>
    </cfRule>
  </conditionalFormatting>
  <conditionalFormatting sqref="G4:G10">
    <cfRule type="cellIs" dxfId="55" priority="8" operator="equal">
      <formula>"na"</formula>
    </cfRule>
  </conditionalFormatting>
  <conditionalFormatting sqref="G11">
    <cfRule type="cellIs" dxfId="54" priority="34" operator="equal">
      <formula>"c"</formula>
    </cfRule>
    <cfRule type="cellIs" dxfId="53" priority="35" operator="equal">
      <formula>"nc"</formula>
    </cfRule>
  </conditionalFormatting>
  <conditionalFormatting sqref="G11:G117">
    <cfRule type="cellIs" dxfId="52" priority="4" operator="equal">
      <formula>"nt"</formula>
    </cfRule>
  </conditionalFormatting>
  <conditionalFormatting sqref="G12:G117">
    <cfRule type="cellIs" dxfId="51" priority="2" operator="equal">
      <formula>"c"</formula>
    </cfRule>
    <cfRule type="cellIs" dxfId="50" priority="3" operator="equal">
      <formula>"nc"</formula>
    </cfRule>
    <cfRule type="cellIs" dxfId="49" priority="5" operator="equal">
      <formula>"na"</formula>
    </cfRule>
  </conditionalFormatting>
  <conditionalFormatting sqref="H12:H117">
    <cfRule type="cellIs" dxfId="48" priority="6" operator="equal">
      <formula>"d"</formula>
    </cfRule>
  </conditionalFormatting>
  <conditionalFormatting sqref="K2">
    <cfRule type="cellIs" dxfId="47" priority="1" operator="equal">
      <formula>"na"</formula>
    </cfRule>
  </conditionalFormatting>
  <conditionalFormatting sqref="Q4:U4">
    <cfRule type="cellIs" dxfId="46" priority="10" operator="equal">
      <formula>"NT"</formula>
    </cfRule>
    <cfRule type="cellIs" dxfId="45" priority="30" operator="equal">
      <formula>"C"</formula>
    </cfRule>
    <cfRule type="cellIs" dxfId="44" priority="31" operator="equal">
      <formula>"NC"</formula>
    </cfRule>
    <cfRule type="cellIs" dxfId="43" priority="32" operator="equal">
      <formula>"NA"</formula>
    </cfRule>
    <cfRule type="cellIs" dxfId="42" priority="33" operator="equal">
      <formula>"NT"</formula>
    </cfRule>
  </conditionalFormatting>
  <dataValidations count="3">
    <dataValidation type="list" allowBlank="1" showErrorMessage="1" sqref="G12:G117" xr:uid="{D3183889-4992-425E-A14A-A74864BBF7EE}">
      <formula1>"nt,na,c,nc"</formula1>
    </dataValidation>
    <dataValidation type="list" allowBlank="1" sqref="H12:H117" xr:uid="{23A1DE3F-322A-4AD8-9C5C-BFCC3D268780}">
      <formula1>"d"</formula1>
    </dataValidation>
    <dataValidation type="list" allowBlank="1" showInputMessage="1" showErrorMessage="1" sqref="I12:I117" xr:uid="{B6F9DD16-9D75-4401-AF71-96CED859A126}">
      <formula1>INDIRECT("Liste_" &amp; VLOOKUP(B12,Criticite_Min_Criteres,2,FALSE))</formula1>
    </dataValidation>
  </dataValidations>
  <hyperlinks>
    <hyperlink ref="M54" r:id="rId1" xr:uid="{5FF41BCA-984A-43F8-A4FE-11D207230BE4}"/>
    <hyperlink ref="M55" r:id="rId2" xr:uid="{14C24081-57B5-4B33-A23F-14BD4C41E066}"/>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31A5C978-5C59-4177-9243-95F6862FE32C}">
          <x14:formula1>
            <xm:f>Paramètres!$D$2:$D$5</xm:f>
          </x14:formula1>
          <xm:sqref>J12:J117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tabColor rgb="FF666666"/>
    <outlinePr summaryBelow="0" summaryRight="0"/>
  </sheetPr>
  <dimension ref="A1:AE117"/>
  <sheetViews>
    <sheetView showGridLines="0" zoomScale="80" zoomScaleNormal="80" workbookViewId="0">
      <pane xSplit="7" ySplit="11" topLeftCell="H12" activePane="bottomRight" state="frozen"/>
      <selection pane="topRight" activeCell="G1" sqref="G1"/>
      <selection pane="bottomLeft" activeCell="A12" sqref="A12"/>
      <selection pane="bottomRight" activeCell="G12" sqref="G12"/>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31" width="16.28515625" customWidth="1"/>
  </cols>
  <sheetData>
    <row r="1" spans="1:31"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6.5" customHeight="1" x14ac:dyDescent="0.2">
      <c r="A2" s="234"/>
      <c r="B2" s="235" t="str">
        <f>G4</f>
        <v>P24</v>
      </c>
      <c r="C2" s="236">
        <f>Echantillon!C36</f>
        <v>0</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c r="X2" s="232"/>
      <c r="Y2" s="232"/>
      <c r="Z2" s="232"/>
      <c r="AA2" s="232"/>
      <c r="AB2" s="232"/>
      <c r="AC2" s="232"/>
      <c r="AD2" s="232"/>
      <c r="AE2" s="232"/>
    </row>
    <row r="3" spans="1:31" ht="18.75" customHeight="1" x14ac:dyDescent="0.2">
      <c r="A3" s="234"/>
      <c r="B3" s="235" t="s">
        <v>442</v>
      </c>
      <c r="C3" s="439" t="str">
        <f>HYPERLINK(Echantillon!D36)</f>
        <v/>
      </c>
      <c r="D3" s="385"/>
      <c r="E3" s="385"/>
      <c r="F3" s="385"/>
      <c r="G3" s="385"/>
      <c r="H3" s="242"/>
      <c r="I3" s="242"/>
      <c r="J3" s="242"/>
      <c r="K3" s="242"/>
      <c r="L3" s="242"/>
      <c r="M3" s="242"/>
      <c r="N3" s="242"/>
      <c r="O3" s="232"/>
      <c r="P3" s="232"/>
      <c r="Q3" s="232"/>
      <c r="R3" s="232"/>
      <c r="S3" s="232"/>
      <c r="T3" s="232"/>
      <c r="U3" s="232"/>
      <c r="V3" s="232"/>
      <c r="W3" s="232"/>
      <c r="X3" s="232"/>
      <c r="Y3" s="232"/>
      <c r="Z3" s="232"/>
      <c r="AA3" s="232"/>
      <c r="AB3" s="232"/>
      <c r="AC3" s="232"/>
      <c r="AD3" s="232"/>
      <c r="AE3" s="232"/>
    </row>
    <row r="4" spans="1:31" ht="16.5" customHeight="1" x14ac:dyDescent="0.2">
      <c r="A4" s="231"/>
      <c r="B4" s="428" t="s">
        <v>106</v>
      </c>
      <c r="C4" s="429" t="s">
        <v>443</v>
      </c>
      <c r="D4" s="429" t="s">
        <v>109</v>
      </c>
      <c r="E4" s="430" t="s">
        <v>477</v>
      </c>
      <c r="F4" s="243" t="s">
        <v>110</v>
      </c>
      <c r="G4" s="243" t="str">
        <f>Echantillon!B36</f>
        <v>P24</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c r="Y4" s="233"/>
      <c r="Z4" s="233"/>
      <c r="AA4" s="233"/>
      <c r="AB4" s="233"/>
      <c r="AC4" s="233"/>
      <c r="AD4" s="233"/>
      <c r="AE4" s="233"/>
    </row>
    <row r="5" spans="1:31" ht="16.5" customHeight="1" x14ac:dyDescent="0.2">
      <c r="A5" s="231"/>
      <c r="B5" s="380"/>
      <c r="C5" s="380"/>
      <c r="D5" s="380"/>
      <c r="E5" s="431"/>
      <c r="F5" s="243" t="s">
        <v>112</v>
      </c>
      <c r="G5" s="243">
        <f>COUNTIF($G$12:$G$117,"c")</f>
        <v>0</v>
      </c>
      <c r="H5" s="380"/>
      <c r="I5" s="380"/>
      <c r="J5" s="380"/>
      <c r="K5" s="380"/>
      <c r="L5" s="380"/>
      <c r="M5" s="380"/>
      <c r="N5" s="434"/>
      <c r="O5" s="232"/>
      <c r="P5" s="251" t="s">
        <v>9</v>
      </c>
      <c r="Q5" s="67">
        <f>COUNTIFS($C$12:$C$117,"A",$G$12:$G$117,"c")</f>
        <v>0</v>
      </c>
      <c r="R5" s="67">
        <f>COUNTIFS($C$12:$C$117,"A",$G$12:$G$117,"nc")</f>
        <v>0</v>
      </c>
      <c r="S5" s="67">
        <f>COUNTIFS($C$12:$C$117,"A",$G$12:$G$117,"na")</f>
        <v>9</v>
      </c>
      <c r="T5" s="67">
        <f>COUNTIFS($C$12:$C$117,"A",$G$12:$G$117,"nt")</f>
        <v>74</v>
      </c>
      <c r="U5" s="252">
        <f>Q5+R5</f>
        <v>0</v>
      </c>
      <c r="V5" s="253" t="str">
        <f>IF(U5&gt;0,Q5/U5,"-")</f>
        <v>-</v>
      </c>
      <c r="W5" s="254" t="str">
        <f>V5</f>
        <v>-</v>
      </c>
      <c r="X5" s="254" t="str">
        <f>W5</f>
        <v>-</v>
      </c>
      <c r="Y5" s="232"/>
      <c r="Z5" s="232"/>
      <c r="AA5" s="232"/>
      <c r="AB5" s="232"/>
      <c r="AC5" s="232"/>
      <c r="AD5" s="232"/>
      <c r="AE5" s="232"/>
    </row>
    <row r="6" spans="1:31"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0</v>
      </c>
      <c r="R6" s="67">
        <f>COUNTIFS($C$12:$C$117,"AA",$G$12:$G$117,"nc")</f>
        <v>0</v>
      </c>
      <c r="S6" s="67">
        <f>COUNTIFS($C$12:$C$117,"AA",$G$12:$G$117,"na")</f>
        <v>1</v>
      </c>
      <c r="T6" s="67">
        <f>COUNTIFS($C$12:$C$117,"AA",$G$12:$G$117,"nt")</f>
        <v>22</v>
      </c>
      <c r="U6" s="252">
        <f>Q6+R6</f>
        <v>0</v>
      </c>
      <c r="V6" s="253" t="str">
        <f>IF(U6&gt;0,Q6/U6,"-")</f>
        <v>-</v>
      </c>
      <c r="W6" s="41" t="str">
        <f>IF(U6&gt;0,SUM(Q5:Q6)/SUM(U5:U6),"-")</f>
        <v>-</v>
      </c>
      <c r="X6" s="41" t="e">
        <f>IF(V6&gt;0,SUM(R5:R6)/SUM(V5:V6),"-")</f>
        <v>#DIV/0!</v>
      </c>
      <c r="Y6" s="232"/>
      <c r="Z6" s="232"/>
      <c r="AA6" s="232"/>
      <c r="AB6" s="232"/>
      <c r="AC6" s="232"/>
      <c r="AD6" s="232"/>
      <c r="AE6" s="232"/>
    </row>
    <row r="7" spans="1:31" ht="16.5" customHeight="1" x14ac:dyDescent="0.2">
      <c r="A7" s="231"/>
      <c r="B7" s="380"/>
      <c r="C7" s="380"/>
      <c r="D7" s="380"/>
      <c r="E7" s="431"/>
      <c r="F7" s="243" t="s">
        <v>449</v>
      </c>
      <c r="G7" s="243">
        <f>COUNTIF(G12:G117,"na")</f>
        <v>10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t="e">
        <f>IF(V7&gt;0,SUM(R5:R7)/SUM(V5:V7),"-")</f>
        <v>#DIV/0!</v>
      </c>
      <c r="Y7" s="232"/>
      <c r="Z7" s="232"/>
      <c r="AA7" s="232"/>
      <c r="AB7" s="232"/>
      <c r="AC7" s="232"/>
      <c r="AD7" s="232"/>
      <c r="AE7" s="232"/>
    </row>
    <row r="8" spans="1:31" ht="16.5" customHeight="1" x14ac:dyDescent="0.2">
      <c r="A8" s="231"/>
      <c r="B8" s="380"/>
      <c r="C8" s="380"/>
      <c r="D8" s="380"/>
      <c r="E8" s="431"/>
      <c r="F8" s="243" t="s">
        <v>115</v>
      </c>
      <c r="G8" s="243">
        <f>COUNTIF(G12:G117,"nt")</f>
        <v>96</v>
      </c>
      <c r="H8" s="380"/>
      <c r="I8" s="380"/>
      <c r="J8" s="380"/>
      <c r="K8" s="380"/>
      <c r="L8" s="380"/>
      <c r="M8" s="380"/>
      <c r="N8" s="434"/>
      <c r="O8" s="232"/>
      <c r="P8" s="255" t="s">
        <v>450</v>
      </c>
      <c r="Q8" s="256">
        <f>SUM(Q5:Q7)</f>
        <v>0</v>
      </c>
      <c r="R8" s="256">
        <f>SUM(R5:R7)</f>
        <v>0</v>
      </c>
      <c r="S8" s="256">
        <f>SUM(S5:S7)</f>
        <v>10</v>
      </c>
      <c r="T8" s="256">
        <f>SUM(T5:T7)</f>
        <v>96</v>
      </c>
      <c r="U8" s="257">
        <f>SUM(U5:U7)</f>
        <v>0</v>
      </c>
      <c r="V8" s="253"/>
      <c r="W8" s="251"/>
      <c r="X8" s="251"/>
      <c r="Y8" s="232"/>
      <c r="Z8" s="232"/>
      <c r="AA8" s="232"/>
      <c r="AB8" s="232"/>
      <c r="AC8" s="232"/>
      <c r="AD8" s="232"/>
      <c r="AE8" s="232"/>
    </row>
    <row r="9" spans="1:31" ht="16.5" customHeight="1" x14ac:dyDescent="0.2">
      <c r="A9" s="231"/>
      <c r="B9" s="380"/>
      <c r="C9" s="380"/>
      <c r="D9" s="380"/>
      <c r="E9" s="431"/>
      <c r="F9" s="243" t="s">
        <v>428</v>
      </c>
      <c r="G9" s="258" t="e">
        <f>G5/SUM(G5:G6)</f>
        <v>#DIV/0!</v>
      </c>
      <c r="H9" s="380"/>
      <c r="I9" s="380"/>
      <c r="J9" s="380"/>
      <c r="K9" s="380"/>
      <c r="L9" s="380"/>
      <c r="M9" s="380"/>
      <c r="N9" s="434"/>
      <c r="O9" s="232"/>
      <c r="P9" s="232"/>
      <c r="Q9" s="232"/>
      <c r="R9" s="232"/>
      <c r="S9" s="232"/>
      <c r="T9" s="232"/>
      <c r="U9" s="232"/>
      <c r="V9" s="232"/>
      <c r="W9" s="232"/>
      <c r="X9" s="232"/>
      <c r="Y9" s="232"/>
      <c r="Z9" s="232"/>
      <c r="AA9" s="232"/>
      <c r="AB9" s="232"/>
      <c r="AC9" s="232"/>
      <c r="AD9" s="232"/>
      <c r="AE9" s="232"/>
    </row>
    <row r="10" spans="1:31" ht="30" customHeight="1" x14ac:dyDescent="0.2">
      <c r="A10" s="231"/>
      <c r="B10" s="381"/>
      <c r="C10" s="381"/>
      <c r="D10" s="381"/>
      <c r="E10" s="432"/>
      <c r="F10" s="243" t="s">
        <v>429</v>
      </c>
      <c r="G10" s="258" t="e">
        <f>G6/SUM(G5:G6)</f>
        <v>#DIV/0!</v>
      </c>
      <c r="H10" s="381"/>
      <c r="I10" s="381"/>
      <c r="J10" s="381"/>
      <c r="K10" s="381"/>
      <c r="L10" s="381"/>
      <c r="M10" s="381"/>
      <c r="N10" s="435"/>
      <c r="O10" s="232"/>
      <c r="P10" s="232"/>
      <c r="Q10" s="232"/>
      <c r="R10" s="232"/>
      <c r="S10" s="232"/>
      <c r="T10" s="232"/>
      <c r="U10" s="232"/>
      <c r="V10" s="232"/>
      <c r="W10" s="232"/>
      <c r="X10" s="232"/>
      <c r="Y10" s="232"/>
      <c r="Z10" s="232"/>
      <c r="AA10" s="232"/>
      <c r="AB10" s="232"/>
      <c r="AC10" s="232"/>
      <c r="AD10" s="232"/>
      <c r="AE10" s="232"/>
    </row>
    <row r="11" spans="1:31" ht="14.25" x14ac:dyDescent="0.2">
      <c r="A11" s="231"/>
      <c r="B11" s="194"/>
      <c r="C11" s="194"/>
      <c r="D11" s="194"/>
      <c r="E11" s="194"/>
      <c r="F11" s="259"/>
      <c r="G11" s="194"/>
      <c r="H11" s="194"/>
      <c r="I11" s="194"/>
      <c r="J11" s="260"/>
      <c r="K11" s="260"/>
      <c r="L11" s="260"/>
      <c r="M11" s="260"/>
      <c r="N11" s="296"/>
      <c r="O11" s="232"/>
      <c r="P11" s="232"/>
      <c r="Q11" s="232"/>
      <c r="R11" s="232"/>
      <c r="S11" s="232"/>
      <c r="T11" s="232"/>
      <c r="U11" s="232"/>
      <c r="V11" s="232"/>
      <c r="W11" s="232"/>
      <c r="X11" s="232"/>
      <c r="Y11" s="232"/>
      <c r="Z11" s="232"/>
      <c r="AA11" s="232"/>
      <c r="AB11" s="232"/>
      <c r="AC11" s="232"/>
      <c r="AD11" s="232"/>
      <c r="AE11" s="232"/>
    </row>
    <row r="12" spans="1:31"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15</v>
      </c>
      <c r="H12" s="251"/>
      <c r="I12" s="74"/>
      <c r="J12" s="74"/>
      <c r="K12" s="74"/>
      <c r="L12" s="74"/>
      <c r="M12" s="295"/>
      <c r="N12" s="298"/>
      <c r="O12" s="232"/>
      <c r="P12" s="232"/>
      <c r="Q12" s="232"/>
      <c r="R12" s="232"/>
      <c r="S12" s="232"/>
      <c r="T12" s="232"/>
      <c r="U12" s="232"/>
      <c r="V12" s="232"/>
      <c r="W12" s="232"/>
      <c r="X12" s="232"/>
      <c r="Y12" s="232"/>
      <c r="Z12" s="232"/>
      <c r="AA12" s="232"/>
      <c r="AB12" s="232"/>
      <c r="AC12" s="232"/>
      <c r="AD12" s="232"/>
      <c r="AE12" s="232"/>
    </row>
    <row r="13" spans="1:31"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15</v>
      </c>
      <c r="H13" s="251"/>
      <c r="I13" s="74"/>
      <c r="J13" s="74"/>
      <c r="K13" s="291"/>
      <c r="L13" s="291"/>
      <c r="M13" s="294"/>
      <c r="N13" s="298"/>
      <c r="O13" s="232"/>
      <c r="P13" s="232"/>
      <c r="Q13" s="232"/>
      <c r="R13" s="232"/>
      <c r="S13" s="232"/>
      <c r="T13" s="232"/>
      <c r="U13" s="232"/>
      <c r="V13" s="232"/>
      <c r="W13" s="232"/>
      <c r="X13" s="232"/>
      <c r="Y13" s="232"/>
      <c r="Z13" s="232"/>
      <c r="AA13" s="232"/>
      <c r="AB13" s="232"/>
      <c r="AC13" s="232"/>
      <c r="AD13" s="232"/>
      <c r="AE13" s="232"/>
    </row>
    <row r="14" spans="1:31"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15</v>
      </c>
      <c r="H14" s="251"/>
      <c r="I14" s="74"/>
      <c r="J14" s="74"/>
      <c r="K14" s="291"/>
      <c r="L14" s="291"/>
      <c r="M14" s="294"/>
      <c r="N14" s="297"/>
      <c r="O14" s="232"/>
      <c r="P14" s="232"/>
      <c r="Q14" s="232"/>
      <c r="R14" s="232"/>
      <c r="S14" s="232"/>
      <c r="T14" s="232"/>
      <c r="U14" s="232"/>
      <c r="V14" s="232"/>
      <c r="W14" s="232"/>
      <c r="X14" s="232"/>
      <c r="Y14" s="232"/>
      <c r="Z14" s="232"/>
      <c r="AA14" s="232"/>
      <c r="AB14" s="232"/>
      <c r="AC14" s="232"/>
      <c r="AD14" s="232"/>
      <c r="AE14" s="232"/>
    </row>
    <row r="15" spans="1:31"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15</v>
      </c>
      <c r="H15" s="251"/>
      <c r="I15" s="74"/>
      <c r="J15" s="74"/>
      <c r="K15" s="74"/>
      <c r="L15" s="74"/>
      <c r="M15" s="295"/>
      <c r="N15" s="298"/>
      <c r="O15" s="232"/>
      <c r="P15" s="232"/>
      <c r="Q15" s="232"/>
      <c r="R15" s="232"/>
      <c r="S15" s="232"/>
      <c r="T15" s="232"/>
      <c r="U15" s="232"/>
      <c r="V15" s="232"/>
      <c r="W15" s="232"/>
      <c r="X15" s="232"/>
      <c r="Y15" s="232"/>
      <c r="Z15" s="232"/>
      <c r="AA15" s="232"/>
      <c r="AB15" s="232"/>
      <c r="AC15" s="232"/>
      <c r="AD15" s="232"/>
      <c r="AE15" s="232"/>
    </row>
    <row r="16" spans="1:31"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15</v>
      </c>
      <c r="H16" s="251"/>
      <c r="I16" s="74"/>
      <c r="J16" s="74"/>
      <c r="K16" s="74"/>
      <c r="L16" s="74"/>
      <c r="M16" s="295"/>
      <c r="N16" s="298"/>
      <c r="O16" s="232"/>
      <c r="P16" s="232"/>
      <c r="Q16" s="232"/>
      <c r="R16" s="232"/>
      <c r="S16" s="232"/>
      <c r="T16" s="232"/>
      <c r="U16" s="232"/>
      <c r="V16" s="232"/>
      <c r="W16" s="232"/>
      <c r="X16" s="232"/>
      <c r="Y16" s="232"/>
      <c r="Z16" s="232"/>
      <c r="AA16" s="232"/>
      <c r="AB16" s="232"/>
      <c r="AC16" s="232"/>
      <c r="AD16" s="232"/>
      <c r="AE16" s="232"/>
    </row>
    <row r="17" spans="1:31"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15</v>
      </c>
      <c r="H17" s="251"/>
      <c r="I17" s="74"/>
      <c r="J17" s="74"/>
      <c r="K17" s="74"/>
      <c r="L17" s="74"/>
      <c r="M17" s="295"/>
      <c r="N17" s="298"/>
      <c r="O17" s="232"/>
      <c r="P17" s="232"/>
      <c r="Q17" s="232"/>
      <c r="R17" s="232"/>
      <c r="S17" s="232"/>
      <c r="T17" s="232"/>
      <c r="U17" s="232"/>
      <c r="V17" s="232"/>
      <c r="W17" s="232"/>
      <c r="X17" s="232"/>
      <c r="Y17" s="232"/>
      <c r="Z17" s="232"/>
      <c r="AA17" s="232"/>
      <c r="AB17" s="232"/>
      <c r="AC17" s="232"/>
      <c r="AD17" s="232"/>
      <c r="AE17" s="232"/>
    </row>
    <row r="18" spans="1:31"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15</v>
      </c>
      <c r="H18" s="251"/>
      <c r="I18" s="74"/>
      <c r="J18" s="74"/>
      <c r="K18" s="74"/>
      <c r="L18" s="74"/>
      <c r="M18" s="295"/>
      <c r="N18" s="298"/>
      <c r="O18" s="267"/>
      <c r="P18" s="267"/>
      <c r="Q18" s="267"/>
      <c r="R18" s="267"/>
      <c r="S18" s="267"/>
      <c r="T18" s="267"/>
      <c r="U18" s="267"/>
      <c r="V18" s="267"/>
      <c r="W18" s="267"/>
      <c r="X18" s="278"/>
      <c r="Y18" s="278"/>
      <c r="Z18" s="278"/>
      <c r="AA18" s="278"/>
      <c r="AB18" s="278"/>
      <c r="AC18" s="278"/>
      <c r="AD18" s="278"/>
      <c r="AE18" s="278"/>
    </row>
    <row r="19" spans="1:31"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15</v>
      </c>
      <c r="H19" s="251"/>
      <c r="I19" s="74"/>
      <c r="J19" s="74"/>
      <c r="K19" s="74"/>
      <c r="L19" s="74"/>
      <c r="M19" s="295"/>
      <c r="N19" s="298"/>
      <c r="O19" s="231"/>
      <c r="P19" s="231"/>
      <c r="Q19" s="231"/>
      <c r="R19" s="231"/>
      <c r="S19" s="231"/>
      <c r="T19" s="231"/>
      <c r="U19" s="268"/>
      <c r="V19" s="232"/>
      <c r="W19" s="232"/>
      <c r="X19" s="232"/>
      <c r="Y19" s="232"/>
      <c r="Z19" s="232"/>
      <c r="AA19" s="232"/>
      <c r="AB19" s="232"/>
      <c r="AC19" s="232"/>
      <c r="AD19" s="232"/>
      <c r="AE19" s="232"/>
    </row>
    <row r="20" spans="1:31"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15</v>
      </c>
      <c r="H20" s="251"/>
      <c r="I20" s="74"/>
      <c r="J20" s="74"/>
      <c r="K20" s="74"/>
      <c r="L20" s="74"/>
      <c r="M20" s="295"/>
      <c r="N20" s="298"/>
      <c r="O20" s="232"/>
      <c r="P20" s="232"/>
      <c r="Q20" s="232"/>
      <c r="R20" s="232"/>
      <c r="S20" s="232"/>
      <c r="T20" s="232"/>
      <c r="U20" s="232"/>
      <c r="V20" s="232"/>
      <c r="W20" s="232"/>
      <c r="X20" s="232"/>
      <c r="Y20" s="232"/>
      <c r="Z20" s="232"/>
      <c r="AA20" s="232"/>
      <c r="AB20" s="232"/>
      <c r="AC20" s="232"/>
      <c r="AD20" s="232"/>
      <c r="AE20" s="232"/>
    </row>
    <row r="21" spans="1:31"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15</v>
      </c>
      <c r="H21" s="251"/>
      <c r="I21" s="74"/>
      <c r="J21" s="74"/>
      <c r="K21" s="74"/>
      <c r="L21" s="74"/>
      <c r="M21" s="295"/>
      <c r="N21" s="298"/>
      <c r="O21" s="232"/>
      <c r="P21" s="232"/>
      <c r="Q21" s="232"/>
      <c r="R21" s="232"/>
      <c r="S21" s="232"/>
      <c r="T21" s="232"/>
      <c r="U21" s="232"/>
      <c r="V21" s="232"/>
      <c r="W21" s="232"/>
      <c r="X21" s="232"/>
      <c r="Y21" s="232"/>
      <c r="Z21" s="232"/>
      <c r="AA21" s="232"/>
      <c r="AB21" s="232"/>
      <c r="AC21" s="232"/>
      <c r="AD21" s="232"/>
      <c r="AE21" s="232"/>
    </row>
    <row r="22" spans="1:31"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15</v>
      </c>
      <c r="H22" s="251"/>
      <c r="I22" s="74"/>
      <c r="J22" s="74"/>
      <c r="K22" s="74"/>
      <c r="L22" s="74"/>
      <c r="M22" s="295"/>
      <c r="N22" s="298"/>
      <c r="O22" s="232"/>
      <c r="P22" s="232"/>
      <c r="Q22" s="232"/>
      <c r="R22" s="232"/>
      <c r="S22" s="232"/>
      <c r="T22" s="232"/>
      <c r="U22" s="232"/>
      <c r="V22" s="232"/>
      <c r="W22" s="232"/>
      <c r="X22" s="232"/>
      <c r="Y22" s="232"/>
      <c r="Z22" s="232"/>
      <c r="AA22" s="232"/>
      <c r="AB22" s="232"/>
      <c r="AC22" s="232"/>
      <c r="AD22" s="232"/>
      <c r="AE22" s="232"/>
    </row>
    <row r="23" spans="1:31"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15</v>
      </c>
      <c r="H23" s="251"/>
      <c r="I23" s="74"/>
      <c r="J23" s="74"/>
      <c r="K23" s="74"/>
      <c r="L23" s="74"/>
      <c r="M23" s="295"/>
      <c r="N23" s="298"/>
      <c r="O23" s="232"/>
      <c r="P23" s="232"/>
      <c r="Q23" s="232"/>
      <c r="R23" s="232"/>
      <c r="S23" s="232"/>
      <c r="T23" s="232"/>
      <c r="U23" s="232"/>
      <c r="V23" s="232"/>
      <c r="W23" s="232"/>
      <c r="X23" s="232"/>
      <c r="Y23" s="232"/>
      <c r="Z23" s="232"/>
      <c r="AA23" s="232"/>
      <c r="AB23" s="232"/>
      <c r="AC23" s="232"/>
      <c r="AD23" s="232"/>
      <c r="AE23" s="232"/>
    </row>
    <row r="24" spans="1:31"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15</v>
      </c>
      <c r="H24" s="251"/>
      <c r="I24" s="74"/>
      <c r="J24" s="74"/>
      <c r="K24" s="291"/>
      <c r="L24" s="291"/>
      <c r="M24" s="294"/>
      <c r="N24" s="315"/>
      <c r="O24" s="232"/>
      <c r="P24" s="232"/>
      <c r="Q24" s="232"/>
      <c r="R24" s="232"/>
      <c r="S24" s="232"/>
      <c r="T24" s="232"/>
      <c r="U24" s="232"/>
      <c r="V24" s="232"/>
      <c r="W24" s="232"/>
      <c r="X24" s="232"/>
      <c r="Y24" s="232"/>
      <c r="Z24" s="232"/>
      <c r="AA24" s="232"/>
      <c r="AB24" s="232"/>
      <c r="AC24" s="232"/>
      <c r="AD24" s="232"/>
      <c r="AE24" s="232"/>
    </row>
    <row r="25" spans="1:31"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15</v>
      </c>
      <c r="H25" s="251"/>
      <c r="I25" s="74"/>
      <c r="J25" s="74"/>
      <c r="K25" s="74"/>
      <c r="L25" s="74"/>
      <c r="M25" s="295"/>
      <c r="N25" s="298"/>
      <c r="O25" s="232"/>
      <c r="P25" s="232"/>
      <c r="Q25" s="232"/>
      <c r="R25" s="232"/>
      <c r="S25" s="232"/>
      <c r="T25" s="232"/>
      <c r="U25" s="232"/>
      <c r="V25" s="232"/>
      <c r="W25" s="232"/>
      <c r="X25" s="232"/>
      <c r="Y25" s="232"/>
      <c r="Z25" s="232"/>
      <c r="AA25" s="232"/>
      <c r="AB25" s="232"/>
      <c r="AC25" s="232"/>
      <c r="AD25" s="232"/>
      <c r="AE25" s="232"/>
    </row>
    <row r="26" spans="1:31"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15</v>
      </c>
      <c r="H26" s="251"/>
      <c r="I26" s="74"/>
      <c r="J26" s="74"/>
      <c r="K26" s="74"/>
      <c r="L26" s="74"/>
      <c r="M26" s="295"/>
      <c r="N26" s="298"/>
      <c r="O26" s="232"/>
      <c r="P26" s="232"/>
      <c r="Q26" s="232"/>
      <c r="R26" s="232"/>
      <c r="S26" s="232"/>
      <c r="T26" s="232"/>
      <c r="U26" s="232"/>
      <c r="V26" s="232"/>
      <c r="W26" s="232"/>
      <c r="X26" s="232"/>
      <c r="Y26" s="232"/>
      <c r="Z26" s="232"/>
      <c r="AA26" s="232"/>
      <c r="AB26" s="232"/>
      <c r="AC26" s="232"/>
      <c r="AD26" s="232"/>
      <c r="AE26" s="232"/>
    </row>
    <row r="27" spans="1:31"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15</v>
      </c>
      <c r="H27" s="251"/>
      <c r="I27" s="74"/>
      <c r="J27" s="74"/>
      <c r="K27" s="74"/>
      <c r="L27" s="74"/>
      <c r="M27" s="295"/>
      <c r="N27" s="298"/>
      <c r="O27" s="232"/>
      <c r="P27" s="232"/>
      <c r="Q27" s="232"/>
      <c r="R27" s="232"/>
      <c r="S27" s="232"/>
      <c r="T27" s="232"/>
      <c r="U27" s="232"/>
      <c r="V27" s="232"/>
      <c r="W27" s="232"/>
      <c r="X27" s="232"/>
      <c r="Y27" s="232"/>
      <c r="Z27" s="232"/>
      <c r="AA27" s="232"/>
      <c r="AB27" s="232"/>
      <c r="AC27" s="232"/>
      <c r="AD27" s="232"/>
      <c r="AE27" s="232"/>
    </row>
    <row r="28" spans="1:31"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15</v>
      </c>
      <c r="H28" s="251"/>
      <c r="I28" s="74"/>
      <c r="J28" s="74"/>
      <c r="K28" s="74"/>
      <c r="L28" s="74"/>
      <c r="M28" s="295"/>
      <c r="N28" s="298"/>
      <c r="O28" s="232"/>
      <c r="P28" s="232"/>
      <c r="Q28" s="232"/>
      <c r="R28" s="232"/>
      <c r="S28" s="232"/>
      <c r="T28" s="232"/>
      <c r="U28" s="232"/>
      <c r="V28" s="232"/>
      <c r="W28" s="232"/>
      <c r="X28" s="232"/>
      <c r="Y28" s="232"/>
      <c r="Z28" s="232"/>
      <c r="AA28" s="232"/>
      <c r="AB28" s="232"/>
      <c r="AC28" s="232"/>
      <c r="AD28" s="232"/>
      <c r="AE28" s="232"/>
    </row>
    <row r="29" spans="1:31"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15</v>
      </c>
      <c r="H29" s="251"/>
      <c r="I29" s="74"/>
      <c r="J29" s="74"/>
      <c r="K29" s="74"/>
      <c r="L29" s="74"/>
      <c r="M29" s="295"/>
      <c r="N29" s="298"/>
      <c r="O29" s="232"/>
      <c r="P29" s="232"/>
      <c r="Q29" s="232"/>
      <c r="R29" s="232"/>
      <c r="S29" s="232"/>
      <c r="T29" s="232"/>
      <c r="U29" s="232"/>
      <c r="V29" s="232"/>
      <c r="W29" s="232"/>
      <c r="X29" s="232"/>
      <c r="Y29" s="232"/>
      <c r="Z29" s="232"/>
      <c r="AA29" s="232"/>
      <c r="AB29" s="232"/>
      <c r="AC29" s="232"/>
      <c r="AD29" s="232"/>
      <c r="AE29" s="232"/>
    </row>
    <row r="30" spans="1:31"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15</v>
      </c>
      <c r="H30" s="251"/>
      <c r="I30" s="74"/>
      <c r="J30" s="74"/>
      <c r="K30" s="74"/>
      <c r="L30" s="74"/>
      <c r="M30" s="295"/>
      <c r="N30" s="298"/>
      <c r="O30" s="232"/>
      <c r="P30" s="232"/>
      <c r="Q30" s="232"/>
      <c r="R30" s="232"/>
      <c r="S30" s="232"/>
      <c r="T30" s="232"/>
      <c r="U30" s="232"/>
      <c r="V30" s="232"/>
      <c r="W30" s="232"/>
      <c r="X30" s="232"/>
      <c r="Y30" s="232"/>
      <c r="Z30" s="232"/>
      <c r="AA30" s="232"/>
      <c r="AB30" s="232"/>
      <c r="AC30" s="232"/>
      <c r="AD30" s="232"/>
      <c r="AE30" s="232"/>
    </row>
    <row r="31" spans="1:31"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15</v>
      </c>
      <c r="H31" s="251"/>
      <c r="I31" s="74"/>
      <c r="J31" s="74"/>
      <c r="K31" s="74"/>
      <c r="L31" s="74"/>
      <c r="M31" s="295"/>
      <c r="N31" s="298"/>
      <c r="O31" s="232"/>
      <c r="P31" s="232"/>
      <c r="Q31" s="232"/>
      <c r="R31" s="232"/>
      <c r="S31" s="232"/>
      <c r="T31" s="232"/>
      <c r="U31" s="232"/>
      <c r="V31" s="232"/>
      <c r="W31" s="232"/>
      <c r="X31" s="232"/>
      <c r="Y31" s="232"/>
      <c r="Z31" s="232"/>
      <c r="AA31" s="232"/>
      <c r="AB31" s="232"/>
      <c r="AC31" s="232"/>
      <c r="AD31" s="232"/>
      <c r="AE31" s="232"/>
    </row>
    <row r="32" spans="1:31"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15</v>
      </c>
      <c r="H32" s="251"/>
      <c r="I32" s="74"/>
      <c r="J32" s="74"/>
      <c r="K32" s="74"/>
      <c r="L32" s="74"/>
      <c r="M32" s="295"/>
      <c r="N32" s="298"/>
      <c r="O32" s="232"/>
      <c r="P32" s="232"/>
      <c r="Q32" s="232"/>
      <c r="R32" s="232"/>
      <c r="S32" s="232"/>
      <c r="T32" s="232"/>
      <c r="U32" s="232"/>
      <c r="V32" s="232"/>
      <c r="W32" s="232"/>
      <c r="X32" s="232"/>
      <c r="Y32" s="232"/>
      <c r="Z32" s="232"/>
      <c r="AA32" s="232"/>
      <c r="AB32" s="232"/>
      <c r="AC32" s="232"/>
      <c r="AD32" s="232"/>
      <c r="AE32" s="232"/>
    </row>
    <row r="33" spans="1:31"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15</v>
      </c>
      <c r="H33" s="251"/>
      <c r="I33" s="74"/>
      <c r="J33" s="74"/>
      <c r="K33" s="74"/>
      <c r="L33" s="74"/>
      <c r="M33" s="295"/>
      <c r="N33" s="298"/>
      <c r="O33" s="232"/>
      <c r="P33" s="232"/>
      <c r="Q33" s="232"/>
      <c r="R33" s="232"/>
      <c r="S33" s="232"/>
      <c r="T33" s="232"/>
      <c r="U33" s="232"/>
      <c r="V33" s="232"/>
      <c r="W33" s="232"/>
      <c r="X33" s="232"/>
      <c r="Y33" s="232"/>
      <c r="Z33" s="232"/>
      <c r="AA33" s="232"/>
      <c r="AB33" s="232"/>
      <c r="AC33" s="232"/>
      <c r="AD33" s="232"/>
      <c r="AE33" s="232"/>
    </row>
    <row r="34" spans="1:31"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15</v>
      </c>
      <c r="H34" s="251"/>
      <c r="I34" s="74"/>
      <c r="J34" s="74"/>
      <c r="K34" s="74"/>
      <c r="L34" s="74"/>
      <c r="M34" s="295"/>
      <c r="N34" s="298"/>
      <c r="O34" s="232"/>
      <c r="P34" s="232"/>
      <c r="Q34" s="232"/>
      <c r="R34" s="232"/>
      <c r="S34" s="232"/>
      <c r="T34" s="232"/>
      <c r="U34" s="232"/>
      <c r="V34" s="232"/>
      <c r="W34" s="232"/>
      <c r="X34" s="232"/>
      <c r="Y34" s="232"/>
      <c r="Z34" s="232"/>
      <c r="AA34" s="232"/>
      <c r="AB34" s="232"/>
      <c r="AC34" s="232"/>
      <c r="AD34" s="232"/>
      <c r="AE34" s="232"/>
    </row>
    <row r="35" spans="1:31"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15</v>
      </c>
      <c r="H35" s="251"/>
      <c r="I35" s="74"/>
      <c r="J35" s="74"/>
      <c r="K35" s="74"/>
      <c r="L35" s="74"/>
      <c r="M35" s="295"/>
      <c r="N35" s="298"/>
      <c r="O35" s="232"/>
      <c r="P35" s="232"/>
      <c r="Q35" s="232"/>
      <c r="R35" s="232"/>
      <c r="S35" s="232"/>
      <c r="T35" s="232"/>
      <c r="U35" s="232"/>
      <c r="V35" s="232"/>
      <c r="W35" s="232"/>
      <c r="X35" s="232"/>
      <c r="Y35" s="232"/>
      <c r="Z35" s="232"/>
      <c r="AA35" s="232"/>
      <c r="AB35" s="232"/>
      <c r="AC35" s="232"/>
      <c r="AD35" s="232"/>
      <c r="AE35" s="232"/>
    </row>
    <row r="36" spans="1:31"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15</v>
      </c>
      <c r="H36" s="251"/>
      <c r="I36" s="74"/>
      <c r="J36" s="74"/>
      <c r="K36" s="74"/>
      <c r="L36" s="74"/>
      <c r="M36" s="295"/>
      <c r="N36" s="298"/>
      <c r="O36" s="232"/>
      <c r="P36" s="232"/>
      <c r="Q36" s="232"/>
      <c r="R36" s="232"/>
      <c r="S36" s="232"/>
      <c r="T36" s="232"/>
      <c r="U36" s="232"/>
      <c r="V36" s="232"/>
      <c r="W36" s="232"/>
      <c r="X36" s="232"/>
      <c r="Y36" s="232"/>
      <c r="Z36" s="232"/>
      <c r="AA36" s="232"/>
      <c r="AB36" s="232"/>
      <c r="AC36" s="232"/>
      <c r="AD36" s="232"/>
      <c r="AE36" s="232"/>
    </row>
    <row r="37" spans="1:31"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15</v>
      </c>
      <c r="H37" s="251"/>
      <c r="I37" s="74"/>
      <c r="J37" s="74"/>
      <c r="K37" s="74"/>
      <c r="L37" s="74"/>
      <c r="M37" s="295"/>
      <c r="N37" s="298"/>
      <c r="O37" s="232"/>
      <c r="P37" s="232"/>
      <c r="Q37" s="232"/>
      <c r="R37" s="232"/>
      <c r="S37" s="232"/>
      <c r="T37" s="232"/>
      <c r="U37" s="232"/>
      <c r="V37" s="232"/>
      <c r="W37" s="232"/>
      <c r="X37" s="232"/>
      <c r="Y37" s="232"/>
      <c r="Z37" s="232"/>
      <c r="AA37" s="232"/>
      <c r="AB37" s="232"/>
      <c r="AC37" s="232"/>
      <c r="AD37" s="232"/>
      <c r="AE37" s="232"/>
    </row>
    <row r="38" spans="1:31"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15</v>
      </c>
      <c r="H38" s="251"/>
      <c r="I38" s="74"/>
      <c r="J38" s="74"/>
      <c r="K38" s="74"/>
      <c r="L38" s="74"/>
      <c r="M38" s="295"/>
      <c r="N38" s="298"/>
      <c r="O38" s="232"/>
      <c r="P38" s="232"/>
      <c r="Q38" s="232"/>
      <c r="R38" s="232"/>
      <c r="S38" s="232"/>
      <c r="T38" s="232"/>
      <c r="U38" s="232"/>
      <c r="V38" s="232"/>
      <c r="W38" s="232"/>
      <c r="X38" s="232"/>
      <c r="Y38" s="232"/>
      <c r="Z38" s="232"/>
      <c r="AA38" s="232"/>
      <c r="AB38" s="232"/>
      <c r="AC38" s="232"/>
      <c r="AD38" s="232"/>
      <c r="AE38" s="232"/>
    </row>
    <row r="39" spans="1:31"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15</v>
      </c>
      <c r="H39" s="251"/>
      <c r="I39" s="74"/>
      <c r="J39" s="74"/>
      <c r="K39" s="74"/>
      <c r="L39" s="74"/>
      <c r="M39" s="295"/>
      <c r="N39" s="298"/>
      <c r="O39" s="232"/>
      <c r="P39" s="232"/>
      <c r="Q39" s="232"/>
      <c r="R39" s="232"/>
      <c r="S39" s="232"/>
      <c r="T39" s="232"/>
      <c r="U39" s="232"/>
      <c r="V39" s="232"/>
      <c r="W39" s="232"/>
      <c r="X39" s="232"/>
      <c r="Y39" s="232"/>
      <c r="Z39" s="232"/>
      <c r="AA39" s="232"/>
      <c r="AB39" s="232"/>
      <c r="AC39" s="232"/>
      <c r="AD39" s="232"/>
      <c r="AE39" s="232"/>
    </row>
    <row r="40" spans="1:31"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15</v>
      </c>
      <c r="H40" s="251"/>
      <c r="I40" s="74"/>
      <c r="J40" s="74"/>
      <c r="K40" s="74"/>
      <c r="L40" s="74"/>
      <c r="M40" s="295"/>
      <c r="N40" s="298"/>
      <c r="O40" s="232"/>
      <c r="P40" s="232"/>
      <c r="Q40" s="232"/>
      <c r="R40" s="232"/>
      <c r="S40" s="232"/>
      <c r="T40" s="232"/>
      <c r="U40" s="232"/>
      <c r="V40" s="232"/>
      <c r="W40" s="232"/>
      <c r="X40" s="232"/>
      <c r="Y40" s="232"/>
      <c r="Z40" s="232"/>
      <c r="AA40" s="232"/>
      <c r="AB40" s="232"/>
      <c r="AC40" s="232"/>
      <c r="AD40" s="232"/>
      <c r="AE40" s="232"/>
    </row>
    <row r="41" spans="1:31"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15</v>
      </c>
      <c r="H41" s="251"/>
      <c r="I41" s="74"/>
      <c r="J41" s="74"/>
      <c r="K41" s="74"/>
      <c r="L41" s="74"/>
      <c r="M41" s="295"/>
      <c r="N41" s="298"/>
      <c r="O41" s="232"/>
      <c r="P41" s="232"/>
      <c r="Q41" s="232"/>
      <c r="R41" s="232"/>
      <c r="S41" s="232"/>
      <c r="T41" s="232"/>
      <c r="U41" s="232"/>
      <c r="V41" s="232"/>
      <c r="W41" s="232"/>
      <c r="X41" s="232"/>
      <c r="Y41" s="232"/>
      <c r="Z41" s="232"/>
      <c r="AA41" s="232"/>
      <c r="AB41" s="232"/>
      <c r="AC41" s="232"/>
      <c r="AD41" s="232"/>
      <c r="AE41" s="232"/>
    </row>
    <row r="42" spans="1:31"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15</v>
      </c>
      <c r="H42" s="251"/>
      <c r="I42" s="74"/>
      <c r="J42" s="74"/>
      <c r="K42" s="74"/>
      <c r="L42" s="74"/>
      <c r="M42" s="295"/>
      <c r="N42" s="298"/>
      <c r="O42" s="232"/>
      <c r="P42" s="232"/>
      <c r="Q42" s="232"/>
      <c r="R42" s="232"/>
      <c r="S42" s="232"/>
      <c r="T42" s="232"/>
      <c r="U42" s="232"/>
      <c r="V42" s="232"/>
      <c r="W42" s="232"/>
      <c r="X42" s="232"/>
      <c r="Y42" s="232"/>
      <c r="Z42" s="232"/>
      <c r="AA42" s="232"/>
      <c r="AB42" s="232"/>
      <c r="AC42" s="232"/>
      <c r="AD42" s="232"/>
      <c r="AE42" s="232"/>
    </row>
    <row r="43" spans="1:31"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15</v>
      </c>
      <c r="H43" s="251"/>
      <c r="I43" s="74"/>
      <c r="J43" s="74"/>
      <c r="K43" s="74"/>
      <c r="L43" s="74"/>
      <c r="M43" s="295"/>
      <c r="N43" s="298"/>
      <c r="O43" s="232"/>
      <c r="P43" s="232"/>
      <c r="Q43" s="232"/>
      <c r="R43" s="232"/>
      <c r="S43" s="232"/>
      <c r="T43" s="232"/>
      <c r="U43" s="232"/>
      <c r="V43" s="232"/>
      <c r="W43" s="232"/>
      <c r="X43" s="232"/>
      <c r="Y43" s="232"/>
      <c r="Z43" s="232"/>
      <c r="AA43" s="232"/>
      <c r="AB43" s="232"/>
      <c r="AC43" s="232"/>
      <c r="AD43" s="232"/>
      <c r="AE43" s="232"/>
    </row>
    <row r="44" spans="1:31"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15</v>
      </c>
      <c r="H44" s="251"/>
      <c r="I44" s="74"/>
      <c r="J44" s="74"/>
      <c r="K44" s="74"/>
      <c r="L44" s="74"/>
      <c r="M44" s="295"/>
      <c r="N44" s="298"/>
      <c r="O44" s="232"/>
      <c r="P44" s="232"/>
      <c r="Q44" s="232"/>
      <c r="R44" s="232"/>
      <c r="S44" s="232"/>
      <c r="T44" s="232"/>
      <c r="U44" s="232"/>
      <c r="V44" s="232"/>
      <c r="W44" s="232"/>
      <c r="X44" s="232"/>
      <c r="Y44" s="232"/>
      <c r="Z44" s="232"/>
      <c r="AA44" s="232"/>
      <c r="AB44" s="232"/>
      <c r="AC44" s="232"/>
      <c r="AD44" s="232"/>
      <c r="AE44" s="232"/>
    </row>
    <row r="45" spans="1:31"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15</v>
      </c>
      <c r="H45" s="251"/>
      <c r="I45" s="74"/>
      <c r="J45" s="74"/>
      <c r="K45" s="74"/>
      <c r="L45" s="74"/>
      <c r="M45" s="295"/>
      <c r="N45" s="298"/>
      <c r="O45" s="232"/>
      <c r="P45" s="232"/>
      <c r="Q45" s="232"/>
      <c r="R45" s="232"/>
      <c r="S45" s="232"/>
      <c r="T45" s="232"/>
      <c r="U45" s="232"/>
      <c r="V45" s="232"/>
      <c r="W45" s="232"/>
      <c r="X45" s="232"/>
      <c r="Y45" s="232"/>
      <c r="Z45" s="232"/>
      <c r="AA45" s="232"/>
      <c r="AB45" s="232"/>
      <c r="AC45" s="232"/>
      <c r="AD45" s="232"/>
      <c r="AE45" s="232"/>
    </row>
    <row r="46" spans="1:31"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15</v>
      </c>
      <c r="H46" s="251"/>
      <c r="I46" s="74"/>
      <c r="J46" s="74"/>
      <c r="K46" s="74"/>
      <c r="L46" s="74"/>
      <c r="M46" s="295"/>
      <c r="N46" s="298"/>
      <c r="O46" s="232"/>
      <c r="P46" s="232"/>
      <c r="Q46" s="232"/>
      <c r="R46" s="232"/>
      <c r="S46" s="232"/>
      <c r="T46" s="232"/>
      <c r="U46" s="232"/>
      <c r="V46" s="232"/>
      <c r="W46" s="232"/>
      <c r="X46" s="232"/>
      <c r="Y46" s="232"/>
      <c r="Z46" s="232"/>
      <c r="AA46" s="232"/>
      <c r="AB46" s="232"/>
      <c r="AC46" s="232"/>
      <c r="AD46" s="232"/>
      <c r="AE46" s="232"/>
    </row>
    <row r="47" spans="1:31"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15</v>
      </c>
      <c r="H47" s="251"/>
      <c r="I47" s="291"/>
      <c r="J47" s="74"/>
      <c r="K47" s="291"/>
      <c r="L47" s="291"/>
      <c r="M47" s="294"/>
      <c r="N47" s="298"/>
      <c r="O47" s="232"/>
      <c r="P47" s="232"/>
      <c r="Q47" s="232"/>
      <c r="R47" s="232"/>
      <c r="S47" s="232"/>
      <c r="T47" s="232"/>
      <c r="U47" s="232"/>
      <c r="V47" s="232"/>
      <c r="W47" s="232"/>
      <c r="X47" s="232"/>
      <c r="Y47" s="232"/>
      <c r="Z47" s="232"/>
      <c r="AA47" s="232"/>
      <c r="AB47" s="232"/>
      <c r="AC47" s="232"/>
      <c r="AD47" s="232"/>
      <c r="AE47" s="232"/>
    </row>
    <row r="48" spans="1:31"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15</v>
      </c>
      <c r="H48" s="251"/>
      <c r="I48" s="74"/>
      <c r="J48" s="74"/>
      <c r="K48" s="291"/>
      <c r="L48" s="291"/>
      <c r="M48" s="294"/>
      <c r="N48" s="298"/>
      <c r="O48" s="232"/>
      <c r="P48" s="232"/>
      <c r="Q48" s="232"/>
      <c r="R48" s="232"/>
      <c r="S48" s="232"/>
      <c r="T48" s="232"/>
      <c r="U48" s="232"/>
      <c r="V48" s="232"/>
      <c r="W48" s="232"/>
      <c r="X48" s="232"/>
      <c r="Y48" s="232"/>
      <c r="Z48" s="232"/>
      <c r="AA48" s="232"/>
      <c r="AB48" s="232"/>
      <c r="AC48" s="232"/>
      <c r="AD48" s="232"/>
      <c r="AE48" s="232"/>
    </row>
    <row r="49" spans="1:31"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291"/>
      <c r="L49" s="291"/>
      <c r="M49" s="294" t="s">
        <v>569</v>
      </c>
      <c r="N49" s="298"/>
      <c r="O49" s="232"/>
      <c r="P49" s="232"/>
      <c r="Q49" s="232"/>
      <c r="R49" s="232"/>
      <c r="S49" s="232"/>
      <c r="T49" s="232"/>
      <c r="U49" s="232"/>
      <c r="V49" s="232"/>
      <c r="W49" s="232"/>
      <c r="X49" s="232"/>
      <c r="Y49" s="232"/>
      <c r="Z49" s="232"/>
      <c r="AA49" s="232"/>
      <c r="AB49" s="232"/>
      <c r="AC49" s="232"/>
      <c r="AD49" s="232"/>
      <c r="AE49" s="232"/>
    </row>
    <row r="50" spans="1:31"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15</v>
      </c>
      <c r="H50" s="251"/>
      <c r="I50" s="74"/>
      <c r="J50" s="74"/>
      <c r="K50" s="74"/>
      <c r="L50" s="74"/>
      <c r="M50" s="294"/>
      <c r="N50" s="297"/>
      <c r="O50" s="232"/>
      <c r="P50" s="232"/>
      <c r="Q50" s="232"/>
      <c r="R50" s="232"/>
      <c r="S50" s="232"/>
      <c r="T50" s="232"/>
      <c r="U50" s="232"/>
      <c r="V50" s="232"/>
      <c r="W50" s="232"/>
      <c r="X50" s="232"/>
      <c r="Y50" s="232"/>
      <c r="Z50" s="232"/>
      <c r="AA50" s="232"/>
      <c r="AB50" s="232"/>
      <c r="AC50" s="232"/>
      <c r="AD50" s="232"/>
      <c r="AE50" s="232"/>
    </row>
    <row r="51" spans="1:31"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295" t="s">
        <v>569</v>
      </c>
      <c r="N51" s="298"/>
      <c r="O51" s="232"/>
      <c r="P51" s="232"/>
      <c r="Q51" s="232"/>
      <c r="R51" s="232"/>
      <c r="S51" s="232"/>
      <c r="T51" s="232"/>
      <c r="U51" s="232"/>
      <c r="V51" s="232"/>
      <c r="W51" s="232"/>
      <c r="X51" s="232"/>
      <c r="Y51" s="232"/>
      <c r="Z51" s="232"/>
      <c r="AA51" s="232"/>
      <c r="AB51" s="232"/>
      <c r="AC51" s="232"/>
      <c r="AD51" s="232"/>
      <c r="AE51" s="232"/>
    </row>
    <row r="52" spans="1:31"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15</v>
      </c>
      <c r="H52" s="251"/>
      <c r="I52" s="74"/>
      <c r="J52" s="74"/>
      <c r="K52" s="74"/>
      <c r="L52" s="74"/>
      <c r="M52" s="295"/>
      <c r="N52" s="298"/>
      <c r="O52" s="232"/>
      <c r="P52" s="232"/>
      <c r="Q52" s="232"/>
      <c r="R52" s="232"/>
      <c r="S52" s="232"/>
      <c r="T52" s="232"/>
      <c r="U52" s="232"/>
      <c r="V52" s="232"/>
      <c r="W52" s="232"/>
      <c r="X52" s="232"/>
      <c r="Y52" s="232"/>
      <c r="Z52" s="232"/>
      <c r="AA52" s="232"/>
      <c r="AB52" s="232"/>
      <c r="AC52" s="232"/>
      <c r="AD52" s="232"/>
      <c r="AE52" s="232"/>
    </row>
    <row r="53" spans="1:31"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15</v>
      </c>
      <c r="H53" s="251"/>
      <c r="I53" s="74"/>
      <c r="J53" s="74"/>
      <c r="K53" s="74"/>
      <c r="L53" s="74"/>
      <c r="M53" s="295"/>
      <c r="N53" s="298"/>
      <c r="O53" s="232"/>
      <c r="P53" s="232"/>
      <c r="Q53" s="232"/>
      <c r="R53" s="232"/>
      <c r="S53" s="232"/>
      <c r="T53" s="232"/>
      <c r="U53" s="232"/>
      <c r="V53" s="232"/>
      <c r="W53" s="232"/>
      <c r="X53" s="232"/>
      <c r="Y53" s="232"/>
      <c r="Z53" s="232"/>
      <c r="AA53" s="232"/>
      <c r="AB53" s="232"/>
      <c r="AC53" s="232"/>
      <c r="AD53" s="232"/>
      <c r="AE53" s="232"/>
    </row>
    <row r="54" spans="1:31"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15</v>
      </c>
      <c r="H54" s="251"/>
      <c r="I54" s="74"/>
      <c r="J54" s="74"/>
      <c r="K54" s="74"/>
      <c r="L54" s="74"/>
      <c r="M54" s="303" t="s">
        <v>489</v>
      </c>
      <c r="N54" s="304"/>
      <c r="O54" s="232"/>
      <c r="P54" s="232"/>
      <c r="Q54" s="232"/>
      <c r="R54" s="232"/>
      <c r="S54" s="232"/>
      <c r="T54" s="232"/>
      <c r="U54" s="232"/>
      <c r="V54" s="232"/>
      <c r="W54" s="232"/>
      <c r="X54" s="232"/>
      <c r="Y54" s="232"/>
      <c r="Z54" s="232"/>
      <c r="AA54" s="232"/>
      <c r="AB54" s="232"/>
      <c r="AC54" s="232"/>
      <c r="AD54" s="232"/>
      <c r="AE54" s="232"/>
    </row>
    <row r="55" spans="1:31"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15</v>
      </c>
      <c r="H55" s="251"/>
      <c r="I55" s="74"/>
      <c r="J55" s="74"/>
      <c r="K55" s="74"/>
      <c r="L55" s="74"/>
      <c r="M55" s="303" t="s">
        <v>489</v>
      </c>
      <c r="N55" s="304"/>
      <c r="O55" s="232"/>
      <c r="P55" s="232"/>
      <c r="Q55" s="232"/>
      <c r="R55" s="232"/>
      <c r="S55" s="232"/>
      <c r="T55" s="232"/>
      <c r="U55" s="232"/>
      <c r="V55" s="232"/>
      <c r="W55" s="232"/>
      <c r="X55" s="232"/>
      <c r="Y55" s="232"/>
      <c r="Z55" s="232"/>
      <c r="AA55" s="232"/>
      <c r="AB55" s="232"/>
      <c r="AC55" s="232"/>
      <c r="AD55" s="232"/>
      <c r="AE55" s="232"/>
    </row>
    <row r="56" spans="1:31"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15</v>
      </c>
      <c r="H56" s="251"/>
      <c r="I56" s="74"/>
      <c r="J56" s="74"/>
      <c r="K56" s="74"/>
      <c r="L56" s="74"/>
      <c r="M56" s="295"/>
      <c r="N56" s="298"/>
      <c r="O56" s="232"/>
      <c r="P56" s="232"/>
      <c r="Q56" s="232"/>
      <c r="R56" s="232"/>
      <c r="S56" s="232"/>
      <c r="T56" s="232"/>
      <c r="U56" s="232"/>
      <c r="V56" s="232"/>
      <c r="W56" s="232"/>
      <c r="X56" s="232"/>
      <c r="Y56" s="232"/>
      <c r="Z56" s="232"/>
      <c r="AA56" s="232"/>
      <c r="AB56" s="232"/>
      <c r="AC56" s="232"/>
      <c r="AD56" s="232"/>
      <c r="AE56" s="232"/>
    </row>
    <row r="57" spans="1:31"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15</v>
      </c>
      <c r="H57" s="251"/>
      <c r="I57" s="74"/>
      <c r="J57" s="74"/>
      <c r="K57" s="74"/>
      <c r="L57" s="74"/>
      <c r="M57" s="295"/>
      <c r="N57" s="298"/>
      <c r="O57" s="232"/>
      <c r="P57" s="232"/>
      <c r="Q57" s="232"/>
      <c r="R57" s="232"/>
      <c r="S57" s="232"/>
      <c r="T57" s="232"/>
      <c r="U57" s="232"/>
      <c r="V57" s="232"/>
      <c r="W57" s="232"/>
      <c r="X57" s="232"/>
      <c r="Y57" s="232"/>
      <c r="Z57" s="232"/>
      <c r="AA57" s="232"/>
      <c r="AB57" s="232"/>
      <c r="AC57" s="232"/>
      <c r="AD57" s="232"/>
      <c r="AE57" s="232"/>
    </row>
    <row r="58" spans="1:31"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15</v>
      </c>
      <c r="H58" s="251"/>
      <c r="I58" s="74"/>
      <c r="J58" s="74"/>
      <c r="K58" s="74"/>
      <c r="L58" s="74"/>
      <c r="M58" s="295"/>
      <c r="N58" s="298"/>
      <c r="O58" s="232"/>
      <c r="P58" s="232"/>
      <c r="Q58" s="232"/>
      <c r="R58" s="232"/>
      <c r="S58" s="232"/>
      <c r="T58" s="232"/>
      <c r="U58" s="232"/>
      <c r="V58" s="232"/>
      <c r="W58" s="232"/>
      <c r="X58" s="232"/>
      <c r="Y58" s="232"/>
      <c r="Z58" s="232"/>
      <c r="AA58" s="232"/>
      <c r="AB58" s="232"/>
      <c r="AC58" s="232"/>
      <c r="AD58" s="232"/>
      <c r="AE58" s="232"/>
    </row>
    <row r="59" spans="1:31"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291"/>
      <c r="L59" s="291"/>
      <c r="M59" s="295" t="s">
        <v>570</v>
      </c>
      <c r="N59" s="298"/>
      <c r="O59" s="232"/>
      <c r="P59" s="232"/>
      <c r="Q59" s="232"/>
      <c r="R59" s="232"/>
      <c r="S59" s="232"/>
      <c r="T59" s="232"/>
      <c r="U59" s="232"/>
      <c r="V59" s="232"/>
      <c r="W59" s="232"/>
      <c r="X59" s="232"/>
      <c r="Y59" s="232"/>
      <c r="Z59" s="232"/>
      <c r="AA59" s="232"/>
      <c r="AB59" s="232"/>
      <c r="AC59" s="232"/>
      <c r="AD59" s="232"/>
      <c r="AE59" s="232"/>
    </row>
    <row r="60" spans="1:31"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15</v>
      </c>
      <c r="H60" s="251"/>
      <c r="I60" s="74"/>
      <c r="J60" s="74"/>
      <c r="K60" s="74"/>
      <c r="L60" s="74"/>
      <c r="M60" s="295"/>
      <c r="N60" s="298"/>
      <c r="O60" s="232"/>
      <c r="P60" s="232"/>
      <c r="Q60" s="232"/>
      <c r="R60" s="232"/>
      <c r="S60" s="232"/>
      <c r="T60" s="232"/>
      <c r="U60" s="232"/>
      <c r="V60" s="232"/>
      <c r="W60" s="232"/>
      <c r="X60" s="232"/>
      <c r="Y60" s="232"/>
      <c r="Z60" s="232"/>
      <c r="AA60" s="232"/>
      <c r="AB60" s="232"/>
      <c r="AC60" s="232"/>
      <c r="AD60" s="232"/>
      <c r="AE60" s="232"/>
    </row>
    <row r="61" spans="1:31"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15</v>
      </c>
      <c r="H61" s="251"/>
      <c r="I61" s="74"/>
      <c r="J61" s="74"/>
      <c r="K61" s="74"/>
      <c r="L61" s="74"/>
      <c r="M61" s="295"/>
      <c r="N61" s="298"/>
      <c r="O61" s="232"/>
      <c r="P61" s="232"/>
      <c r="Q61" s="232"/>
      <c r="R61" s="232"/>
      <c r="S61" s="232"/>
      <c r="T61" s="232"/>
      <c r="U61" s="232"/>
      <c r="V61" s="232"/>
      <c r="W61" s="232"/>
      <c r="X61" s="232"/>
      <c r="Y61" s="232"/>
      <c r="Z61" s="232"/>
      <c r="AA61" s="232"/>
      <c r="AB61" s="232"/>
      <c r="AC61" s="232"/>
      <c r="AD61" s="232"/>
      <c r="AE61" s="232"/>
    </row>
    <row r="62" spans="1:31"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291"/>
      <c r="L62" s="291"/>
      <c r="M62" s="294" t="s">
        <v>569</v>
      </c>
      <c r="N62" s="295"/>
      <c r="O62" s="232"/>
      <c r="P62" s="232"/>
      <c r="Q62" s="232"/>
      <c r="R62" s="232"/>
      <c r="S62" s="232"/>
      <c r="T62" s="232"/>
      <c r="U62" s="232"/>
      <c r="V62" s="232"/>
      <c r="W62" s="232"/>
      <c r="X62" s="232"/>
      <c r="Y62" s="232"/>
      <c r="Z62" s="232"/>
      <c r="AA62" s="232"/>
      <c r="AB62" s="232"/>
      <c r="AC62" s="232"/>
      <c r="AD62" s="232"/>
      <c r="AE62" s="232"/>
    </row>
    <row r="63" spans="1:31"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15</v>
      </c>
      <c r="H63" s="251"/>
      <c r="I63" s="74"/>
      <c r="J63" s="74"/>
      <c r="K63" s="74"/>
      <c r="L63" s="74"/>
      <c r="M63" s="295"/>
      <c r="N63" s="298"/>
      <c r="O63" s="232"/>
      <c r="P63" s="232"/>
      <c r="Q63" s="232"/>
      <c r="R63" s="232"/>
      <c r="S63" s="232"/>
      <c r="T63" s="232"/>
      <c r="U63" s="232"/>
      <c r="V63" s="232"/>
      <c r="W63" s="232"/>
      <c r="X63" s="232"/>
      <c r="Y63" s="232"/>
      <c r="Z63" s="232"/>
      <c r="AA63" s="232"/>
      <c r="AB63" s="232"/>
      <c r="AC63" s="232"/>
      <c r="AD63" s="232"/>
      <c r="AE63" s="232"/>
    </row>
    <row r="64" spans="1:31"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15</v>
      </c>
      <c r="H64" s="251"/>
      <c r="I64" s="74"/>
      <c r="J64" s="74"/>
      <c r="K64" s="291"/>
      <c r="L64" s="74"/>
      <c r="M64" s="295"/>
      <c r="N64" s="298"/>
      <c r="O64" s="232"/>
      <c r="P64" s="232"/>
      <c r="Q64" s="232"/>
      <c r="R64" s="232"/>
      <c r="S64" s="232"/>
      <c r="T64" s="232"/>
      <c r="U64" s="232"/>
      <c r="V64" s="232"/>
      <c r="W64" s="232"/>
      <c r="X64" s="232"/>
      <c r="Y64" s="232"/>
      <c r="Z64" s="232"/>
      <c r="AA64" s="232"/>
      <c r="AB64" s="232"/>
      <c r="AC64" s="232"/>
      <c r="AD64" s="232"/>
      <c r="AE64" s="232"/>
    </row>
    <row r="65" spans="1:31"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295" t="s">
        <v>581</v>
      </c>
      <c r="N65" s="298"/>
      <c r="O65" s="232"/>
      <c r="P65" s="232"/>
      <c r="Q65" s="232"/>
      <c r="R65" s="232"/>
      <c r="S65" s="232"/>
      <c r="T65" s="232"/>
      <c r="U65" s="232"/>
      <c r="V65" s="232"/>
      <c r="W65" s="232"/>
      <c r="X65" s="232"/>
      <c r="Y65" s="232"/>
      <c r="Z65" s="232"/>
      <c r="AA65" s="232"/>
      <c r="AB65" s="232"/>
      <c r="AC65" s="232"/>
      <c r="AD65" s="232"/>
      <c r="AE65" s="232"/>
    </row>
    <row r="66" spans="1:31"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291"/>
      <c r="L66" s="291"/>
      <c r="M66" s="294" t="s">
        <v>581</v>
      </c>
      <c r="N66" s="298"/>
      <c r="O66" s="232"/>
      <c r="P66" s="232"/>
      <c r="Q66" s="232"/>
      <c r="R66" s="232"/>
      <c r="S66" s="232"/>
      <c r="T66" s="232"/>
      <c r="U66" s="232"/>
      <c r="V66" s="232"/>
      <c r="W66" s="232"/>
      <c r="X66" s="232"/>
      <c r="Y66" s="232"/>
      <c r="Z66" s="232"/>
      <c r="AA66" s="232"/>
      <c r="AB66" s="232"/>
      <c r="AC66" s="232"/>
      <c r="AD66" s="232"/>
      <c r="AE66" s="232"/>
    </row>
    <row r="67" spans="1:31"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15</v>
      </c>
      <c r="H67" s="251"/>
      <c r="I67" s="74"/>
      <c r="J67" s="74"/>
      <c r="K67" s="74"/>
      <c r="L67" s="74"/>
      <c r="M67" s="295"/>
      <c r="N67" s="298"/>
      <c r="O67" s="232"/>
      <c r="P67" s="232"/>
      <c r="Q67" s="232"/>
      <c r="R67" s="232"/>
      <c r="S67" s="232"/>
      <c r="T67" s="232"/>
      <c r="U67" s="232"/>
      <c r="V67" s="232"/>
      <c r="W67" s="232"/>
      <c r="X67" s="232"/>
      <c r="Y67" s="232"/>
      <c r="Z67" s="232"/>
      <c r="AA67" s="232"/>
      <c r="AB67" s="232"/>
      <c r="AC67" s="232"/>
      <c r="AD67" s="232"/>
      <c r="AE67" s="232"/>
    </row>
    <row r="68" spans="1:31"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15</v>
      </c>
      <c r="H68" s="251"/>
      <c r="I68" s="74"/>
      <c r="J68" s="74"/>
      <c r="K68" s="74"/>
      <c r="L68" s="74"/>
      <c r="M68" s="295"/>
      <c r="N68" s="298"/>
      <c r="O68" s="232"/>
      <c r="P68" s="232"/>
      <c r="Q68" s="232"/>
      <c r="R68" s="232"/>
      <c r="S68" s="232"/>
      <c r="T68" s="232"/>
      <c r="U68" s="232"/>
      <c r="V68" s="232"/>
      <c r="W68" s="232"/>
      <c r="X68" s="232"/>
      <c r="Y68" s="232"/>
      <c r="Z68" s="232"/>
      <c r="AA68" s="232"/>
      <c r="AB68" s="232"/>
      <c r="AC68" s="232"/>
      <c r="AD68" s="232"/>
      <c r="AE68" s="232"/>
    </row>
    <row r="69" spans="1:31"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291"/>
      <c r="L69" s="74"/>
      <c r="M69" s="295" t="s">
        <v>581</v>
      </c>
      <c r="N69" s="298"/>
      <c r="O69" s="232"/>
      <c r="P69" s="232"/>
      <c r="Q69" s="232"/>
      <c r="R69" s="232"/>
      <c r="S69" s="232"/>
      <c r="T69" s="232"/>
      <c r="U69" s="232"/>
      <c r="V69" s="232"/>
      <c r="W69" s="232"/>
      <c r="X69" s="232"/>
      <c r="Y69" s="232"/>
      <c r="Z69" s="232"/>
      <c r="AA69" s="232"/>
      <c r="AB69" s="232"/>
      <c r="AC69" s="232"/>
      <c r="AD69" s="232"/>
      <c r="AE69" s="232"/>
    </row>
    <row r="70" spans="1:31"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15</v>
      </c>
      <c r="H70" s="251"/>
      <c r="I70" s="74"/>
      <c r="J70" s="74"/>
      <c r="K70" s="74"/>
      <c r="L70" s="74"/>
      <c r="M70" s="294"/>
      <c r="N70" s="297"/>
      <c r="O70" s="232"/>
      <c r="P70" s="232"/>
      <c r="Q70" s="232"/>
      <c r="R70" s="232"/>
      <c r="S70" s="232"/>
      <c r="T70" s="232"/>
      <c r="U70" s="232"/>
      <c r="V70" s="232"/>
      <c r="W70" s="232"/>
      <c r="X70" s="232"/>
      <c r="Y70" s="232"/>
      <c r="Z70" s="232"/>
      <c r="AA70" s="232"/>
      <c r="AB70" s="232"/>
      <c r="AC70" s="232"/>
      <c r="AD70" s="232"/>
      <c r="AE70" s="232"/>
    </row>
    <row r="71" spans="1:31"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15</v>
      </c>
      <c r="H71" s="251"/>
      <c r="I71" s="74"/>
      <c r="J71" s="74"/>
      <c r="K71" s="74"/>
      <c r="L71" s="74"/>
      <c r="M71" s="295"/>
      <c r="N71" s="298"/>
      <c r="O71" s="232"/>
      <c r="P71" s="232"/>
      <c r="Q71" s="232"/>
      <c r="R71" s="232"/>
      <c r="S71" s="232"/>
      <c r="T71" s="232"/>
      <c r="U71" s="232"/>
      <c r="V71" s="232"/>
      <c r="W71" s="232"/>
      <c r="X71" s="232"/>
      <c r="Y71" s="232"/>
      <c r="Z71" s="232"/>
      <c r="AA71" s="232"/>
      <c r="AB71" s="232"/>
      <c r="AC71" s="232"/>
      <c r="AD71" s="232"/>
      <c r="AE71" s="232"/>
    </row>
    <row r="72" spans="1:31"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15</v>
      </c>
      <c r="H72" s="251"/>
      <c r="I72" s="74"/>
      <c r="J72" s="74"/>
      <c r="K72" s="74"/>
      <c r="L72" s="74"/>
      <c r="M72" s="295"/>
      <c r="N72" s="298"/>
      <c r="O72" s="232"/>
      <c r="P72" s="232"/>
      <c r="Q72" s="232"/>
      <c r="R72" s="232"/>
      <c r="S72" s="232"/>
      <c r="T72" s="232"/>
      <c r="U72" s="232"/>
      <c r="V72" s="232"/>
      <c r="W72" s="232"/>
      <c r="X72" s="232"/>
      <c r="Y72" s="232"/>
      <c r="Z72" s="232"/>
      <c r="AA72" s="232"/>
      <c r="AB72" s="232"/>
      <c r="AC72" s="232"/>
      <c r="AD72" s="232"/>
      <c r="AE72" s="232"/>
    </row>
    <row r="73" spans="1:31"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15</v>
      </c>
      <c r="H73" s="251"/>
      <c r="I73" s="74"/>
      <c r="J73" s="74"/>
      <c r="K73" s="74"/>
      <c r="L73" s="74"/>
      <c r="M73" s="295"/>
      <c r="N73" s="298"/>
      <c r="O73" s="232"/>
      <c r="P73" s="232"/>
      <c r="Q73" s="232"/>
      <c r="R73" s="232"/>
      <c r="S73" s="232"/>
      <c r="T73" s="232"/>
      <c r="U73" s="232"/>
      <c r="V73" s="232"/>
      <c r="W73" s="232"/>
      <c r="X73" s="232"/>
      <c r="Y73" s="232"/>
      <c r="Z73" s="232"/>
      <c r="AA73" s="232"/>
      <c r="AB73" s="232"/>
      <c r="AC73" s="232"/>
      <c r="AD73" s="232"/>
      <c r="AE73" s="232"/>
    </row>
    <row r="74" spans="1:31"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291"/>
      <c r="L74" s="291"/>
      <c r="M74" s="294" t="s">
        <v>581</v>
      </c>
      <c r="N74" s="298"/>
      <c r="O74" s="232"/>
      <c r="P74" s="232"/>
      <c r="Q74" s="232"/>
      <c r="R74" s="232"/>
      <c r="S74" s="232"/>
      <c r="T74" s="232"/>
      <c r="U74" s="232"/>
      <c r="V74" s="232"/>
      <c r="W74" s="232"/>
      <c r="X74" s="232"/>
      <c r="Y74" s="232"/>
      <c r="Z74" s="232"/>
      <c r="AA74" s="232"/>
      <c r="AB74" s="232"/>
      <c r="AC74" s="232"/>
      <c r="AD74" s="232"/>
      <c r="AE74" s="232"/>
    </row>
    <row r="75" spans="1:31"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15</v>
      </c>
      <c r="H75" s="251"/>
      <c r="I75" s="74"/>
      <c r="J75" s="74"/>
      <c r="K75" s="74"/>
      <c r="L75" s="74"/>
      <c r="M75" s="295"/>
      <c r="N75" s="298"/>
      <c r="O75" s="232"/>
      <c r="P75" s="232"/>
      <c r="Q75" s="232"/>
      <c r="R75" s="232"/>
      <c r="S75" s="232"/>
      <c r="T75" s="232"/>
      <c r="U75" s="232"/>
      <c r="V75" s="232"/>
      <c r="W75" s="232"/>
      <c r="X75" s="232"/>
      <c r="Y75" s="232"/>
      <c r="Z75" s="232"/>
      <c r="AA75" s="232"/>
      <c r="AB75" s="232"/>
      <c r="AC75" s="232"/>
      <c r="AD75" s="232"/>
      <c r="AE75" s="232"/>
    </row>
    <row r="76" spans="1:31"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15</v>
      </c>
      <c r="H76" s="251"/>
      <c r="I76" s="74"/>
      <c r="J76" s="74"/>
      <c r="K76" s="74"/>
      <c r="L76" s="74"/>
      <c r="M76" s="295"/>
      <c r="N76" s="298"/>
      <c r="O76" s="232"/>
      <c r="P76" s="232"/>
      <c r="Q76" s="232"/>
      <c r="R76" s="232"/>
      <c r="S76" s="232"/>
      <c r="T76" s="232"/>
      <c r="U76" s="232"/>
      <c r="V76" s="232"/>
      <c r="W76" s="232"/>
      <c r="X76" s="232"/>
      <c r="Y76" s="232"/>
      <c r="Z76" s="232"/>
      <c r="AA76" s="232"/>
      <c r="AB76" s="232"/>
      <c r="AC76" s="232"/>
      <c r="AD76" s="232"/>
      <c r="AE76" s="232"/>
    </row>
    <row r="77" spans="1:31"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15</v>
      </c>
      <c r="H77" s="251"/>
      <c r="I77" s="74"/>
      <c r="J77" s="74"/>
      <c r="K77" s="74"/>
      <c r="L77" s="74"/>
      <c r="M77" s="295"/>
      <c r="N77" s="298"/>
      <c r="O77" s="232"/>
      <c r="P77" s="232"/>
      <c r="Q77" s="232"/>
      <c r="R77" s="232"/>
      <c r="S77" s="232"/>
      <c r="T77" s="232"/>
      <c r="U77" s="232"/>
      <c r="V77" s="232"/>
      <c r="W77" s="232"/>
      <c r="X77" s="232"/>
      <c r="Y77" s="232"/>
      <c r="Z77" s="232"/>
      <c r="AA77" s="232"/>
      <c r="AB77" s="232"/>
      <c r="AC77" s="232"/>
      <c r="AD77" s="232"/>
      <c r="AE77" s="232"/>
    </row>
    <row r="78" spans="1:31"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295" t="s">
        <v>581</v>
      </c>
      <c r="N78" s="298"/>
      <c r="O78" s="232"/>
      <c r="P78" s="232"/>
      <c r="Q78" s="232"/>
      <c r="R78" s="232"/>
      <c r="S78" s="232"/>
      <c r="T78" s="232"/>
      <c r="U78" s="232"/>
      <c r="V78" s="232"/>
      <c r="W78" s="232"/>
      <c r="X78" s="232"/>
      <c r="Y78" s="232"/>
      <c r="Z78" s="232"/>
      <c r="AA78" s="232"/>
      <c r="AB78" s="232"/>
      <c r="AC78" s="232"/>
      <c r="AD78" s="232"/>
      <c r="AE78" s="232"/>
    </row>
    <row r="79" spans="1:31"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15</v>
      </c>
      <c r="H79" s="251"/>
      <c r="I79" s="74"/>
      <c r="J79" s="74"/>
      <c r="K79" s="74"/>
      <c r="L79" s="74"/>
      <c r="M79" s="295"/>
      <c r="N79" s="298"/>
      <c r="O79" s="232"/>
      <c r="P79" s="232"/>
      <c r="Q79" s="232"/>
      <c r="R79" s="232"/>
      <c r="S79" s="232"/>
      <c r="T79" s="232"/>
      <c r="U79" s="232"/>
      <c r="V79" s="232"/>
      <c r="W79" s="232"/>
      <c r="X79" s="232"/>
      <c r="Y79" s="232"/>
      <c r="Z79" s="232"/>
      <c r="AA79" s="232"/>
      <c r="AB79" s="232"/>
      <c r="AC79" s="232"/>
      <c r="AD79" s="232"/>
      <c r="AE79" s="232"/>
    </row>
    <row r="80" spans="1:31"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15</v>
      </c>
      <c r="H80" s="251"/>
      <c r="I80" s="74"/>
      <c r="J80" s="74"/>
      <c r="K80" s="74"/>
      <c r="L80" s="74"/>
      <c r="M80" s="295"/>
      <c r="N80" s="298"/>
      <c r="O80" s="232"/>
      <c r="P80" s="232"/>
      <c r="Q80" s="232"/>
      <c r="R80" s="232"/>
      <c r="S80" s="232"/>
      <c r="T80" s="232"/>
      <c r="U80" s="232"/>
      <c r="V80" s="232"/>
      <c r="W80" s="232"/>
      <c r="X80" s="232"/>
      <c r="Y80" s="232"/>
      <c r="Z80" s="232"/>
      <c r="AA80" s="232"/>
      <c r="AB80" s="232"/>
      <c r="AC80" s="232"/>
      <c r="AD80" s="232"/>
      <c r="AE80" s="232"/>
    </row>
    <row r="81" spans="1:31"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15</v>
      </c>
      <c r="H81" s="251"/>
      <c r="I81" s="74"/>
      <c r="J81" s="74"/>
      <c r="K81" s="74"/>
      <c r="L81" s="74"/>
      <c r="M81" s="295"/>
      <c r="N81" s="298"/>
      <c r="O81" s="232"/>
      <c r="P81" s="232"/>
      <c r="Q81" s="232"/>
      <c r="R81" s="232"/>
      <c r="S81" s="232"/>
      <c r="T81" s="232"/>
      <c r="U81" s="232"/>
      <c r="V81" s="232"/>
      <c r="W81" s="232"/>
      <c r="X81" s="232"/>
      <c r="Y81" s="232"/>
      <c r="Z81" s="232"/>
      <c r="AA81" s="232"/>
      <c r="AB81" s="232"/>
      <c r="AC81" s="232"/>
      <c r="AD81" s="232"/>
      <c r="AE81" s="232"/>
    </row>
    <row r="82" spans="1:31"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15</v>
      </c>
      <c r="H82" s="251"/>
      <c r="I82" s="74"/>
      <c r="J82" s="74"/>
      <c r="K82" s="294"/>
      <c r="L82" s="291"/>
      <c r="M82" s="294"/>
      <c r="N82" s="297"/>
      <c r="O82" s="232"/>
      <c r="P82" s="232"/>
      <c r="Q82" s="232"/>
      <c r="R82" s="232"/>
      <c r="S82" s="232"/>
      <c r="T82" s="232"/>
      <c r="U82" s="232"/>
      <c r="V82" s="232"/>
      <c r="W82" s="232"/>
      <c r="X82" s="232"/>
      <c r="Y82" s="232"/>
      <c r="Z82" s="232"/>
      <c r="AA82" s="232"/>
      <c r="AB82" s="232"/>
      <c r="AC82" s="232"/>
      <c r="AD82" s="232"/>
      <c r="AE82" s="232"/>
    </row>
    <row r="83" spans="1:31"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15</v>
      </c>
      <c r="H83" s="251"/>
      <c r="I83" s="74"/>
      <c r="J83" s="74"/>
      <c r="K83" s="291"/>
      <c r="L83" s="291"/>
      <c r="M83" s="294"/>
      <c r="N83" s="298"/>
      <c r="O83" s="232"/>
      <c r="P83" s="232"/>
      <c r="Q83" s="232"/>
      <c r="R83" s="232"/>
      <c r="S83" s="232"/>
      <c r="T83" s="232"/>
      <c r="U83" s="232"/>
      <c r="V83" s="232"/>
      <c r="W83" s="232"/>
      <c r="X83" s="232"/>
      <c r="Y83" s="232"/>
      <c r="Z83" s="232"/>
      <c r="AA83" s="232"/>
      <c r="AB83" s="232"/>
      <c r="AC83" s="232"/>
      <c r="AD83" s="232"/>
      <c r="AE83" s="232"/>
    </row>
    <row r="84" spans="1:31"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15</v>
      </c>
      <c r="H84" s="251"/>
      <c r="I84" s="74"/>
      <c r="J84" s="74"/>
      <c r="K84" s="74"/>
      <c r="L84" s="74"/>
      <c r="M84" s="295"/>
      <c r="N84" s="298"/>
      <c r="O84" s="232"/>
      <c r="P84" s="232"/>
      <c r="Q84" s="232"/>
      <c r="R84" s="232"/>
      <c r="S84" s="232"/>
      <c r="T84" s="232"/>
      <c r="U84" s="232"/>
      <c r="V84" s="232"/>
      <c r="W84" s="232"/>
      <c r="X84" s="232"/>
      <c r="Y84" s="232"/>
      <c r="Z84" s="232"/>
      <c r="AA84" s="232"/>
      <c r="AB84" s="232"/>
      <c r="AC84" s="232"/>
      <c r="AD84" s="232"/>
      <c r="AE84" s="232"/>
    </row>
    <row r="85" spans="1:31"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15</v>
      </c>
      <c r="H85" s="251"/>
      <c r="I85" s="74"/>
      <c r="J85" s="74"/>
      <c r="K85" s="291"/>
      <c r="L85" s="291"/>
      <c r="M85" s="295"/>
      <c r="N85" s="298"/>
      <c r="O85" s="232"/>
      <c r="P85" s="232"/>
      <c r="Q85" s="232"/>
      <c r="R85" s="232"/>
      <c r="S85" s="232"/>
      <c r="T85" s="232"/>
      <c r="U85" s="232"/>
      <c r="V85" s="232"/>
      <c r="W85" s="232"/>
      <c r="X85" s="232"/>
      <c r="Y85" s="232"/>
      <c r="Z85" s="232"/>
      <c r="AA85" s="232"/>
      <c r="AB85" s="232"/>
      <c r="AC85" s="232"/>
      <c r="AD85" s="232"/>
      <c r="AE85" s="232"/>
    </row>
    <row r="86" spans="1:31"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15</v>
      </c>
      <c r="H86" s="251"/>
      <c r="I86" s="74"/>
      <c r="J86" s="74"/>
      <c r="K86" s="74"/>
      <c r="L86" s="74"/>
      <c r="M86" s="295"/>
      <c r="N86" s="298"/>
      <c r="O86" s="232"/>
      <c r="P86" s="232"/>
      <c r="Q86" s="232"/>
      <c r="R86" s="232"/>
      <c r="S86" s="232"/>
      <c r="T86" s="232"/>
      <c r="U86" s="232"/>
      <c r="V86" s="232"/>
      <c r="W86" s="232"/>
      <c r="X86" s="232"/>
      <c r="Y86" s="232"/>
      <c r="Z86" s="232"/>
      <c r="AA86" s="232"/>
      <c r="AB86" s="232"/>
      <c r="AC86" s="232"/>
      <c r="AD86" s="232"/>
      <c r="AE86" s="232"/>
    </row>
    <row r="87" spans="1:31"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15</v>
      </c>
      <c r="H87" s="251"/>
      <c r="I87" s="74"/>
      <c r="J87" s="74"/>
      <c r="K87" s="74"/>
      <c r="L87" s="74"/>
      <c r="M87" s="295"/>
      <c r="N87" s="298"/>
      <c r="O87" s="232"/>
      <c r="P87" s="232"/>
      <c r="Q87" s="232"/>
      <c r="R87" s="232"/>
      <c r="S87" s="232"/>
      <c r="T87" s="232"/>
      <c r="U87" s="232"/>
      <c r="V87" s="232"/>
      <c r="W87" s="232"/>
      <c r="X87" s="232"/>
      <c r="Y87" s="232"/>
      <c r="Z87" s="232"/>
      <c r="AA87" s="232"/>
      <c r="AB87" s="232"/>
      <c r="AC87" s="232"/>
      <c r="AD87" s="232"/>
      <c r="AE87" s="232"/>
    </row>
    <row r="88" spans="1:31"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15</v>
      </c>
      <c r="H88" s="251"/>
      <c r="I88" s="74"/>
      <c r="J88" s="74"/>
      <c r="K88" s="74"/>
      <c r="L88" s="74"/>
      <c r="M88" s="295"/>
      <c r="N88" s="298"/>
      <c r="O88" s="232"/>
      <c r="P88" s="232"/>
      <c r="Q88" s="232"/>
      <c r="R88" s="232"/>
      <c r="S88" s="232"/>
      <c r="T88" s="232"/>
      <c r="U88" s="232"/>
      <c r="V88" s="232"/>
      <c r="W88" s="232"/>
      <c r="X88" s="232"/>
      <c r="Y88" s="232"/>
      <c r="Z88" s="232"/>
      <c r="AA88" s="232"/>
      <c r="AB88" s="232"/>
      <c r="AC88" s="232"/>
      <c r="AD88" s="232"/>
      <c r="AE88" s="232"/>
    </row>
    <row r="89" spans="1:31"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15</v>
      </c>
      <c r="H89" s="251"/>
      <c r="I89" s="74"/>
      <c r="J89" s="74"/>
      <c r="K89" s="74"/>
      <c r="L89" s="74"/>
      <c r="M89" s="295"/>
      <c r="N89" s="298"/>
      <c r="O89" s="232"/>
      <c r="P89" s="232"/>
      <c r="Q89" s="232"/>
      <c r="R89" s="232"/>
      <c r="S89" s="232"/>
      <c r="T89" s="232"/>
      <c r="U89" s="232"/>
      <c r="V89" s="232"/>
      <c r="W89" s="232"/>
      <c r="X89" s="232"/>
      <c r="Y89" s="232"/>
      <c r="Z89" s="232"/>
      <c r="AA89" s="232"/>
      <c r="AB89" s="232"/>
      <c r="AC89" s="232"/>
      <c r="AD89" s="232"/>
      <c r="AE89" s="232"/>
    </row>
    <row r="90" spans="1:31"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15</v>
      </c>
      <c r="H90" s="251"/>
      <c r="I90" s="74"/>
      <c r="J90" s="74"/>
      <c r="K90" s="74"/>
      <c r="L90" s="74"/>
      <c r="M90" s="294"/>
      <c r="N90" s="298"/>
      <c r="O90" s="232"/>
      <c r="P90" s="232"/>
      <c r="Q90" s="232"/>
      <c r="R90" s="232"/>
      <c r="S90" s="232"/>
      <c r="T90" s="232"/>
      <c r="U90" s="232"/>
      <c r="V90" s="232"/>
      <c r="W90" s="232"/>
      <c r="X90" s="232"/>
      <c r="Y90" s="232"/>
      <c r="Z90" s="232"/>
      <c r="AA90" s="232"/>
      <c r="AB90" s="232"/>
      <c r="AC90" s="232"/>
      <c r="AD90" s="232"/>
      <c r="AE90" s="232"/>
    </row>
    <row r="91" spans="1:31"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15</v>
      </c>
      <c r="H91" s="251"/>
      <c r="I91" s="74"/>
      <c r="J91" s="74"/>
      <c r="K91" s="74"/>
      <c r="L91" s="74"/>
      <c r="M91" s="295"/>
      <c r="N91" s="298"/>
      <c r="O91" s="232"/>
      <c r="P91" s="232"/>
      <c r="Q91" s="232"/>
      <c r="R91" s="232"/>
      <c r="S91" s="232"/>
      <c r="T91" s="232"/>
      <c r="U91" s="232"/>
      <c r="V91" s="232"/>
      <c r="W91" s="232"/>
      <c r="X91" s="232"/>
      <c r="Y91" s="232"/>
      <c r="Z91" s="232"/>
      <c r="AA91" s="232"/>
      <c r="AB91" s="232"/>
      <c r="AC91" s="232"/>
      <c r="AD91" s="232"/>
      <c r="AE91" s="232"/>
    </row>
    <row r="92" spans="1:31"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15</v>
      </c>
      <c r="H92" s="251"/>
      <c r="I92" s="74"/>
      <c r="J92" s="74"/>
      <c r="K92" s="74"/>
      <c r="L92" s="74"/>
      <c r="M92" s="295"/>
      <c r="N92" s="298"/>
      <c r="O92" s="232"/>
      <c r="P92" s="232"/>
      <c r="Q92" s="232"/>
      <c r="R92" s="232"/>
      <c r="S92" s="232"/>
      <c r="T92" s="232"/>
      <c r="U92" s="232"/>
      <c r="V92" s="232"/>
      <c r="W92" s="232"/>
      <c r="X92" s="232"/>
      <c r="Y92" s="232"/>
      <c r="Z92" s="232"/>
      <c r="AA92" s="232"/>
      <c r="AB92" s="232"/>
      <c r="AC92" s="232"/>
      <c r="AD92" s="232"/>
      <c r="AE92" s="232"/>
    </row>
    <row r="93" spans="1:31"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15</v>
      </c>
      <c r="H93" s="251"/>
      <c r="I93" s="74"/>
      <c r="J93" s="74"/>
      <c r="K93" s="74"/>
      <c r="L93" s="74"/>
      <c r="M93" s="295"/>
      <c r="N93" s="298"/>
      <c r="O93" s="232"/>
      <c r="P93" s="232"/>
      <c r="Q93" s="232"/>
      <c r="R93" s="232"/>
      <c r="S93" s="232"/>
      <c r="T93" s="232"/>
      <c r="U93" s="232"/>
      <c r="V93" s="232"/>
      <c r="W93" s="232"/>
      <c r="X93" s="232"/>
      <c r="Y93" s="232"/>
      <c r="Z93" s="232"/>
      <c r="AA93" s="232"/>
      <c r="AB93" s="232"/>
      <c r="AC93" s="232"/>
      <c r="AD93" s="232"/>
      <c r="AE93" s="232"/>
    </row>
    <row r="94" spans="1:31"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15</v>
      </c>
      <c r="H94" s="251"/>
      <c r="I94" s="74"/>
      <c r="J94" s="74"/>
      <c r="K94" s="74"/>
      <c r="L94" s="74"/>
      <c r="M94" s="295"/>
      <c r="N94" s="298"/>
      <c r="O94" s="232"/>
      <c r="P94" s="232"/>
      <c r="Q94" s="232"/>
      <c r="R94" s="232"/>
      <c r="S94" s="232"/>
      <c r="T94" s="232"/>
      <c r="U94" s="232"/>
      <c r="V94" s="232"/>
      <c r="W94" s="232"/>
      <c r="X94" s="232"/>
      <c r="Y94" s="232"/>
      <c r="Z94" s="232"/>
      <c r="AA94" s="232"/>
      <c r="AB94" s="232"/>
      <c r="AC94" s="232"/>
      <c r="AD94" s="232"/>
      <c r="AE94" s="232"/>
    </row>
    <row r="95" spans="1:31"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15</v>
      </c>
      <c r="H95" s="251"/>
      <c r="I95" s="74"/>
      <c r="J95" s="74"/>
      <c r="K95" s="291"/>
      <c r="L95" s="291"/>
      <c r="M95" s="295"/>
      <c r="N95" s="298"/>
      <c r="O95" s="232"/>
      <c r="P95" s="232"/>
      <c r="Q95" s="232"/>
      <c r="R95" s="232"/>
      <c r="S95" s="232"/>
      <c r="T95" s="232"/>
      <c r="U95" s="232"/>
      <c r="V95" s="232"/>
      <c r="W95" s="232"/>
      <c r="X95" s="232"/>
      <c r="Y95" s="232"/>
      <c r="Z95" s="232"/>
      <c r="AA95" s="232"/>
      <c r="AB95" s="232"/>
      <c r="AC95" s="232"/>
      <c r="AD95" s="232"/>
      <c r="AE95" s="232"/>
    </row>
    <row r="96" spans="1:31"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15</v>
      </c>
      <c r="H96" s="251"/>
      <c r="I96" s="74"/>
      <c r="J96" s="74"/>
      <c r="K96" s="74"/>
      <c r="L96" s="74"/>
      <c r="M96" s="295"/>
      <c r="N96" s="298"/>
      <c r="O96" s="232"/>
      <c r="P96" s="232"/>
      <c r="Q96" s="232"/>
      <c r="R96" s="232"/>
      <c r="S96" s="232"/>
      <c r="T96" s="232"/>
      <c r="U96" s="232"/>
      <c r="V96" s="232"/>
      <c r="W96" s="232"/>
      <c r="X96" s="232"/>
      <c r="Y96" s="232"/>
      <c r="Z96" s="232"/>
      <c r="AA96" s="232"/>
      <c r="AB96" s="232"/>
      <c r="AC96" s="232"/>
      <c r="AD96" s="232"/>
      <c r="AE96" s="232"/>
    </row>
    <row r="97" spans="1:31"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15</v>
      </c>
      <c r="H97" s="251"/>
      <c r="I97" s="74"/>
      <c r="J97" s="74"/>
      <c r="K97" s="74"/>
      <c r="L97" s="74"/>
      <c r="M97" s="295"/>
      <c r="N97" s="298"/>
      <c r="O97" s="232"/>
      <c r="P97" s="232"/>
      <c r="Q97" s="232"/>
      <c r="R97" s="232"/>
      <c r="S97" s="232"/>
      <c r="T97" s="232"/>
      <c r="U97" s="232"/>
      <c r="V97" s="232"/>
      <c r="W97" s="232"/>
      <c r="X97" s="232"/>
      <c r="Y97" s="232"/>
      <c r="Z97" s="232"/>
      <c r="AA97" s="232"/>
      <c r="AB97" s="232"/>
      <c r="AC97" s="232"/>
      <c r="AD97" s="232"/>
      <c r="AE97" s="232"/>
    </row>
    <row r="98" spans="1:31"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15</v>
      </c>
      <c r="H98" s="251"/>
      <c r="I98" s="74"/>
      <c r="J98" s="74"/>
      <c r="K98" s="74"/>
      <c r="L98" s="74"/>
      <c r="M98" s="295"/>
      <c r="N98" s="298"/>
      <c r="O98" s="232"/>
      <c r="P98" s="232"/>
      <c r="Q98" s="232"/>
      <c r="R98" s="232"/>
      <c r="S98" s="232"/>
      <c r="T98" s="232"/>
      <c r="U98" s="232"/>
      <c r="V98" s="232"/>
      <c r="W98" s="232"/>
      <c r="X98" s="232"/>
      <c r="Y98" s="232"/>
      <c r="Z98" s="232"/>
      <c r="AA98" s="232"/>
      <c r="AB98" s="232"/>
      <c r="AC98" s="232"/>
      <c r="AD98" s="232"/>
      <c r="AE98" s="232"/>
    </row>
    <row r="99" spans="1:31"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15</v>
      </c>
      <c r="H99" s="251"/>
      <c r="I99" s="74"/>
      <c r="J99" s="74"/>
      <c r="K99" s="74"/>
      <c r="L99" s="74"/>
      <c r="M99" s="295"/>
      <c r="N99" s="298"/>
      <c r="O99" s="232"/>
      <c r="P99" s="232"/>
      <c r="Q99" s="232"/>
      <c r="R99" s="232"/>
      <c r="S99" s="232"/>
      <c r="T99" s="232"/>
      <c r="U99" s="232"/>
      <c r="V99" s="232"/>
      <c r="W99" s="232"/>
      <c r="X99" s="232"/>
      <c r="Y99" s="232"/>
      <c r="Z99" s="232"/>
      <c r="AA99" s="232"/>
      <c r="AB99" s="232"/>
      <c r="AC99" s="232"/>
      <c r="AD99" s="232"/>
      <c r="AE99" s="232"/>
    </row>
    <row r="100" spans="1:31"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15</v>
      </c>
      <c r="H100" s="251"/>
      <c r="I100" s="74"/>
      <c r="J100" s="74"/>
      <c r="K100" s="74"/>
      <c r="L100" s="74"/>
      <c r="M100" s="295"/>
      <c r="N100" s="298"/>
      <c r="O100" s="232"/>
      <c r="P100" s="232"/>
      <c r="Q100" s="232"/>
      <c r="R100" s="232"/>
      <c r="S100" s="232"/>
      <c r="T100" s="232"/>
      <c r="U100" s="232"/>
      <c r="V100" s="232"/>
      <c r="W100" s="232"/>
      <c r="X100" s="232"/>
      <c r="Y100" s="232"/>
      <c r="Z100" s="232"/>
      <c r="AA100" s="232"/>
      <c r="AB100" s="232"/>
      <c r="AC100" s="232"/>
      <c r="AD100" s="232"/>
      <c r="AE100" s="232"/>
    </row>
    <row r="101" spans="1:31"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15</v>
      </c>
      <c r="H101" s="251"/>
      <c r="I101" s="74"/>
      <c r="J101" s="74"/>
      <c r="K101" s="74"/>
      <c r="L101" s="74"/>
      <c r="M101" s="295"/>
      <c r="N101" s="298"/>
      <c r="O101" s="232"/>
      <c r="P101" s="232"/>
      <c r="Q101" s="232"/>
      <c r="R101" s="232"/>
      <c r="S101" s="232"/>
      <c r="T101" s="232"/>
      <c r="U101" s="232"/>
      <c r="V101" s="232"/>
      <c r="W101" s="232"/>
      <c r="X101" s="232"/>
      <c r="Y101" s="232"/>
      <c r="Z101" s="232"/>
      <c r="AA101" s="232"/>
      <c r="AB101" s="232"/>
      <c r="AC101" s="232"/>
      <c r="AD101" s="232"/>
      <c r="AE101" s="232"/>
    </row>
    <row r="102" spans="1:31"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291"/>
      <c r="L102" s="74"/>
      <c r="M102" s="294" t="s">
        <v>581</v>
      </c>
      <c r="N102" s="297"/>
      <c r="O102" s="232"/>
      <c r="P102" s="232"/>
      <c r="Q102" s="232"/>
      <c r="R102" s="232"/>
      <c r="S102" s="232"/>
      <c r="T102" s="232"/>
      <c r="U102" s="232"/>
      <c r="V102" s="232"/>
      <c r="W102" s="232"/>
      <c r="X102" s="232"/>
      <c r="Y102" s="232"/>
      <c r="Z102" s="232"/>
      <c r="AA102" s="232"/>
      <c r="AB102" s="232"/>
      <c r="AC102" s="232"/>
      <c r="AD102" s="232"/>
      <c r="AE102" s="232"/>
    </row>
    <row r="103" spans="1:31"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15</v>
      </c>
      <c r="H103" s="251"/>
      <c r="I103" s="74"/>
      <c r="J103" s="74"/>
      <c r="K103" s="291"/>
      <c r="L103" s="291"/>
      <c r="M103" s="295"/>
      <c r="N103" s="298"/>
      <c r="O103" s="232"/>
      <c r="P103" s="232"/>
      <c r="Q103" s="232"/>
      <c r="R103" s="232"/>
      <c r="S103" s="232"/>
      <c r="T103" s="232"/>
      <c r="U103" s="232"/>
      <c r="V103" s="232"/>
      <c r="W103" s="232"/>
      <c r="X103" s="232"/>
      <c r="Y103" s="232"/>
      <c r="Z103" s="232"/>
      <c r="AA103" s="232"/>
      <c r="AB103" s="232"/>
      <c r="AC103" s="232"/>
      <c r="AD103" s="232"/>
      <c r="AE103" s="232"/>
    </row>
    <row r="104" spans="1:31"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15</v>
      </c>
      <c r="H104" s="251"/>
      <c r="I104" s="74"/>
      <c r="J104" s="74"/>
      <c r="K104" s="74"/>
      <c r="L104" s="74"/>
      <c r="M104" s="295"/>
      <c r="N104" s="298"/>
      <c r="O104" s="232"/>
      <c r="P104" s="232"/>
      <c r="Q104" s="232"/>
      <c r="R104" s="232"/>
      <c r="S104" s="232"/>
      <c r="T104" s="232"/>
      <c r="U104" s="232"/>
      <c r="V104" s="232"/>
      <c r="W104" s="232"/>
      <c r="X104" s="232"/>
      <c r="Y104" s="232"/>
      <c r="Z104" s="232"/>
      <c r="AA104" s="232"/>
      <c r="AB104" s="232"/>
      <c r="AC104" s="232"/>
      <c r="AD104" s="232"/>
      <c r="AE104" s="232"/>
    </row>
    <row r="105" spans="1:31"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15</v>
      </c>
      <c r="H105" s="251"/>
      <c r="I105" s="74"/>
      <c r="J105" s="74"/>
      <c r="K105" s="74"/>
      <c r="L105" s="74"/>
      <c r="M105" s="295"/>
      <c r="N105" s="298"/>
      <c r="O105" s="232"/>
      <c r="P105" s="232"/>
      <c r="Q105" s="232"/>
      <c r="R105" s="232"/>
      <c r="S105" s="232"/>
      <c r="T105" s="232"/>
      <c r="U105" s="232"/>
      <c r="V105" s="232"/>
      <c r="W105" s="232"/>
      <c r="X105" s="232"/>
      <c r="Y105" s="232"/>
      <c r="Z105" s="232"/>
      <c r="AA105" s="232"/>
      <c r="AB105" s="232"/>
      <c r="AC105" s="232"/>
      <c r="AD105" s="232"/>
      <c r="AE105" s="232"/>
    </row>
    <row r="106" spans="1:31"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15</v>
      </c>
      <c r="H106" s="251"/>
      <c r="I106" s="74"/>
      <c r="J106" s="74"/>
      <c r="K106" s="74"/>
      <c r="L106" s="74"/>
      <c r="M106" s="295"/>
      <c r="N106" s="298"/>
      <c r="O106" s="232"/>
      <c r="P106" s="232"/>
      <c r="Q106" s="232"/>
      <c r="R106" s="232"/>
      <c r="S106" s="232"/>
      <c r="T106" s="232"/>
      <c r="U106" s="232"/>
      <c r="V106" s="232"/>
      <c r="W106" s="232"/>
      <c r="X106" s="232"/>
      <c r="Y106" s="232"/>
      <c r="Z106" s="232"/>
      <c r="AA106" s="232"/>
      <c r="AB106" s="232"/>
      <c r="AC106" s="232"/>
      <c r="AD106" s="232"/>
      <c r="AE106" s="232"/>
    </row>
    <row r="107" spans="1:31"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15</v>
      </c>
      <c r="H107" s="251"/>
      <c r="I107" s="74"/>
      <c r="J107" s="74"/>
      <c r="K107" s="74"/>
      <c r="L107" s="74"/>
      <c r="M107" s="295"/>
      <c r="N107" s="298"/>
      <c r="O107" s="232"/>
      <c r="P107" s="232"/>
      <c r="Q107" s="232"/>
      <c r="R107" s="232"/>
      <c r="S107" s="232"/>
      <c r="T107" s="232"/>
      <c r="U107" s="232"/>
      <c r="V107" s="232"/>
      <c r="W107" s="232"/>
      <c r="X107" s="232"/>
      <c r="Y107" s="232"/>
      <c r="Z107" s="232"/>
      <c r="AA107" s="232"/>
      <c r="AB107" s="232"/>
      <c r="AC107" s="232"/>
      <c r="AD107" s="232"/>
      <c r="AE107" s="232"/>
    </row>
    <row r="108" spans="1:31"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15</v>
      </c>
      <c r="H108" s="251"/>
      <c r="I108" s="74"/>
      <c r="J108" s="74"/>
      <c r="K108" s="74"/>
      <c r="L108" s="74"/>
      <c r="M108" s="295"/>
      <c r="N108" s="298"/>
      <c r="O108" s="232"/>
      <c r="P108" s="232"/>
      <c r="Q108" s="232"/>
      <c r="R108" s="232"/>
      <c r="S108" s="232"/>
      <c r="T108" s="232"/>
      <c r="U108" s="232"/>
      <c r="V108" s="232"/>
      <c r="W108" s="232"/>
      <c r="X108" s="232"/>
      <c r="Y108" s="232"/>
      <c r="Z108" s="232"/>
      <c r="AA108" s="232"/>
      <c r="AB108" s="232"/>
      <c r="AC108" s="232"/>
      <c r="AD108" s="232"/>
      <c r="AE108" s="232"/>
    </row>
    <row r="109" spans="1:31"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15</v>
      </c>
      <c r="H109" s="251"/>
      <c r="I109" s="74"/>
      <c r="J109" s="74"/>
      <c r="K109" s="74"/>
      <c r="L109" s="74"/>
      <c r="M109" s="295"/>
      <c r="N109" s="298"/>
      <c r="O109" s="232"/>
      <c r="P109" s="232"/>
      <c r="Q109" s="232"/>
      <c r="R109" s="232"/>
      <c r="S109" s="232"/>
      <c r="T109" s="232"/>
      <c r="U109" s="232"/>
      <c r="V109" s="232"/>
      <c r="W109" s="232"/>
      <c r="X109" s="232"/>
      <c r="Y109" s="232"/>
      <c r="Z109" s="232"/>
      <c r="AA109" s="232"/>
      <c r="AB109" s="232"/>
      <c r="AC109" s="232"/>
      <c r="AD109" s="232"/>
      <c r="AE109" s="232"/>
    </row>
    <row r="110" spans="1:31"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15</v>
      </c>
      <c r="H110" s="251"/>
      <c r="I110" s="74"/>
      <c r="J110" s="74"/>
      <c r="K110" s="74"/>
      <c r="L110" s="74"/>
      <c r="M110" s="295"/>
      <c r="N110" s="298"/>
      <c r="O110" s="232"/>
      <c r="P110" s="232"/>
      <c r="Q110" s="232"/>
      <c r="R110" s="232"/>
      <c r="S110" s="232"/>
      <c r="T110" s="232"/>
      <c r="U110" s="232"/>
      <c r="V110" s="232"/>
      <c r="W110" s="232"/>
      <c r="X110" s="232"/>
      <c r="Y110" s="232"/>
      <c r="Z110" s="232"/>
      <c r="AA110" s="232"/>
      <c r="AB110" s="232"/>
      <c r="AC110" s="232"/>
      <c r="AD110" s="232"/>
      <c r="AE110" s="232"/>
    </row>
    <row r="111" spans="1:31"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15</v>
      </c>
      <c r="H111" s="251"/>
      <c r="I111" s="74"/>
      <c r="J111" s="74"/>
      <c r="K111" s="74"/>
      <c r="L111" s="74"/>
      <c r="M111" s="295"/>
      <c r="N111" s="298"/>
      <c r="O111" s="232"/>
      <c r="P111" s="232"/>
      <c r="Q111" s="232"/>
      <c r="R111" s="232"/>
      <c r="S111" s="232"/>
      <c r="T111" s="232"/>
      <c r="U111" s="232"/>
      <c r="V111" s="232"/>
      <c r="W111" s="232"/>
      <c r="X111" s="232"/>
      <c r="Y111" s="232"/>
      <c r="Z111" s="232"/>
      <c r="AA111" s="232"/>
      <c r="AB111" s="232"/>
      <c r="AC111" s="232"/>
      <c r="AD111" s="232"/>
      <c r="AE111" s="232"/>
    </row>
    <row r="112" spans="1:31"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15</v>
      </c>
      <c r="H112" s="251"/>
      <c r="I112" s="74"/>
      <c r="J112" s="74"/>
      <c r="K112" s="74"/>
      <c r="L112" s="74"/>
      <c r="M112" s="295"/>
      <c r="N112" s="298"/>
      <c r="O112" s="232"/>
      <c r="P112" s="232"/>
      <c r="Q112" s="232"/>
      <c r="R112" s="232"/>
      <c r="S112" s="232"/>
      <c r="T112" s="232"/>
      <c r="U112" s="232"/>
      <c r="V112" s="232"/>
      <c r="W112" s="232"/>
      <c r="X112" s="232"/>
      <c r="Y112" s="232"/>
      <c r="Z112" s="232"/>
      <c r="AA112" s="232"/>
      <c r="AB112" s="232"/>
      <c r="AC112" s="232"/>
      <c r="AD112" s="232"/>
      <c r="AE112" s="232"/>
    </row>
    <row r="113" spans="1:31"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15</v>
      </c>
      <c r="H113" s="251"/>
      <c r="I113" s="74"/>
      <c r="J113" s="74"/>
      <c r="K113" s="74"/>
      <c r="L113" s="74"/>
      <c r="M113" s="295"/>
      <c r="N113" s="298"/>
      <c r="O113" s="232"/>
      <c r="P113" s="232"/>
      <c r="Q113" s="232"/>
      <c r="R113" s="232"/>
      <c r="S113" s="232"/>
      <c r="T113" s="232"/>
      <c r="U113" s="232"/>
      <c r="V113" s="232"/>
      <c r="W113" s="232"/>
      <c r="X113" s="232"/>
      <c r="Y113" s="232"/>
      <c r="Z113" s="232"/>
      <c r="AA113" s="232"/>
      <c r="AB113" s="232"/>
      <c r="AC113" s="232"/>
      <c r="AD113" s="232"/>
      <c r="AE113" s="232"/>
    </row>
    <row r="114" spans="1:31"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15</v>
      </c>
      <c r="H114" s="251"/>
      <c r="I114" s="74"/>
      <c r="J114" s="74"/>
      <c r="K114" s="74"/>
      <c r="L114" s="74"/>
      <c r="M114" s="295"/>
      <c r="N114" s="298"/>
      <c r="O114" s="232"/>
      <c r="P114" s="232"/>
      <c r="Q114" s="232"/>
      <c r="R114" s="232"/>
      <c r="S114" s="232"/>
      <c r="T114" s="232"/>
      <c r="U114" s="232"/>
      <c r="V114" s="232"/>
      <c r="W114" s="232"/>
      <c r="X114" s="232"/>
      <c r="Y114" s="232"/>
      <c r="Z114" s="232"/>
      <c r="AA114" s="232"/>
      <c r="AB114" s="232"/>
      <c r="AC114" s="232"/>
      <c r="AD114" s="232"/>
      <c r="AE114" s="232"/>
    </row>
    <row r="115" spans="1:31"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15</v>
      </c>
      <c r="H115" s="251"/>
      <c r="I115" s="74"/>
      <c r="J115" s="74"/>
      <c r="K115" s="74"/>
      <c r="L115" s="74"/>
      <c r="M115" s="295"/>
      <c r="N115" s="298"/>
      <c r="O115" s="62"/>
      <c r="P115" s="62"/>
      <c r="Q115" s="62"/>
      <c r="R115" s="62"/>
      <c r="S115" s="62"/>
      <c r="T115" s="62"/>
      <c r="U115" s="62"/>
      <c r="V115" s="62"/>
      <c r="W115" s="62"/>
      <c r="X115" s="62"/>
      <c r="Y115" s="62"/>
      <c r="Z115" s="62"/>
      <c r="AA115" s="62"/>
      <c r="AB115" s="62"/>
      <c r="AC115" s="62"/>
      <c r="AD115" s="62"/>
      <c r="AE115" s="62"/>
    </row>
    <row r="116" spans="1:31"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15</v>
      </c>
      <c r="H116" s="251"/>
      <c r="I116" s="74"/>
      <c r="J116" s="74"/>
      <c r="K116" s="74"/>
      <c r="L116" s="74"/>
      <c r="M116" s="295"/>
      <c r="N116" s="298"/>
      <c r="O116" s="232"/>
      <c r="P116" s="232"/>
      <c r="Q116" s="232"/>
      <c r="R116" s="232"/>
      <c r="S116" s="232"/>
      <c r="T116" s="232"/>
      <c r="U116" s="232"/>
      <c r="V116" s="232"/>
      <c r="W116" s="232"/>
      <c r="X116" s="232"/>
      <c r="Y116" s="232"/>
      <c r="Z116" s="232"/>
      <c r="AA116" s="232"/>
      <c r="AB116" s="232"/>
      <c r="AC116" s="232"/>
      <c r="AD116" s="232"/>
      <c r="AE116" s="232"/>
    </row>
    <row r="117" spans="1:31"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15</v>
      </c>
      <c r="H117" s="251"/>
      <c r="I117" s="74"/>
      <c r="J117" s="74"/>
      <c r="K117" s="74"/>
      <c r="L117" s="74"/>
      <c r="M117" s="295"/>
      <c r="N117" s="298"/>
      <c r="O117" s="232"/>
      <c r="P117" s="232"/>
      <c r="Q117" s="232"/>
      <c r="R117" s="232"/>
      <c r="S117" s="232"/>
      <c r="T117" s="232"/>
      <c r="U117" s="232"/>
      <c r="V117" s="232"/>
      <c r="W117" s="232"/>
      <c r="X117" s="232"/>
      <c r="Y117" s="232"/>
      <c r="Z117" s="232"/>
      <c r="AA117" s="232"/>
      <c r="AB117" s="232"/>
      <c r="AC117" s="232"/>
      <c r="AD117" s="232"/>
      <c r="AE117" s="232"/>
    </row>
  </sheetData>
  <autoFilter ref="B11:M117" xr:uid="{00000000-0009-0000-0000-00001F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41" priority="8" operator="equal">
      <formula>"x"</formula>
    </cfRule>
  </conditionalFormatting>
  <conditionalFormatting sqref="G1:G2 C2 G4:G11">
    <cfRule type="cellIs" dxfId="40" priority="18" operator="equal">
      <formula>"na"</formula>
    </cfRule>
  </conditionalFormatting>
  <conditionalFormatting sqref="G4:G10">
    <cfRule type="cellIs" dxfId="39" priority="7" operator="equal">
      <formula>"na"</formula>
    </cfRule>
  </conditionalFormatting>
  <conditionalFormatting sqref="G11">
    <cfRule type="cellIs" dxfId="38" priority="15" operator="equal">
      <formula>"c"</formula>
    </cfRule>
    <cfRule type="cellIs" dxfId="37" priority="16" operator="equal">
      <formula>"nc"</formula>
    </cfRule>
  </conditionalFormatting>
  <conditionalFormatting sqref="G11:G117">
    <cfRule type="cellIs" dxfId="36" priority="4" operator="equal">
      <formula>"nt"</formula>
    </cfRule>
  </conditionalFormatting>
  <conditionalFormatting sqref="G12:G117">
    <cfRule type="cellIs" dxfId="35" priority="2" operator="equal">
      <formula>"c"</formula>
    </cfRule>
    <cfRule type="cellIs" dxfId="34" priority="3" operator="equal">
      <formula>"nc"</formula>
    </cfRule>
    <cfRule type="cellIs" dxfId="33" priority="5" operator="equal">
      <formula>"na"</formula>
    </cfRule>
  </conditionalFormatting>
  <conditionalFormatting sqref="H12:H117">
    <cfRule type="cellIs" dxfId="32" priority="6" operator="equal">
      <formula>"d"</formula>
    </cfRule>
  </conditionalFormatting>
  <conditionalFormatting sqref="K2">
    <cfRule type="cellIs" dxfId="31" priority="1" operator="equal">
      <formula>"na"</formula>
    </cfRule>
  </conditionalFormatting>
  <conditionalFormatting sqref="Q4:U4">
    <cfRule type="cellIs" dxfId="30" priority="9" operator="equal">
      <formula>"NT"</formula>
    </cfRule>
    <cfRule type="cellIs" dxfId="29" priority="11" operator="equal">
      <formula>"C"</formula>
    </cfRule>
    <cfRule type="cellIs" dxfId="28" priority="12" operator="equal">
      <formula>"NC"</formula>
    </cfRule>
    <cfRule type="cellIs" dxfId="27" priority="13" operator="equal">
      <formula>"NA"</formula>
    </cfRule>
    <cfRule type="cellIs" dxfId="26" priority="14" operator="equal">
      <formula>"NT"</formula>
    </cfRule>
  </conditionalFormatting>
  <dataValidations count="3">
    <dataValidation type="list" allowBlank="1" showErrorMessage="1" sqref="G12:G117" xr:uid="{C2367F2F-9686-41E1-B593-79E0CDF86C49}">
      <formula1>"nt,na,c,nc"</formula1>
    </dataValidation>
    <dataValidation type="list" allowBlank="1" sqref="H12:H117" xr:uid="{EC4D52A5-D016-480A-8E50-C50D96AB82C5}">
      <formula1>"d"</formula1>
    </dataValidation>
    <dataValidation type="list" allowBlank="1" showInputMessage="1" showErrorMessage="1" sqref="I12:I117" xr:uid="{553BA2EC-B012-4320-8C4C-CEF33B11553B}">
      <formula1>INDIRECT("Liste_" &amp; VLOOKUP(B12,Criticite_Min_Criteres,2,FALSE))</formula1>
    </dataValidation>
  </dataValidations>
  <hyperlinks>
    <hyperlink ref="M54" r:id="rId1" xr:uid="{31E9DDD5-54E3-42D8-8210-1986FEB95FB6}"/>
    <hyperlink ref="M55" r:id="rId2" xr:uid="{84E5158C-0785-4D13-9394-226EA222AC5C}"/>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DB83ABA4-994E-478C-AA14-D14FC6E6F3D0}">
          <x14:formula1>
            <xm:f>Paramètres!$D$2:$D$5</xm:f>
          </x14:formula1>
          <xm:sqref>J12:J117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tabColor rgb="FF666666"/>
    <outlinePr summaryBelow="0" summaryRight="0"/>
  </sheetPr>
  <dimension ref="A1:AE117"/>
  <sheetViews>
    <sheetView showGridLines="0" zoomScale="80" zoomScaleNormal="80" workbookViewId="0">
      <pane xSplit="7" ySplit="11" topLeftCell="H12" activePane="bottomRight" state="frozen"/>
      <selection pane="topRight" activeCell="G1" sqref="G1"/>
      <selection pane="bottomLeft" activeCell="A12" sqref="A12"/>
      <selection pane="bottomRight" activeCell="G12" sqref="G12"/>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31" width="16.28515625" customWidth="1"/>
  </cols>
  <sheetData>
    <row r="1" spans="1:31" ht="0.75" customHeight="1" x14ac:dyDescent="0.2">
      <c r="A1" s="231"/>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6.5" customHeight="1" x14ac:dyDescent="0.2">
      <c r="A2" s="234"/>
      <c r="B2" s="235" t="str">
        <f>G4</f>
        <v>P25</v>
      </c>
      <c r="C2" s="236">
        <f>Echantillon!C37</f>
        <v>0</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c r="X2" s="232"/>
      <c r="Y2" s="232"/>
      <c r="Z2" s="232"/>
      <c r="AA2" s="232"/>
      <c r="AB2" s="232"/>
      <c r="AC2" s="232"/>
      <c r="AD2" s="232"/>
      <c r="AE2" s="232"/>
    </row>
    <row r="3" spans="1:31" ht="18.75" customHeight="1" x14ac:dyDescent="0.2">
      <c r="A3" s="234"/>
      <c r="B3" s="235" t="s">
        <v>442</v>
      </c>
      <c r="C3" s="439" t="str">
        <f>HYPERLINK(Echantillon!D25)</f>
        <v>https://museemaritime.larochelle.fr/un-avant-gout/les-incontournables/joshua-1</v>
      </c>
      <c r="D3" s="385"/>
      <c r="E3" s="385"/>
      <c r="F3" s="385"/>
      <c r="G3" s="385"/>
      <c r="H3" s="242"/>
      <c r="I3" s="242"/>
      <c r="J3" s="242"/>
      <c r="K3" s="242"/>
      <c r="L3" s="242"/>
      <c r="M3" s="242"/>
      <c r="N3" s="242"/>
      <c r="O3" s="232"/>
      <c r="P3" s="232"/>
      <c r="Q3" s="232"/>
      <c r="R3" s="232"/>
      <c r="S3" s="232"/>
      <c r="T3" s="232"/>
      <c r="U3" s="232"/>
      <c r="V3" s="232"/>
      <c r="W3" s="232"/>
      <c r="X3" s="232"/>
      <c r="Y3" s="232"/>
      <c r="Z3" s="232"/>
      <c r="AA3" s="232"/>
      <c r="AB3" s="232"/>
      <c r="AC3" s="232"/>
      <c r="AD3" s="232"/>
      <c r="AE3" s="232"/>
    </row>
    <row r="4" spans="1:31" ht="16.5" customHeight="1" x14ac:dyDescent="0.2">
      <c r="A4" s="231"/>
      <c r="B4" s="428" t="s">
        <v>106</v>
      </c>
      <c r="C4" s="429" t="s">
        <v>443</v>
      </c>
      <c r="D4" s="429" t="s">
        <v>109</v>
      </c>
      <c r="E4" s="430" t="s">
        <v>477</v>
      </c>
      <c r="F4" s="243" t="s">
        <v>110</v>
      </c>
      <c r="G4" s="243" t="str">
        <f>Echantillon!B37</f>
        <v>P25</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c r="Y4" s="233"/>
      <c r="Z4" s="233"/>
      <c r="AA4" s="233"/>
      <c r="AB4" s="233"/>
      <c r="AC4" s="233"/>
      <c r="AD4" s="233"/>
      <c r="AE4" s="233"/>
    </row>
    <row r="5" spans="1:31" ht="16.5" customHeight="1" x14ac:dyDescent="0.2">
      <c r="A5" s="231"/>
      <c r="B5" s="380"/>
      <c r="C5" s="380"/>
      <c r="D5" s="380"/>
      <c r="E5" s="431"/>
      <c r="F5" s="243" t="s">
        <v>112</v>
      </c>
      <c r="G5" s="243">
        <f>COUNTIF($G$12:$G$117,"c")</f>
        <v>0</v>
      </c>
      <c r="H5" s="380"/>
      <c r="I5" s="380"/>
      <c r="J5" s="380"/>
      <c r="K5" s="380"/>
      <c r="L5" s="380"/>
      <c r="M5" s="380"/>
      <c r="N5" s="434"/>
      <c r="O5" s="232"/>
      <c r="P5" s="251" t="s">
        <v>9</v>
      </c>
      <c r="Q5" s="67">
        <f>COUNTIFS($C$12:$C$117,"A",$G$12:$G$117,"c")</f>
        <v>0</v>
      </c>
      <c r="R5" s="67">
        <f>COUNTIFS($C$12:$C$117,"A",$G$12:$G$117,"nc")</f>
        <v>0</v>
      </c>
      <c r="S5" s="67">
        <f>COUNTIFS($C$12:$C$117,"A",$G$12:$G$117,"na")</f>
        <v>9</v>
      </c>
      <c r="T5" s="67">
        <f>COUNTIFS($C$12:$C$117,"A",$G$12:$G$117,"nt")</f>
        <v>74</v>
      </c>
      <c r="U5" s="252">
        <f>Q5+R5</f>
        <v>0</v>
      </c>
      <c r="V5" s="253" t="str">
        <f>IF(U5&gt;0,Q5/U5,"-")</f>
        <v>-</v>
      </c>
      <c r="W5" s="254" t="str">
        <f>V5</f>
        <v>-</v>
      </c>
      <c r="X5" s="254" t="str">
        <f>W5</f>
        <v>-</v>
      </c>
      <c r="Y5" s="232"/>
      <c r="Z5" s="232"/>
      <c r="AA5" s="232"/>
      <c r="AB5" s="232"/>
      <c r="AC5" s="232"/>
      <c r="AD5" s="232"/>
      <c r="AE5" s="232"/>
    </row>
    <row r="6" spans="1:31"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0</v>
      </c>
      <c r="R6" s="67">
        <f>COUNTIFS($C$12:$C$117,"AA",$G$12:$G$117,"nc")</f>
        <v>0</v>
      </c>
      <c r="S6" s="67">
        <f>COUNTIFS($C$12:$C$117,"AA",$G$12:$G$117,"na")</f>
        <v>1</v>
      </c>
      <c r="T6" s="67">
        <f>COUNTIFS($C$12:$C$117,"AA",$G$12:$G$117,"nt")</f>
        <v>22</v>
      </c>
      <c r="U6" s="252">
        <f>Q6+R6</f>
        <v>0</v>
      </c>
      <c r="V6" s="253" t="str">
        <f>IF(U6&gt;0,Q6/U6,"-")</f>
        <v>-</v>
      </c>
      <c r="W6" s="41" t="str">
        <f>IF(U6&gt;0,SUM(Q5:Q6)/SUM(U5:U6),"-")</f>
        <v>-</v>
      </c>
      <c r="X6" s="41" t="e">
        <f>IF(V6&gt;0,SUM(R5:R6)/SUM(V5:V6),"-")</f>
        <v>#DIV/0!</v>
      </c>
      <c r="Y6" s="232"/>
      <c r="Z6" s="232"/>
      <c r="AA6" s="232"/>
      <c r="AB6" s="232"/>
      <c r="AC6" s="232"/>
      <c r="AD6" s="232"/>
      <c r="AE6" s="232"/>
    </row>
    <row r="7" spans="1:31" ht="16.5" customHeight="1" x14ac:dyDescent="0.2">
      <c r="A7" s="231"/>
      <c r="B7" s="380"/>
      <c r="C7" s="380"/>
      <c r="D7" s="380"/>
      <c r="E7" s="431"/>
      <c r="F7" s="243" t="s">
        <v>449</v>
      </c>
      <c r="G7" s="243">
        <f>COUNTIF(G12:G117,"na")</f>
        <v>10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t="e">
        <f>IF(V7&gt;0,SUM(R5:R7)/SUM(V5:V7),"-")</f>
        <v>#DIV/0!</v>
      </c>
      <c r="Y7" s="232"/>
      <c r="Z7" s="232"/>
      <c r="AA7" s="232"/>
      <c r="AB7" s="232"/>
      <c r="AC7" s="232"/>
      <c r="AD7" s="232"/>
      <c r="AE7" s="232"/>
    </row>
    <row r="8" spans="1:31" ht="16.5" customHeight="1" x14ac:dyDescent="0.2">
      <c r="A8" s="231"/>
      <c r="B8" s="380"/>
      <c r="C8" s="380"/>
      <c r="D8" s="380"/>
      <c r="E8" s="431"/>
      <c r="F8" s="243" t="s">
        <v>115</v>
      </c>
      <c r="G8" s="243">
        <f>COUNTIF(G12:G117,"nt")</f>
        <v>96</v>
      </c>
      <c r="H8" s="380"/>
      <c r="I8" s="380"/>
      <c r="J8" s="380"/>
      <c r="K8" s="380"/>
      <c r="L8" s="380"/>
      <c r="M8" s="380"/>
      <c r="N8" s="434"/>
      <c r="O8" s="232"/>
      <c r="P8" s="255" t="s">
        <v>450</v>
      </c>
      <c r="Q8" s="256">
        <f>SUM(Q5:Q7)</f>
        <v>0</v>
      </c>
      <c r="R8" s="256">
        <f>SUM(R5:R7)</f>
        <v>0</v>
      </c>
      <c r="S8" s="256">
        <f>SUM(S5:S7)</f>
        <v>10</v>
      </c>
      <c r="T8" s="256">
        <f>SUM(T5:T7)</f>
        <v>96</v>
      </c>
      <c r="U8" s="257">
        <f>SUM(U5:U7)</f>
        <v>0</v>
      </c>
      <c r="V8" s="253"/>
      <c r="W8" s="251"/>
      <c r="X8" s="251"/>
      <c r="Y8" s="232"/>
      <c r="Z8" s="232"/>
      <c r="AA8" s="232"/>
      <c r="AB8" s="232"/>
      <c r="AC8" s="232"/>
      <c r="AD8" s="232"/>
      <c r="AE8" s="232"/>
    </row>
    <row r="9" spans="1:31" ht="16.5" customHeight="1" x14ac:dyDescent="0.2">
      <c r="A9" s="231"/>
      <c r="B9" s="380"/>
      <c r="C9" s="380"/>
      <c r="D9" s="380"/>
      <c r="E9" s="431"/>
      <c r="F9" s="243" t="s">
        <v>428</v>
      </c>
      <c r="G9" s="258" t="e">
        <f>G5/SUM(G5:G6)</f>
        <v>#DIV/0!</v>
      </c>
      <c r="H9" s="380"/>
      <c r="I9" s="380"/>
      <c r="J9" s="380"/>
      <c r="K9" s="380"/>
      <c r="L9" s="380"/>
      <c r="M9" s="380"/>
      <c r="N9" s="434"/>
      <c r="O9" s="232"/>
      <c r="P9" s="232"/>
      <c r="Q9" s="232"/>
      <c r="R9" s="232"/>
      <c r="S9" s="232"/>
      <c r="T9" s="232"/>
      <c r="U9" s="232"/>
      <c r="V9" s="232"/>
      <c r="W9" s="232"/>
      <c r="X9" s="232"/>
      <c r="Y9" s="232"/>
      <c r="Z9" s="232"/>
      <c r="AA9" s="232"/>
      <c r="AB9" s="232"/>
      <c r="AC9" s="232"/>
      <c r="AD9" s="232"/>
      <c r="AE9" s="232"/>
    </row>
    <row r="10" spans="1:31" ht="30.75" customHeight="1" x14ac:dyDescent="0.2">
      <c r="A10" s="231"/>
      <c r="B10" s="381"/>
      <c r="C10" s="381"/>
      <c r="D10" s="381"/>
      <c r="E10" s="432"/>
      <c r="F10" s="243" t="s">
        <v>429</v>
      </c>
      <c r="G10" s="258" t="e">
        <f>G6/SUM(G5:G6)</f>
        <v>#DIV/0!</v>
      </c>
      <c r="H10" s="381"/>
      <c r="I10" s="381"/>
      <c r="J10" s="381"/>
      <c r="K10" s="381"/>
      <c r="L10" s="381"/>
      <c r="M10" s="381"/>
      <c r="N10" s="435"/>
      <c r="O10" s="232"/>
      <c r="P10" s="232"/>
      <c r="Q10" s="232"/>
      <c r="R10" s="232"/>
      <c r="S10" s="232"/>
      <c r="T10" s="232"/>
      <c r="U10" s="232"/>
      <c r="V10" s="232"/>
      <c r="W10" s="232"/>
      <c r="X10" s="232"/>
      <c r="Y10" s="232"/>
      <c r="Z10" s="232"/>
      <c r="AA10" s="232"/>
      <c r="AB10" s="232"/>
      <c r="AC10" s="232"/>
      <c r="AD10" s="232"/>
      <c r="AE10" s="232"/>
    </row>
    <row r="11" spans="1:31"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c r="X11" s="232"/>
      <c r="Y11" s="232"/>
      <c r="Z11" s="232"/>
      <c r="AA11" s="232"/>
      <c r="AB11" s="232"/>
      <c r="AC11" s="232"/>
      <c r="AD11" s="232"/>
      <c r="AE11" s="232"/>
    </row>
    <row r="12" spans="1:31"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15</v>
      </c>
      <c r="H12" s="251"/>
      <c r="I12" s="74"/>
      <c r="J12" s="74"/>
      <c r="K12" s="74"/>
      <c r="L12" s="74"/>
      <c r="M12" s="74"/>
      <c r="N12" s="298"/>
      <c r="O12" s="232"/>
      <c r="P12" s="232"/>
      <c r="Q12" s="232"/>
      <c r="R12" s="232"/>
      <c r="S12" s="232"/>
      <c r="T12" s="232"/>
      <c r="U12" s="232"/>
      <c r="V12" s="232"/>
      <c r="W12" s="232"/>
      <c r="X12" s="232"/>
      <c r="Y12" s="232"/>
      <c r="Z12" s="232"/>
      <c r="AA12" s="232"/>
      <c r="AB12" s="232"/>
      <c r="AC12" s="232"/>
      <c r="AD12" s="232"/>
      <c r="AE12" s="232"/>
    </row>
    <row r="13" spans="1:31"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15</v>
      </c>
      <c r="H13" s="251"/>
      <c r="I13" s="74"/>
      <c r="J13" s="74"/>
      <c r="K13" s="74"/>
      <c r="L13" s="74"/>
      <c r="M13" s="74"/>
      <c r="N13" s="298"/>
      <c r="O13" s="232"/>
      <c r="P13" s="232"/>
      <c r="Q13" s="232"/>
      <c r="R13" s="232"/>
      <c r="S13" s="232"/>
      <c r="T13" s="232"/>
      <c r="U13" s="232"/>
      <c r="V13" s="232"/>
      <c r="W13" s="232"/>
      <c r="X13" s="232"/>
      <c r="Y13" s="232"/>
      <c r="Z13" s="232"/>
      <c r="AA13" s="232"/>
      <c r="AB13" s="232"/>
      <c r="AC13" s="232"/>
      <c r="AD13" s="232"/>
      <c r="AE13" s="232"/>
    </row>
    <row r="14" spans="1:31"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15</v>
      </c>
      <c r="H14" s="251"/>
      <c r="I14" s="74"/>
      <c r="J14" s="74"/>
      <c r="K14" s="74"/>
      <c r="L14" s="74"/>
      <c r="M14" s="74"/>
      <c r="N14" s="297"/>
      <c r="O14" s="232"/>
      <c r="P14" s="232"/>
      <c r="Q14" s="232"/>
      <c r="R14" s="232"/>
      <c r="S14" s="232"/>
      <c r="T14" s="232"/>
      <c r="U14" s="232"/>
      <c r="V14" s="232"/>
      <c r="W14" s="232"/>
      <c r="X14" s="232"/>
      <c r="Y14" s="232"/>
      <c r="Z14" s="232"/>
      <c r="AA14" s="232"/>
      <c r="AB14" s="232"/>
      <c r="AC14" s="232"/>
      <c r="AD14" s="232"/>
      <c r="AE14" s="232"/>
    </row>
    <row r="15" spans="1:31"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15</v>
      </c>
      <c r="H15" s="251"/>
      <c r="I15" s="74"/>
      <c r="J15" s="74"/>
      <c r="K15" s="74"/>
      <c r="L15" s="74"/>
      <c r="M15" s="74"/>
      <c r="N15" s="298"/>
      <c r="O15" s="232"/>
      <c r="P15" s="232"/>
      <c r="Q15" s="232"/>
      <c r="R15" s="232"/>
      <c r="S15" s="232"/>
      <c r="T15" s="232"/>
      <c r="U15" s="232"/>
      <c r="V15" s="232"/>
      <c r="W15" s="232"/>
      <c r="X15" s="232"/>
      <c r="Y15" s="232"/>
      <c r="Z15" s="232"/>
      <c r="AA15" s="232"/>
      <c r="AB15" s="232"/>
      <c r="AC15" s="232"/>
      <c r="AD15" s="232"/>
      <c r="AE15" s="232"/>
    </row>
    <row r="16" spans="1:31"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15</v>
      </c>
      <c r="H16" s="251"/>
      <c r="I16" s="74"/>
      <c r="J16" s="74"/>
      <c r="K16" s="74"/>
      <c r="L16" s="74"/>
      <c r="M16" s="74"/>
      <c r="N16" s="298"/>
      <c r="O16" s="232"/>
      <c r="P16" s="232"/>
      <c r="Q16" s="232"/>
      <c r="R16" s="232"/>
      <c r="S16" s="232"/>
      <c r="T16" s="232"/>
      <c r="U16" s="232"/>
      <c r="V16" s="232"/>
      <c r="W16" s="232"/>
      <c r="X16" s="232"/>
      <c r="Y16" s="232"/>
      <c r="Z16" s="232"/>
      <c r="AA16" s="232"/>
      <c r="AB16" s="232"/>
      <c r="AC16" s="232"/>
      <c r="AD16" s="232"/>
      <c r="AE16" s="232"/>
    </row>
    <row r="17" spans="1:31"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15</v>
      </c>
      <c r="H17" s="251"/>
      <c r="I17" s="74"/>
      <c r="J17" s="74"/>
      <c r="K17" s="74"/>
      <c r="L17" s="74"/>
      <c r="M17" s="74"/>
      <c r="N17" s="298"/>
      <c r="O17" s="232"/>
      <c r="P17" s="232"/>
      <c r="Q17" s="232"/>
      <c r="R17" s="232"/>
      <c r="S17" s="232"/>
      <c r="T17" s="232"/>
      <c r="U17" s="232"/>
      <c r="V17" s="232"/>
      <c r="W17" s="232"/>
      <c r="X17" s="232"/>
      <c r="Y17" s="232"/>
      <c r="Z17" s="232"/>
      <c r="AA17" s="232"/>
      <c r="AB17" s="232"/>
      <c r="AC17" s="232"/>
      <c r="AD17" s="232"/>
      <c r="AE17" s="232"/>
    </row>
    <row r="18" spans="1:31"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15</v>
      </c>
      <c r="H18" s="251"/>
      <c r="I18" s="74"/>
      <c r="J18" s="74"/>
      <c r="K18" s="74"/>
      <c r="L18" s="74"/>
      <c r="M18" s="74"/>
      <c r="N18" s="298"/>
      <c r="O18" s="267"/>
      <c r="P18" s="267"/>
      <c r="Q18" s="267"/>
      <c r="R18" s="267"/>
      <c r="S18" s="267"/>
      <c r="T18" s="267"/>
      <c r="U18" s="267"/>
      <c r="V18" s="267"/>
      <c r="W18" s="267"/>
      <c r="X18" s="278"/>
      <c r="Y18" s="278"/>
      <c r="Z18" s="278"/>
      <c r="AA18" s="278"/>
      <c r="AB18" s="278"/>
      <c r="AC18" s="278"/>
      <c r="AD18" s="278"/>
      <c r="AE18" s="278"/>
    </row>
    <row r="19" spans="1:31"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15</v>
      </c>
      <c r="H19" s="251"/>
      <c r="I19" s="74"/>
      <c r="J19" s="74"/>
      <c r="K19" s="74"/>
      <c r="L19" s="74"/>
      <c r="M19" s="74"/>
      <c r="N19" s="298"/>
      <c r="O19" s="231"/>
      <c r="P19" s="231"/>
      <c r="Q19" s="231"/>
      <c r="R19" s="231"/>
      <c r="S19" s="231"/>
      <c r="T19" s="231"/>
      <c r="U19" s="268"/>
      <c r="V19" s="232"/>
      <c r="W19" s="232"/>
      <c r="X19" s="232"/>
      <c r="Y19" s="232"/>
      <c r="Z19" s="232"/>
      <c r="AA19" s="232"/>
      <c r="AB19" s="232"/>
      <c r="AC19" s="232"/>
      <c r="AD19" s="232"/>
      <c r="AE19" s="232"/>
    </row>
    <row r="20" spans="1:31"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15</v>
      </c>
      <c r="H20" s="251"/>
      <c r="I20" s="74"/>
      <c r="J20" s="74"/>
      <c r="K20" s="74"/>
      <c r="L20" s="74"/>
      <c r="M20" s="74"/>
      <c r="N20" s="298"/>
      <c r="O20" s="232"/>
      <c r="P20" s="232"/>
      <c r="Q20" s="232"/>
      <c r="R20" s="232"/>
      <c r="S20" s="232"/>
      <c r="T20" s="232"/>
      <c r="U20" s="232"/>
      <c r="V20" s="232"/>
      <c r="W20" s="232"/>
      <c r="X20" s="232"/>
      <c r="Y20" s="232"/>
      <c r="Z20" s="232"/>
      <c r="AA20" s="232"/>
      <c r="AB20" s="232"/>
      <c r="AC20" s="232"/>
      <c r="AD20" s="232"/>
      <c r="AE20" s="232"/>
    </row>
    <row r="21" spans="1:31"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15</v>
      </c>
      <c r="H21" s="251"/>
      <c r="I21" s="74"/>
      <c r="J21" s="74"/>
      <c r="K21" s="74"/>
      <c r="L21" s="74"/>
      <c r="M21" s="74"/>
      <c r="N21" s="298"/>
      <c r="O21" s="232"/>
      <c r="P21" s="232"/>
      <c r="Q21" s="232"/>
      <c r="R21" s="232"/>
      <c r="S21" s="232"/>
      <c r="T21" s="232"/>
      <c r="U21" s="232"/>
      <c r="V21" s="232"/>
      <c r="W21" s="232"/>
      <c r="X21" s="232"/>
      <c r="Y21" s="232"/>
      <c r="Z21" s="232"/>
      <c r="AA21" s="232"/>
      <c r="AB21" s="232"/>
      <c r="AC21" s="232"/>
      <c r="AD21" s="232"/>
      <c r="AE21" s="232"/>
    </row>
    <row r="22" spans="1:31"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15</v>
      </c>
      <c r="H22" s="251"/>
      <c r="I22" s="74"/>
      <c r="J22" s="74"/>
      <c r="K22" s="74"/>
      <c r="L22" s="74"/>
      <c r="M22" s="74"/>
      <c r="N22" s="298"/>
      <c r="O22" s="232"/>
      <c r="P22" s="232"/>
      <c r="Q22" s="232"/>
      <c r="R22" s="232"/>
      <c r="S22" s="232"/>
      <c r="T22" s="232"/>
      <c r="U22" s="232"/>
      <c r="V22" s="232"/>
      <c r="W22" s="232"/>
      <c r="X22" s="232"/>
      <c r="Y22" s="232"/>
      <c r="Z22" s="232"/>
      <c r="AA22" s="232"/>
      <c r="AB22" s="232"/>
      <c r="AC22" s="232"/>
      <c r="AD22" s="232"/>
      <c r="AE22" s="232"/>
    </row>
    <row r="23" spans="1:31"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15</v>
      </c>
      <c r="H23" s="251"/>
      <c r="I23" s="74"/>
      <c r="J23" s="74"/>
      <c r="K23" s="74"/>
      <c r="L23" s="74"/>
      <c r="M23" s="74"/>
      <c r="N23" s="298"/>
      <c r="O23" s="232"/>
      <c r="P23" s="232"/>
      <c r="Q23" s="232"/>
      <c r="R23" s="232"/>
      <c r="S23" s="232"/>
      <c r="T23" s="232"/>
      <c r="U23" s="232"/>
      <c r="V23" s="232"/>
      <c r="W23" s="232"/>
      <c r="X23" s="232"/>
      <c r="Y23" s="232"/>
      <c r="Z23" s="232"/>
      <c r="AA23" s="232"/>
      <c r="AB23" s="232"/>
      <c r="AC23" s="232"/>
      <c r="AD23" s="232"/>
      <c r="AE23" s="232"/>
    </row>
    <row r="24" spans="1:31"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15</v>
      </c>
      <c r="H24" s="251"/>
      <c r="I24" s="74"/>
      <c r="J24" s="74"/>
      <c r="K24" s="74"/>
      <c r="L24" s="74"/>
      <c r="M24" s="74"/>
      <c r="N24" s="298"/>
      <c r="O24" s="232"/>
      <c r="P24" s="232"/>
      <c r="Q24" s="232"/>
      <c r="R24" s="232"/>
      <c r="S24" s="232"/>
      <c r="T24" s="232"/>
      <c r="U24" s="232"/>
      <c r="V24" s="232"/>
      <c r="W24" s="232"/>
      <c r="X24" s="232"/>
      <c r="Y24" s="232"/>
      <c r="Z24" s="232"/>
      <c r="AA24" s="232"/>
      <c r="AB24" s="232"/>
      <c r="AC24" s="232"/>
      <c r="AD24" s="232"/>
      <c r="AE24" s="232"/>
    </row>
    <row r="25" spans="1:31"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15</v>
      </c>
      <c r="H25" s="251"/>
      <c r="I25" s="74"/>
      <c r="J25" s="74"/>
      <c r="K25" s="74"/>
      <c r="L25" s="74"/>
      <c r="M25" s="74"/>
      <c r="N25" s="298"/>
      <c r="O25" s="232"/>
      <c r="P25" s="232"/>
      <c r="Q25" s="232"/>
      <c r="R25" s="232"/>
      <c r="S25" s="232"/>
      <c r="T25" s="232"/>
      <c r="U25" s="232"/>
      <c r="V25" s="232"/>
      <c r="W25" s="232"/>
      <c r="X25" s="232"/>
      <c r="Y25" s="232"/>
      <c r="Z25" s="232"/>
      <c r="AA25" s="232"/>
      <c r="AB25" s="232"/>
      <c r="AC25" s="232"/>
      <c r="AD25" s="232"/>
      <c r="AE25" s="232"/>
    </row>
    <row r="26" spans="1:31"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15</v>
      </c>
      <c r="H26" s="251"/>
      <c r="I26" s="74"/>
      <c r="J26" s="74"/>
      <c r="K26" s="74"/>
      <c r="L26" s="74"/>
      <c r="M26" s="74"/>
      <c r="N26" s="298"/>
      <c r="O26" s="232"/>
      <c r="P26" s="232"/>
      <c r="Q26" s="232"/>
      <c r="R26" s="232"/>
      <c r="S26" s="232"/>
      <c r="T26" s="232"/>
      <c r="U26" s="232"/>
      <c r="V26" s="232"/>
      <c r="W26" s="232"/>
      <c r="X26" s="232"/>
      <c r="Y26" s="232"/>
      <c r="Z26" s="232"/>
      <c r="AA26" s="232"/>
      <c r="AB26" s="232"/>
      <c r="AC26" s="232"/>
      <c r="AD26" s="232"/>
      <c r="AE26" s="232"/>
    </row>
    <row r="27" spans="1:31"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15</v>
      </c>
      <c r="H27" s="251"/>
      <c r="I27" s="74"/>
      <c r="J27" s="74"/>
      <c r="K27" s="74"/>
      <c r="L27" s="74"/>
      <c r="M27" s="74"/>
      <c r="N27" s="298"/>
      <c r="O27" s="232"/>
      <c r="P27" s="232"/>
      <c r="Q27" s="232"/>
      <c r="R27" s="232"/>
      <c r="S27" s="232"/>
      <c r="T27" s="232"/>
      <c r="U27" s="232"/>
      <c r="V27" s="232"/>
      <c r="W27" s="232"/>
      <c r="X27" s="232"/>
      <c r="Y27" s="232"/>
      <c r="Z27" s="232"/>
      <c r="AA27" s="232"/>
      <c r="AB27" s="232"/>
      <c r="AC27" s="232"/>
      <c r="AD27" s="232"/>
      <c r="AE27" s="232"/>
    </row>
    <row r="28" spans="1:31"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15</v>
      </c>
      <c r="H28" s="251"/>
      <c r="I28" s="74"/>
      <c r="J28" s="74"/>
      <c r="K28" s="74"/>
      <c r="L28" s="74"/>
      <c r="M28" s="74"/>
      <c r="N28" s="298"/>
      <c r="O28" s="232"/>
      <c r="P28" s="232"/>
      <c r="Q28" s="232"/>
      <c r="R28" s="232"/>
      <c r="S28" s="232"/>
      <c r="T28" s="232"/>
      <c r="U28" s="232"/>
      <c r="V28" s="232"/>
      <c r="W28" s="232"/>
      <c r="X28" s="232"/>
      <c r="Y28" s="232"/>
      <c r="Z28" s="232"/>
      <c r="AA28" s="232"/>
      <c r="AB28" s="232"/>
      <c r="AC28" s="232"/>
      <c r="AD28" s="232"/>
      <c r="AE28" s="232"/>
    </row>
    <row r="29" spans="1:31"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15</v>
      </c>
      <c r="H29" s="251"/>
      <c r="I29" s="74"/>
      <c r="J29" s="74"/>
      <c r="K29" s="74"/>
      <c r="L29" s="74"/>
      <c r="M29" s="74"/>
      <c r="N29" s="298"/>
      <c r="O29" s="232"/>
      <c r="P29" s="232"/>
      <c r="Q29" s="232"/>
      <c r="R29" s="232"/>
      <c r="S29" s="232"/>
      <c r="T29" s="232"/>
      <c r="U29" s="232"/>
      <c r="V29" s="232"/>
      <c r="W29" s="232"/>
      <c r="X29" s="232"/>
      <c r="Y29" s="232"/>
      <c r="Z29" s="232"/>
      <c r="AA29" s="232"/>
      <c r="AB29" s="232"/>
      <c r="AC29" s="232"/>
      <c r="AD29" s="232"/>
      <c r="AE29" s="232"/>
    </row>
    <row r="30" spans="1:31"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15</v>
      </c>
      <c r="H30" s="251"/>
      <c r="I30" s="74"/>
      <c r="J30" s="74"/>
      <c r="K30" s="74"/>
      <c r="L30" s="74"/>
      <c r="M30" s="74"/>
      <c r="N30" s="298"/>
      <c r="O30" s="232"/>
      <c r="P30" s="232"/>
      <c r="Q30" s="232"/>
      <c r="R30" s="232"/>
      <c r="S30" s="232"/>
      <c r="T30" s="232"/>
      <c r="U30" s="232"/>
      <c r="V30" s="232"/>
      <c r="W30" s="232"/>
      <c r="X30" s="232"/>
      <c r="Y30" s="232"/>
      <c r="Z30" s="232"/>
      <c r="AA30" s="232"/>
      <c r="AB30" s="232"/>
      <c r="AC30" s="232"/>
      <c r="AD30" s="232"/>
      <c r="AE30" s="232"/>
    </row>
    <row r="31" spans="1:31"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15</v>
      </c>
      <c r="H31" s="251"/>
      <c r="I31" s="74"/>
      <c r="J31" s="74"/>
      <c r="K31" s="74"/>
      <c r="L31" s="74"/>
      <c r="M31" s="74"/>
      <c r="N31" s="298"/>
      <c r="O31" s="232"/>
      <c r="P31" s="232"/>
      <c r="Q31" s="232"/>
      <c r="R31" s="232"/>
      <c r="S31" s="232"/>
      <c r="T31" s="232"/>
      <c r="U31" s="232"/>
      <c r="V31" s="232"/>
      <c r="W31" s="232"/>
      <c r="X31" s="232"/>
      <c r="Y31" s="232"/>
      <c r="Z31" s="232"/>
      <c r="AA31" s="232"/>
      <c r="AB31" s="232"/>
      <c r="AC31" s="232"/>
      <c r="AD31" s="232"/>
      <c r="AE31" s="232"/>
    </row>
    <row r="32" spans="1:31"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15</v>
      </c>
      <c r="H32" s="251"/>
      <c r="I32" s="74"/>
      <c r="J32" s="74"/>
      <c r="K32" s="74"/>
      <c r="L32" s="74"/>
      <c r="M32" s="74"/>
      <c r="N32" s="298"/>
      <c r="O32" s="232"/>
      <c r="P32" s="232"/>
      <c r="Q32" s="232"/>
      <c r="R32" s="232"/>
      <c r="S32" s="232"/>
      <c r="T32" s="232"/>
      <c r="U32" s="232"/>
      <c r="V32" s="232"/>
      <c r="W32" s="232"/>
      <c r="X32" s="232"/>
      <c r="Y32" s="232"/>
      <c r="Z32" s="232"/>
      <c r="AA32" s="232"/>
      <c r="AB32" s="232"/>
      <c r="AC32" s="232"/>
      <c r="AD32" s="232"/>
      <c r="AE32" s="232"/>
    </row>
    <row r="33" spans="1:31"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15</v>
      </c>
      <c r="H33" s="251"/>
      <c r="I33" s="74"/>
      <c r="J33" s="74"/>
      <c r="K33" s="74"/>
      <c r="L33" s="74"/>
      <c r="M33" s="74"/>
      <c r="N33" s="298"/>
      <c r="O33" s="232"/>
      <c r="P33" s="232"/>
      <c r="Q33" s="232"/>
      <c r="R33" s="232"/>
      <c r="S33" s="232"/>
      <c r="T33" s="232"/>
      <c r="U33" s="232"/>
      <c r="V33" s="232"/>
      <c r="W33" s="232"/>
      <c r="X33" s="232"/>
      <c r="Y33" s="232"/>
      <c r="Z33" s="232"/>
      <c r="AA33" s="232"/>
      <c r="AB33" s="232"/>
      <c r="AC33" s="232"/>
      <c r="AD33" s="232"/>
      <c r="AE33" s="232"/>
    </row>
    <row r="34" spans="1:31"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15</v>
      </c>
      <c r="H34" s="251"/>
      <c r="I34" s="74"/>
      <c r="J34" s="74"/>
      <c r="K34" s="74"/>
      <c r="L34" s="74"/>
      <c r="M34" s="74"/>
      <c r="N34" s="298"/>
      <c r="O34" s="232"/>
      <c r="P34" s="232"/>
      <c r="Q34" s="232"/>
      <c r="R34" s="232"/>
      <c r="S34" s="232"/>
      <c r="T34" s="232"/>
      <c r="U34" s="232"/>
      <c r="V34" s="232"/>
      <c r="W34" s="232"/>
      <c r="X34" s="232"/>
      <c r="Y34" s="232"/>
      <c r="Z34" s="232"/>
      <c r="AA34" s="232"/>
      <c r="AB34" s="232"/>
      <c r="AC34" s="232"/>
      <c r="AD34" s="232"/>
      <c r="AE34" s="232"/>
    </row>
    <row r="35" spans="1:31"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15</v>
      </c>
      <c r="H35" s="251"/>
      <c r="I35" s="74"/>
      <c r="J35" s="74"/>
      <c r="K35" s="74"/>
      <c r="L35" s="74"/>
      <c r="M35" s="74"/>
      <c r="N35" s="298"/>
      <c r="O35" s="232"/>
      <c r="P35" s="232"/>
      <c r="Q35" s="232"/>
      <c r="R35" s="232"/>
      <c r="S35" s="232"/>
      <c r="T35" s="232"/>
      <c r="U35" s="232"/>
      <c r="V35" s="232"/>
      <c r="W35" s="232"/>
      <c r="X35" s="232"/>
      <c r="Y35" s="232"/>
      <c r="Z35" s="232"/>
      <c r="AA35" s="232"/>
      <c r="AB35" s="232"/>
      <c r="AC35" s="232"/>
      <c r="AD35" s="232"/>
      <c r="AE35" s="232"/>
    </row>
    <row r="36" spans="1:31"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15</v>
      </c>
      <c r="H36" s="251"/>
      <c r="I36" s="74"/>
      <c r="J36" s="74"/>
      <c r="K36" s="74"/>
      <c r="L36" s="74"/>
      <c r="M36" s="74"/>
      <c r="N36" s="298"/>
      <c r="O36" s="232"/>
      <c r="P36" s="232"/>
      <c r="Q36" s="232"/>
      <c r="R36" s="232"/>
      <c r="S36" s="232"/>
      <c r="T36" s="232"/>
      <c r="U36" s="232"/>
      <c r="V36" s="232"/>
      <c r="W36" s="232"/>
      <c r="X36" s="232"/>
      <c r="Y36" s="232"/>
      <c r="Z36" s="232"/>
      <c r="AA36" s="232"/>
      <c r="AB36" s="232"/>
      <c r="AC36" s="232"/>
      <c r="AD36" s="232"/>
      <c r="AE36" s="232"/>
    </row>
    <row r="37" spans="1:31"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15</v>
      </c>
      <c r="H37" s="251"/>
      <c r="I37" s="74"/>
      <c r="J37" s="74"/>
      <c r="K37" s="74"/>
      <c r="L37" s="74"/>
      <c r="M37" s="74"/>
      <c r="N37" s="298"/>
      <c r="O37" s="232"/>
      <c r="P37" s="232"/>
      <c r="Q37" s="232"/>
      <c r="R37" s="232"/>
      <c r="S37" s="232"/>
      <c r="T37" s="232"/>
      <c r="U37" s="232"/>
      <c r="V37" s="232"/>
      <c r="W37" s="232"/>
      <c r="X37" s="232"/>
      <c r="Y37" s="232"/>
      <c r="Z37" s="232"/>
      <c r="AA37" s="232"/>
      <c r="AB37" s="232"/>
      <c r="AC37" s="232"/>
      <c r="AD37" s="232"/>
      <c r="AE37" s="232"/>
    </row>
    <row r="38" spans="1:31"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15</v>
      </c>
      <c r="H38" s="251"/>
      <c r="I38" s="74"/>
      <c r="J38" s="74"/>
      <c r="K38" s="74"/>
      <c r="L38" s="74"/>
      <c r="M38" s="74"/>
      <c r="N38" s="298"/>
      <c r="O38" s="232"/>
      <c r="P38" s="232"/>
      <c r="Q38" s="232"/>
      <c r="R38" s="232"/>
      <c r="S38" s="232"/>
      <c r="T38" s="232"/>
      <c r="U38" s="232"/>
      <c r="V38" s="232"/>
      <c r="W38" s="232"/>
      <c r="X38" s="232"/>
      <c r="Y38" s="232"/>
      <c r="Z38" s="232"/>
      <c r="AA38" s="232"/>
      <c r="AB38" s="232"/>
      <c r="AC38" s="232"/>
      <c r="AD38" s="232"/>
      <c r="AE38" s="232"/>
    </row>
    <row r="39" spans="1:31"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15</v>
      </c>
      <c r="H39" s="251"/>
      <c r="I39" s="74"/>
      <c r="J39" s="74"/>
      <c r="K39" s="74"/>
      <c r="L39" s="74"/>
      <c r="M39" s="74"/>
      <c r="N39" s="298"/>
      <c r="O39" s="232"/>
      <c r="P39" s="232"/>
      <c r="Q39" s="232"/>
      <c r="R39" s="232"/>
      <c r="S39" s="232"/>
      <c r="T39" s="232"/>
      <c r="U39" s="232"/>
      <c r="V39" s="232"/>
      <c r="W39" s="232"/>
      <c r="X39" s="232"/>
      <c r="Y39" s="232"/>
      <c r="Z39" s="232"/>
      <c r="AA39" s="232"/>
      <c r="AB39" s="232"/>
      <c r="AC39" s="232"/>
      <c r="AD39" s="232"/>
      <c r="AE39" s="232"/>
    </row>
    <row r="40" spans="1:31"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15</v>
      </c>
      <c r="H40" s="251"/>
      <c r="I40" s="74"/>
      <c r="J40" s="74"/>
      <c r="K40" s="74"/>
      <c r="L40" s="74"/>
      <c r="M40" s="74"/>
      <c r="N40" s="298"/>
      <c r="O40" s="232"/>
      <c r="P40" s="232"/>
      <c r="Q40" s="232"/>
      <c r="R40" s="232"/>
      <c r="S40" s="232"/>
      <c r="T40" s="232"/>
      <c r="U40" s="232"/>
      <c r="V40" s="232"/>
      <c r="W40" s="232"/>
      <c r="X40" s="232"/>
      <c r="Y40" s="232"/>
      <c r="Z40" s="232"/>
      <c r="AA40" s="232"/>
      <c r="AB40" s="232"/>
      <c r="AC40" s="232"/>
      <c r="AD40" s="232"/>
      <c r="AE40" s="232"/>
    </row>
    <row r="41" spans="1:31"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15</v>
      </c>
      <c r="H41" s="251"/>
      <c r="I41" s="74"/>
      <c r="J41" s="74"/>
      <c r="K41" s="74"/>
      <c r="L41" s="74"/>
      <c r="M41" s="74"/>
      <c r="N41" s="298"/>
      <c r="O41" s="232"/>
      <c r="P41" s="232"/>
      <c r="Q41" s="232"/>
      <c r="R41" s="232"/>
      <c r="S41" s="232"/>
      <c r="T41" s="232"/>
      <c r="U41" s="232"/>
      <c r="V41" s="232"/>
      <c r="W41" s="232"/>
      <c r="X41" s="232"/>
      <c r="Y41" s="232"/>
      <c r="Z41" s="232"/>
      <c r="AA41" s="232"/>
      <c r="AB41" s="232"/>
      <c r="AC41" s="232"/>
      <c r="AD41" s="232"/>
      <c r="AE41" s="232"/>
    </row>
    <row r="42" spans="1:31"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15</v>
      </c>
      <c r="H42" s="251"/>
      <c r="I42" s="74"/>
      <c r="J42" s="74"/>
      <c r="K42" s="74"/>
      <c r="L42" s="74"/>
      <c r="M42" s="74"/>
      <c r="N42" s="298"/>
      <c r="O42" s="232"/>
      <c r="P42" s="232"/>
      <c r="Q42" s="232"/>
      <c r="R42" s="232"/>
      <c r="S42" s="232"/>
      <c r="T42" s="232"/>
      <c r="U42" s="232"/>
      <c r="V42" s="232"/>
      <c r="W42" s="232"/>
      <c r="X42" s="232"/>
      <c r="Y42" s="232"/>
      <c r="Z42" s="232"/>
      <c r="AA42" s="232"/>
      <c r="AB42" s="232"/>
      <c r="AC42" s="232"/>
      <c r="AD42" s="232"/>
      <c r="AE42" s="232"/>
    </row>
    <row r="43" spans="1:31"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15</v>
      </c>
      <c r="H43" s="251"/>
      <c r="I43" s="74"/>
      <c r="J43" s="74"/>
      <c r="K43" s="74"/>
      <c r="L43" s="74"/>
      <c r="M43" s="74"/>
      <c r="N43" s="298"/>
      <c r="O43" s="232"/>
      <c r="P43" s="232"/>
      <c r="Q43" s="232"/>
      <c r="R43" s="232"/>
      <c r="S43" s="232"/>
      <c r="T43" s="232"/>
      <c r="U43" s="232"/>
      <c r="V43" s="232"/>
      <c r="W43" s="232"/>
      <c r="X43" s="232"/>
      <c r="Y43" s="232"/>
      <c r="Z43" s="232"/>
      <c r="AA43" s="232"/>
      <c r="AB43" s="232"/>
      <c r="AC43" s="232"/>
      <c r="AD43" s="232"/>
      <c r="AE43" s="232"/>
    </row>
    <row r="44" spans="1:31"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15</v>
      </c>
      <c r="H44" s="251"/>
      <c r="I44" s="74"/>
      <c r="J44" s="74"/>
      <c r="K44" s="74"/>
      <c r="L44" s="74"/>
      <c r="M44" s="74"/>
      <c r="N44" s="298"/>
      <c r="O44" s="232"/>
      <c r="P44" s="232"/>
      <c r="Q44" s="232"/>
      <c r="R44" s="232"/>
      <c r="S44" s="232"/>
      <c r="T44" s="232"/>
      <c r="U44" s="232"/>
      <c r="V44" s="232"/>
      <c r="W44" s="232"/>
      <c r="X44" s="232"/>
      <c r="Y44" s="232"/>
      <c r="Z44" s="232"/>
      <c r="AA44" s="232"/>
      <c r="AB44" s="232"/>
      <c r="AC44" s="232"/>
      <c r="AD44" s="232"/>
      <c r="AE44" s="232"/>
    </row>
    <row r="45" spans="1:31"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15</v>
      </c>
      <c r="H45" s="251"/>
      <c r="I45" s="74"/>
      <c r="J45" s="74"/>
      <c r="K45" s="74"/>
      <c r="L45" s="74"/>
      <c r="M45" s="74"/>
      <c r="N45" s="298"/>
      <c r="O45" s="232"/>
      <c r="P45" s="232"/>
      <c r="Q45" s="232"/>
      <c r="R45" s="232"/>
      <c r="S45" s="232"/>
      <c r="T45" s="232"/>
      <c r="U45" s="232"/>
      <c r="V45" s="232"/>
      <c r="W45" s="232"/>
      <c r="X45" s="232"/>
      <c r="Y45" s="232"/>
      <c r="Z45" s="232"/>
      <c r="AA45" s="232"/>
      <c r="AB45" s="232"/>
      <c r="AC45" s="232"/>
      <c r="AD45" s="232"/>
      <c r="AE45" s="232"/>
    </row>
    <row r="46" spans="1:31"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15</v>
      </c>
      <c r="H46" s="251"/>
      <c r="I46" s="74"/>
      <c r="J46" s="74"/>
      <c r="K46" s="74"/>
      <c r="L46" s="74"/>
      <c r="M46" s="74"/>
      <c r="N46" s="298"/>
      <c r="O46" s="232"/>
      <c r="P46" s="232"/>
      <c r="Q46" s="232"/>
      <c r="R46" s="232"/>
      <c r="S46" s="232"/>
      <c r="T46" s="232"/>
      <c r="U46" s="232"/>
      <c r="V46" s="232"/>
      <c r="W46" s="232"/>
      <c r="X46" s="232"/>
      <c r="Y46" s="232"/>
      <c r="Z46" s="232"/>
      <c r="AA46" s="232"/>
      <c r="AB46" s="232"/>
      <c r="AC46" s="232"/>
      <c r="AD46" s="232"/>
      <c r="AE46" s="232"/>
    </row>
    <row r="47" spans="1:31"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15</v>
      </c>
      <c r="H47" s="251"/>
      <c r="I47" s="74"/>
      <c r="J47" s="74"/>
      <c r="K47" s="74"/>
      <c r="L47" s="74"/>
      <c r="M47" s="74"/>
      <c r="N47" s="298"/>
      <c r="O47" s="232"/>
      <c r="P47" s="232"/>
      <c r="Q47" s="232"/>
      <c r="R47" s="232"/>
      <c r="S47" s="232"/>
      <c r="T47" s="232"/>
      <c r="U47" s="232"/>
      <c r="V47" s="232"/>
      <c r="W47" s="232"/>
      <c r="X47" s="232"/>
      <c r="Y47" s="232"/>
      <c r="Z47" s="232"/>
      <c r="AA47" s="232"/>
      <c r="AB47" s="232"/>
      <c r="AC47" s="232"/>
      <c r="AD47" s="232"/>
      <c r="AE47" s="232"/>
    </row>
    <row r="48" spans="1:31"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15</v>
      </c>
      <c r="H48" s="251"/>
      <c r="I48" s="74"/>
      <c r="J48" s="74"/>
      <c r="K48" s="74"/>
      <c r="L48" s="74"/>
      <c r="M48" s="74"/>
      <c r="N48" s="298"/>
      <c r="O48" s="232"/>
      <c r="P48" s="232"/>
      <c r="Q48" s="232"/>
      <c r="R48" s="232"/>
      <c r="S48" s="232"/>
      <c r="T48" s="232"/>
      <c r="U48" s="232"/>
      <c r="V48" s="232"/>
      <c r="W48" s="232"/>
      <c r="X48" s="232"/>
      <c r="Y48" s="232"/>
      <c r="Z48" s="232"/>
      <c r="AA48" s="232"/>
      <c r="AB48" s="232"/>
      <c r="AC48" s="232"/>
      <c r="AD48" s="232"/>
      <c r="AE48" s="232"/>
    </row>
    <row r="49" spans="1:31"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74"/>
      <c r="L49" s="74"/>
      <c r="M49" s="74" t="s">
        <v>569</v>
      </c>
      <c r="N49" s="298"/>
      <c r="O49" s="232"/>
      <c r="P49" s="232"/>
      <c r="Q49" s="232"/>
      <c r="R49" s="232"/>
      <c r="S49" s="232"/>
      <c r="T49" s="232"/>
      <c r="U49" s="232"/>
      <c r="V49" s="232"/>
      <c r="W49" s="232"/>
      <c r="X49" s="232"/>
      <c r="Y49" s="232"/>
      <c r="Z49" s="232"/>
      <c r="AA49" s="232"/>
      <c r="AB49" s="232"/>
      <c r="AC49" s="232"/>
      <c r="AD49" s="232"/>
      <c r="AE49" s="232"/>
    </row>
    <row r="50" spans="1:31"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15</v>
      </c>
      <c r="H50" s="251"/>
      <c r="I50" s="74"/>
      <c r="J50" s="74"/>
      <c r="K50" s="74"/>
      <c r="L50" s="74"/>
      <c r="M50" s="74"/>
      <c r="N50" s="297"/>
      <c r="O50" s="232"/>
      <c r="P50" s="232"/>
      <c r="Q50" s="232"/>
      <c r="R50" s="232"/>
      <c r="S50" s="232"/>
      <c r="T50" s="232"/>
      <c r="U50" s="232"/>
      <c r="V50" s="232"/>
      <c r="W50" s="232"/>
      <c r="X50" s="232"/>
      <c r="Y50" s="232"/>
      <c r="Z50" s="232"/>
      <c r="AA50" s="232"/>
      <c r="AB50" s="232"/>
      <c r="AC50" s="232"/>
      <c r="AD50" s="232"/>
      <c r="AE50" s="232"/>
    </row>
    <row r="51" spans="1:31"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74" t="s">
        <v>569</v>
      </c>
      <c r="N51" s="298"/>
      <c r="O51" s="232"/>
      <c r="P51" s="232"/>
      <c r="Q51" s="232"/>
      <c r="R51" s="232"/>
      <c r="S51" s="232"/>
      <c r="T51" s="232"/>
      <c r="U51" s="232"/>
      <c r="V51" s="232"/>
      <c r="W51" s="232"/>
      <c r="X51" s="232"/>
      <c r="Y51" s="232"/>
      <c r="Z51" s="232"/>
      <c r="AA51" s="232"/>
      <c r="AB51" s="232"/>
      <c r="AC51" s="232"/>
      <c r="AD51" s="232"/>
      <c r="AE51" s="232"/>
    </row>
    <row r="52" spans="1:31"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15</v>
      </c>
      <c r="H52" s="251"/>
      <c r="I52" s="74"/>
      <c r="J52" s="74"/>
      <c r="K52" s="74"/>
      <c r="L52" s="74"/>
      <c r="M52" s="74"/>
      <c r="N52" s="298"/>
      <c r="O52" s="232"/>
      <c r="P52" s="232"/>
      <c r="Q52" s="232"/>
      <c r="R52" s="232"/>
      <c r="S52" s="232"/>
      <c r="T52" s="232"/>
      <c r="U52" s="232"/>
      <c r="V52" s="232"/>
      <c r="W52" s="232"/>
      <c r="X52" s="232"/>
      <c r="Y52" s="232"/>
      <c r="Z52" s="232"/>
      <c r="AA52" s="232"/>
      <c r="AB52" s="232"/>
      <c r="AC52" s="232"/>
      <c r="AD52" s="232"/>
      <c r="AE52" s="232"/>
    </row>
    <row r="53" spans="1:31"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15</v>
      </c>
      <c r="H53" s="251"/>
      <c r="I53" s="74"/>
      <c r="J53" s="74"/>
      <c r="K53" s="74"/>
      <c r="L53" s="74"/>
      <c r="M53" s="74"/>
      <c r="N53" s="298"/>
      <c r="O53" s="232"/>
      <c r="P53" s="232"/>
      <c r="Q53" s="232"/>
      <c r="R53" s="232"/>
      <c r="S53" s="232"/>
      <c r="T53" s="232"/>
      <c r="U53" s="232"/>
      <c r="V53" s="232"/>
      <c r="W53" s="232"/>
      <c r="X53" s="232"/>
      <c r="Y53" s="232"/>
      <c r="Z53" s="232"/>
      <c r="AA53" s="232"/>
      <c r="AB53" s="232"/>
      <c r="AC53" s="232"/>
      <c r="AD53" s="232"/>
      <c r="AE53" s="232"/>
    </row>
    <row r="54" spans="1:31"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15</v>
      </c>
      <c r="H54" s="251"/>
      <c r="I54" s="74"/>
      <c r="J54" s="74"/>
      <c r="K54" s="74"/>
      <c r="L54" s="74"/>
      <c r="M54" s="265" t="s">
        <v>489</v>
      </c>
      <c r="N54" s="304"/>
      <c r="O54" s="232"/>
      <c r="P54" s="232"/>
      <c r="Q54" s="232"/>
      <c r="R54" s="232"/>
      <c r="S54" s="232"/>
      <c r="T54" s="232"/>
      <c r="U54" s="232"/>
      <c r="V54" s="232"/>
      <c r="W54" s="232"/>
      <c r="X54" s="232"/>
      <c r="Y54" s="232"/>
      <c r="Z54" s="232"/>
      <c r="AA54" s="232"/>
      <c r="AB54" s="232"/>
      <c r="AC54" s="232"/>
      <c r="AD54" s="232"/>
      <c r="AE54" s="232"/>
    </row>
    <row r="55" spans="1:31"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15</v>
      </c>
      <c r="H55" s="251"/>
      <c r="I55" s="74"/>
      <c r="J55" s="74"/>
      <c r="K55" s="74"/>
      <c r="L55" s="74"/>
      <c r="M55" s="265" t="s">
        <v>489</v>
      </c>
      <c r="N55" s="304"/>
      <c r="O55" s="232"/>
      <c r="P55" s="232"/>
      <c r="Q55" s="232"/>
      <c r="R55" s="232"/>
      <c r="S55" s="232"/>
      <c r="T55" s="232"/>
      <c r="U55" s="232"/>
      <c r="V55" s="232"/>
      <c r="W55" s="232"/>
      <c r="X55" s="232"/>
      <c r="Y55" s="232"/>
      <c r="Z55" s="232"/>
      <c r="AA55" s="232"/>
      <c r="AB55" s="232"/>
      <c r="AC55" s="232"/>
      <c r="AD55" s="232"/>
      <c r="AE55" s="232"/>
    </row>
    <row r="56" spans="1:31"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15</v>
      </c>
      <c r="H56" s="251"/>
      <c r="I56" s="74"/>
      <c r="J56" s="74"/>
      <c r="K56" s="74"/>
      <c r="L56" s="74"/>
      <c r="M56" s="74"/>
      <c r="N56" s="298"/>
      <c r="O56" s="232"/>
      <c r="P56" s="232"/>
      <c r="Q56" s="232"/>
      <c r="R56" s="232"/>
      <c r="S56" s="232"/>
      <c r="T56" s="232"/>
      <c r="U56" s="232"/>
      <c r="V56" s="232"/>
      <c r="W56" s="232"/>
      <c r="X56" s="232"/>
      <c r="Y56" s="232"/>
      <c r="Z56" s="232"/>
      <c r="AA56" s="232"/>
      <c r="AB56" s="232"/>
      <c r="AC56" s="232"/>
      <c r="AD56" s="232"/>
      <c r="AE56" s="232"/>
    </row>
    <row r="57" spans="1:31"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15</v>
      </c>
      <c r="H57" s="251"/>
      <c r="I57" s="74"/>
      <c r="J57" s="74"/>
      <c r="K57" s="74"/>
      <c r="L57" s="74"/>
      <c r="M57" s="74"/>
      <c r="N57" s="298"/>
      <c r="O57" s="232"/>
      <c r="P57" s="232"/>
      <c r="Q57" s="232"/>
      <c r="R57" s="232"/>
      <c r="S57" s="232"/>
      <c r="T57" s="232"/>
      <c r="U57" s="232"/>
      <c r="V57" s="232"/>
      <c r="W57" s="232"/>
      <c r="X57" s="232"/>
      <c r="Y57" s="232"/>
      <c r="Z57" s="232"/>
      <c r="AA57" s="232"/>
      <c r="AB57" s="232"/>
      <c r="AC57" s="232"/>
      <c r="AD57" s="232"/>
      <c r="AE57" s="232"/>
    </row>
    <row r="58" spans="1:31"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15</v>
      </c>
      <c r="H58" s="251"/>
      <c r="I58" s="74"/>
      <c r="J58" s="74"/>
      <c r="K58" s="74"/>
      <c r="L58" s="74"/>
      <c r="M58" s="74"/>
      <c r="N58" s="298"/>
      <c r="O58" s="232"/>
      <c r="P58" s="232"/>
      <c r="Q58" s="232"/>
      <c r="R58" s="232"/>
      <c r="S58" s="232"/>
      <c r="T58" s="232"/>
      <c r="U58" s="232"/>
      <c r="V58" s="232"/>
      <c r="W58" s="232"/>
      <c r="X58" s="232"/>
      <c r="Y58" s="232"/>
      <c r="Z58" s="232"/>
      <c r="AA58" s="232"/>
      <c r="AB58" s="232"/>
      <c r="AC58" s="232"/>
      <c r="AD58" s="232"/>
      <c r="AE58" s="232"/>
    </row>
    <row r="59" spans="1:31"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74"/>
      <c r="L59" s="74"/>
      <c r="M59" s="74" t="s">
        <v>570</v>
      </c>
      <c r="N59" s="298"/>
      <c r="O59" s="232"/>
      <c r="P59" s="232"/>
      <c r="Q59" s="232"/>
      <c r="R59" s="232"/>
      <c r="S59" s="232"/>
      <c r="T59" s="232"/>
      <c r="U59" s="232"/>
      <c r="V59" s="232"/>
      <c r="W59" s="232"/>
      <c r="X59" s="232"/>
      <c r="Y59" s="232"/>
      <c r="Z59" s="232"/>
      <c r="AA59" s="232"/>
      <c r="AB59" s="232"/>
      <c r="AC59" s="232"/>
      <c r="AD59" s="232"/>
      <c r="AE59" s="232"/>
    </row>
    <row r="60" spans="1:31"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15</v>
      </c>
      <c r="H60" s="251"/>
      <c r="I60" s="74"/>
      <c r="J60" s="74"/>
      <c r="K60" s="74"/>
      <c r="L60" s="74"/>
      <c r="M60" s="74"/>
      <c r="N60" s="298"/>
      <c r="O60" s="232"/>
      <c r="P60" s="232"/>
      <c r="Q60" s="232"/>
      <c r="R60" s="232"/>
      <c r="S60" s="232"/>
      <c r="T60" s="232"/>
      <c r="U60" s="232"/>
      <c r="V60" s="232"/>
      <c r="W60" s="232"/>
      <c r="X60" s="232"/>
      <c r="Y60" s="232"/>
      <c r="Z60" s="232"/>
      <c r="AA60" s="232"/>
      <c r="AB60" s="232"/>
      <c r="AC60" s="232"/>
      <c r="AD60" s="232"/>
      <c r="AE60" s="232"/>
    </row>
    <row r="61" spans="1:31"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15</v>
      </c>
      <c r="H61" s="251"/>
      <c r="I61" s="74"/>
      <c r="J61" s="74"/>
      <c r="K61" s="74"/>
      <c r="L61" s="74"/>
      <c r="M61" s="74"/>
      <c r="N61" s="298"/>
      <c r="O61" s="232"/>
      <c r="P61" s="232"/>
      <c r="Q61" s="232"/>
      <c r="R61" s="232"/>
      <c r="S61" s="232"/>
      <c r="T61" s="232"/>
      <c r="U61" s="232"/>
      <c r="V61" s="232"/>
      <c r="W61" s="232"/>
      <c r="X61" s="232"/>
      <c r="Y61" s="232"/>
      <c r="Z61" s="232"/>
      <c r="AA61" s="232"/>
      <c r="AB61" s="232"/>
      <c r="AC61" s="232"/>
      <c r="AD61" s="232"/>
      <c r="AE61" s="232"/>
    </row>
    <row r="62" spans="1:31"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74"/>
      <c r="L62" s="74"/>
      <c r="M62" s="74" t="s">
        <v>569</v>
      </c>
      <c r="N62" s="298"/>
      <c r="O62" s="232"/>
      <c r="P62" s="232"/>
      <c r="Q62" s="232"/>
      <c r="R62" s="232"/>
      <c r="S62" s="232"/>
      <c r="T62" s="232"/>
      <c r="U62" s="232"/>
      <c r="V62" s="232"/>
      <c r="W62" s="232"/>
      <c r="X62" s="232"/>
      <c r="Y62" s="232"/>
      <c r="Z62" s="232"/>
      <c r="AA62" s="232"/>
      <c r="AB62" s="232"/>
      <c r="AC62" s="232"/>
      <c r="AD62" s="232"/>
      <c r="AE62" s="232"/>
    </row>
    <row r="63" spans="1:31"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15</v>
      </c>
      <c r="H63" s="251"/>
      <c r="I63" s="74"/>
      <c r="J63" s="74"/>
      <c r="K63" s="74"/>
      <c r="L63" s="74"/>
      <c r="M63" s="74"/>
      <c r="N63" s="298"/>
      <c r="O63" s="232"/>
      <c r="P63" s="232"/>
      <c r="Q63" s="232"/>
      <c r="R63" s="232"/>
      <c r="S63" s="232"/>
      <c r="T63" s="232"/>
      <c r="U63" s="232"/>
      <c r="V63" s="232"/>
      <c r="W63" s="232"/>
      <c r="X63" s="232"/>
      <c r="Y63" s="232"/>
      <c r="Z63" s="232"/>
      <c r="AA63" s="232"/>
      <c r="AB63" s="232"/>
      <c r="AC63" s="232"/>
      <c r="AD63" s="232"/>
      <c r="AE63" s="232"/>
    </row>
    <row r="64" spans="1:31"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15</v>
      </c>
      <c r="H64" s="251"/>
      <c r="I64" s="74"/>
      <c r="J64" s="74"/>
      <c r="K64" s="74"/>
      <c r="L64" s="74"/>
      <c r="M64" s="74"/>
      <c r="N64" s="298"/>
      <c r="O64" s="232"/>
      <c r="P64" s="232"/>
      <c r="Q64" s="232"/>
      <c r="R64" s="232"/>
      <c r="S64" s="232"/>
      <c r="T64" s="232"/>
      <c r="U64" s="232"/>
      <c r="V64" s="232"/>
      <c r="W64" s="232"/>
      <c r="X64" s="232"/>
      <c r="Y64" s="232"/>
      <c r="Z64" s="232"/>
      <c r="AA64" s="232"/>
      <c r="AB64" s="232"/>
      <c r="AC64" s="232"/>
      <c r="AD64" s="232"/>
      <c r="AE64" s="232"/>
    </row>
    <row r="65" spans="1:31"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74" t="s">
        <v>581</v>
      </c>
      <c r="N65" s="298"/>
      <c r="O65" s="232"/>
      <c r="P65" s="232"/>
      <c r="Q65" s="232"/>
      <c r="R65" s="232"/>
      <c r="S65" s="232"/>
      <c r="T65" s="232"/>
      <c r="U65" s="232"/>
      <c r="V65" s="232"/>
      <c r="W65" s="232"/>
      <c r="X65" s="232"/>
      <c r="Y65" s="232"/>
      <c r="Z65" s="232"/>
      <c r="AA65" s="232"/>
      <c r="AB65" s="232"/>
      <c r="AC65" s="232"/>
      <c r="AD65" s="232"/>
      <c r="AE65" s="232"/>
    </row>
    <row r="66" spans="1:31"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74"/>
      <c r="L66" s="74"/>
      <c r="M66" s="74" t="s">
        <v>581</v>
      </c>
      <c r="N66" s="298"/>
      <c r="O66" s="232"/>
      <c r="P66" s="232"/>
      <c r="Q66" s="232"/>
      <c r="R66" s="232"/>
      <c r="S66" s="232"/>
      <c r="T66" s="232"/>
      <c r="U66" s="232"/>
      <c r="V66" s="232"/>
      <c r="W66" s="232"/>
      <c r="X66" s="232"/>
      <c r="Y66" s="232"/>
      <c r="Z66" s="232"/>
      <c r="AA66" s="232"/>
      <c r="AB66" s="232"/>
      <c r="AC66" s="232"/>
      <c r="AD66" s="232"/>
      <c r="AE66" s="232"/>
    </row>
    <row r="67" spans="1:31"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15</v>
      </c>
      <c r="H67" s="251"/>
      <c r="I67" s="74"/>
      <c r="J67" s="74"/>
      <c r="K67" s="74"/>
      <c r="L67" s="74"/>
      <c r="M67" s="74"/>
      <c r="N67" s="298"/>
      <c r="O67" s="232"/>
      <c r="P67" s="232"/>
      <c r="Q67" s="232"/>
      <c r="R67" s="232"/>
      <c r="S67" s="232"/>
      <c r="T67" s="232"/>
      <c r="U67" s="232"/>
      <c r="V67" s="232"/>
      <c r="W67" s="232"/>
      <c r="X67" s="232"/>
      <c r="Y67" s="232"/>
      <c r="Z67" s="232"/>
      <c r="AA67" s="232"/>
      <c r="AB67" s="232"/>
      <c r="AC67" s="232"/>
      <c r="AD67" s="232"/>
      <c r="AE67" s="232"/>
    </row>
    <row r="68" spans="1:31"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15</v>
      </c>
      <c r="H68" s="251"/>
      <c r="I68" s="74"/>
      <c r="J68" s="74"/>
      <c r="K68" s="74"/>
      <c r="L68" s="74"/>
      <c r="M68" s="74"/>
      <c r="N68" s="298"/>
      <c r="O68" s="232"/>
      <c r="P68" s="232"/>
      <c r="Q68" s="232"/>
      <c r="R68" s="232"/>
      <c r="S68" s="232"/>
      <c r="T68" s="232"/>
      <c r="U68" s="232"/>
      <c r="V68" s="232"/>
      <c r="W68" s="232"/>
      <c r="X68" s="232"/>
      <c r="Y68" s="232"/>
      <c r="Z68" s="232"/>
      <c r="AA68" s="232"/>
      <c r="AB68" s="232"/>
      <c r="AC68" s="232"/>
      <c r="AD68" s="232"/>
      <c r="AE68" s="232"/>
    </row>
    <row r="69" spans="1:31"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74"/>
      <c r="L69" s="74"/>
      <c r="M69" s="74" t="s">
        <v>581</v>
      </c>
      <c r="N69" s="298"/>
      <c r="O69" s="232"/>
      <c r="P69" s="232"/>
      <c r="Q69" s="232"/>
      <c r="R69" s="232"/>
      <c r="S69" s="232"/>
      <c r="T69" s="232"/>
      <c r="U69" s="232"/>
      <c r="V69" s="232"/>
      <c r="W69" s="232"/>
      <c r="X69" s="232"/>
      <c r="Y69" s="232"/>
      <c r="Z69" s="232"/>
      <c r="AA69" s="232"/>
      <c r="AB69" s="232"/>
      <c r="AC69" s="232"/>
      <c r="AD69" s="232"/>
      <c r="AE69" s="232"/>
    </row>
    <row r="70" spans="1:31"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15</v>
      </c>
      <c r="H70" s="251"/>
      <c r="I70" s="74"/>
      <c r="J70" s="74"/>
      <c r="K70" s="74"/>
      <c r="L70" s="74"/>
      <c r="M70" s="74"/>
      <c r="N70" s="297"/>
      <c r="O70" s="232"/>
      <c r="P70" s="232"/>
      <c r="Q70" s="232"/>
      <c r="R70" s="232"/>
      <c r="S70" s="232"/>
      <c r="T70" s="232"/>
      <c r="U70" s="232"/>
      <c r="V70" s="232"/>
      <c r="W70" s="232"/>
      <c r="X70" s="232"/>
      <c r="Y70" s="232"/>
      <c r="Z70" s="232"/>
      <c r="AA70" s="232"/>
      <c r="AB70" s="232"/>
      <c r="AC70" s="232"/>
      <c r="AD70" s="232"/>
      <c r="AE70" s="232"/>
    </row>
    <row r="71" spans="1:31"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15</v>
      </c>
      <c r="H71" s="251"/>
      <c r="I71" s="74"/>
      <c r="J71" s="74"/>
      <c r="K71" s="74"/>
      <c r="L71" s="74"/>
      <c r="M71" s="74"/>
      <c r="N71" s="298"/>
      <c r="O71" s="232"/>
      <c r="P71" s="232"/>
      <c r="Q71" s="232"/>
      <c r="R71" s="232"/>
      <c r="S71" s="232"/>
      <c r="T71" s="232"/>
      <c r="U71" s="232"/>
      <c r="V71" s="232"/>
      <c r="W71" s="232"/>
      <c r="X71" s="232"/>
      <c r="Y71" s="232"/>
      <c r="Z71" s="232"/>
      <c r="AA71" s="232"/>
      <c r="AB71" s="232"/>
      <c r="AC71" s="232"/>
      <c r="AD71" s="232"/>
      <c r="AE71" s="232"/>
    </row>
    <row r="72" spans="1:31"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15</v>
      </c>
      <c r="H72" s="251"/>
      <c r="I72" s="74"/>
      <c r="J72" s="74"/>
      <c r="K72" s="74"/>
      <c r="L72" s="74"/>
      <c r="M72" s="74"/>
      <c r="N72" s="298"/>
      <c r="O72" s="232"/>
      <c r="P72" s="232"/>
      <c r="Q72" s="232"/>
      <c r="R72" s="232"/>
      <c r="S72" s="232"/>
      <c r="T72" s="232"/>
      <c r="U72" s="232"/>
      <c r="V72" s="232"/>
      <c r="W72" s="232"/>
      <c r="X72" s="232"/>
      <c r="Y72" s="232"/>
      <c r="Z72" s="232"/>
      <c r="AA72" s="232"/>
      <c r="AB72" s="232"/>
      <c r="AC72" s="232"/>
      <c r="AD72" s="232"/>
      <c r="AE72" s="232"/>
    </row>
    <row r="73" spans="1:31"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15</v>
      </c>
      <c r="H73" s="251"/>
      <c r="I73" s="74"/>
      <c r="J73" s="74"/>
      <c r="K73" s="74"/>
      <c r="L73" s="74"/>
      <c r="M73" s="74"/>
      <c r="N73" s="298"/>
      <c r="O73" s="232"/>
      <c r="P73" s="232"/>
      <c r="Q73" s="232"/>
      <c r="R73" s="232"/>
      <c r="S73" s="232"/>
      <c r="T73" s="232"/>
      <c r="U73" s="232"/>
      <c r="V73" s="232"/>
      <c r="W73" s="232"/>
      <c r="X73" s="232"/>
      <c r="Y73" s="232"/>
      <c r="Z73" s="232"/>
      <c r="AA73" s="232"/>
      <c r="AB73" s="232"/>
      <c r="AC73" s="232"/>
      <c r="AD73" s="232"/>
      <c r="AE73" s="232"/>
    </row>
    <row r="74" spans="1:31"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74"/>
      <c r="L74" s="74"/>
      <c r="M74" s="74" t="s">
        <v>581</v>
      </c>
      <c r="N74" s="298"/>
      <c r="O74" s="232"/>
      <c r="P74" s="232"/>
      <c r="Q74" s="232"/>
      <c r="R74" s="232"/>
      <c r="S74" s="232"/>
      <c r="T74" s="232"/>
      <c r="U74" s="232"/>
      <c r="V74" s="232"/>
      <c r="W74" s="232"/>
      <c r="X74" s="232"/>
      <c r="Y74" s="232"/>
      <c r="Z74" s="232"/>
      <c r="AA74" s="232"/>
      <c r="AB74" s="232"/>
      <c r="AC74" s="232"/>
      <c r="AD74" s="232"/>
      <c r="AE74" s="232"/>
    </row>
    <row r="75" spans="1:31"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15</v>
      </c>
      <c r="H75" s="251"/>
      <c r="I75" s="74"/>
      <c r="J75" s="74"/>
      <c r="K75" s="74"/>
      <c r="L75" s="74"/>
      <c r="M75" s="74"/>
      <c r="N75" s="298"/>
      <c r="O75" s="232"/>
      <c r="P75" s="232"/>
      <c r="Q75" s="232"/>
      <c r="R75" s="232"/>
      <c r="S75" s="232"/>
      <c r="T75" s="232"/>
      <c r="U75" s="232"/>
      <c r="V75" s="232"/>
      <c r="W75" s="232"/>
      <c r="X75" s="232"/>
      <c r="Y75" s="232"/>
      <c r="Z75" s="232"/>
      <c r="AA75" s="232"/>
      <c r="AB75" s="232"/>
      <c r="AC75" s="232"/>
      <c r="AD75" s="232"/>
      <c r="AE75" s="232"/>
    </row>
    <row r="76" spans="1:31"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15</v>
      </c>
      <c r="H76" s="251"/>
      <c r="I76" s="74"/>
      <c r="J76" s="74"/>
      <c r="K76" s="74"/>
      <c r="L76" s="74"/>
      <c r="M76" s="74"/>
      <c r="N76" s="298"/>
      <c r="O76" s="232"/>
      <c r="P76" s="232"/>
      <c r="Q76" s="232"/>
      <c r="R76" s="232"/>
      <c r="S76" s="232"/>
      <c r="T76" s="232"/>
      <c r="U76" s="232"/>
      <c r="V76" s="232"/>
      <c r="W76" s="232"/>
      <c r="X76" s="232"/>
      <c r="Y76" s="232"/>
      <c r="Z76" s="232"/>
      <c r="AA76" s="232"/>
      <c r="AB76" s="232"/>
      <c r="AC76" s="232"/>
      <c r="AD76" s="232"/>
      <c r="AE76" s="232"/>
    </row>
    <row r="77" spans="1:31"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15</v>
      </c>
      <c r="H77" s="251"/>
      <c r="I77" s="74"/>
      <c r="J77" s="74"/>
      <c r="K77" s="74"/>
      <c r="L77" s="74"/>
      <c r="M77" s="74"/>
      <c r="N77" s="298"/>
      <c r="O77" s="232"/>
      <c r="P77" s="232"/>
      <c r="Q77" s="232"/>
      <c r="R77" s="232"/>
      <c r="S77" s="232"/>
      <c r="T77" s="232"/>
      <c r="U77" s="232"/>
      <c r="V77" s="232"/>
      <c r="W77" s="232"/>
      <c r="X77" s="232"/>
      <c r="Y77" s="232"/>
      <c r="Z77" s="232"/>
      <c r="AA77" s="232"/>
      <c r="AB77" s="232"/>
      <c r="AC77" s="232"/>
      <c r="AD77" s="232"/>
      <c r="AE77" s="232"/>
    </row>
    <row r="78" spans="1:31"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74" t="s">
        <v>581</v>
      </c>
      <c r="N78" s="298"/>
      <c r="O78" s="232"/>
      <c r="P78" s="232"/>
      <c r="Q78" s="232"/>
      <c r="R78" s="232"/>
      <c r="S78" s="232"/>
      <c r="T78" s="232"/>
      <c r="U78" s="232"/>
      <c r="V78" s="232"/>
      <c r="W78" s="232"/>
      <c r="X78" s="232"/>
      <c r="Y78" s="232"/>
      <c r="Z78" s="232"/>
      <c r="AA78" s="232"/>
      <c r="AB78" s="232"/>
      <c r="AC78" s="232"/>
      <c r="AD78" s="232"/>
      <c r="AE78" s="232"/>
    </row>
    <row r="79" spans="1:31"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15</v>
      </c>
      <c r="H79" s="251"/>
      <c r="I79" s="74"/>
      <c r="J79" s="74"/>
      <c r="K79" s="74"/>
      <c r="L79" s="74"/>
      <c r="M79" s="74"/>
      <c r="N79" s="298"/>
      <c r="O79" s="232"/>
      <c r="P79" s="232"/>
      <c r="Q79" s="232"/>
      <c r="R79" s="232"/>
      <c r="S79" s="232"/>
      <c r="T79" s="232"/>
      <c r="U79" s="232"/>
      <c r="V79" s="232"/>
      <c r="W79" s="232"/>
      <c r="X79" s="232"/>
      <c r="Y79" s="232"/>
      <c r="Z79" s="232"/>
      <c r="AA79" s="232"/>
      <c r="AB79" s="232"/>
      <c r="AC79" s="232"/>
      <c r="AD79" s="232"/>
      <c r="AE79" s="232"/>
    </row>
    <row r="80" spans="1:31"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15</v>
      </c>
      <c r="H80" s="251"/>
      <c r="I80" s="74"/>
      <c r="J80" s="74"/>
      <c r="K80" s="74"/>
      <c r="L80" s="74"/>
      <c r="M80" s="74"/>
      <c r="N80" s="298"/>
      <c r="O80" s="232"/>
      <c r="P80" s="232"/>
      <c r="Q80" s="232"/>
      <c r="R80" s="232"/>
      <c r="S80" s="232"/>
      <c r="T80" s="232"/>
      <c r="U80" s="232"/>
      <c r="V80" s="232"/>
      <c r="W80" s="232"/>
      <c r="X80" s="232"/>
      <c r="Y80" s="232"/>
      <c r="Z80" s="232"/>
      <c r="AA80" s="232"/>
      <c r="AB80" s="232"/>
      <c r="AC80" s="232"/>
      <c r="AD80" s="232"/>
      <c r="AE80" s="232"/>
    </row>
    <row r="81" spans="1:31"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15</v>
      </c>
      <c r="H81" s="251"/>
      <c r="I81" s="74"/>
      <c r="J81" s="74"/>
      <c r="K81" s="74"/>
      <c r="L81" s="74"/>
      <c r="M81" s="74"/>
      <c r="N81" s="298"/>
      <c r="O81" s="232"/>
      <c r="P81" s="232"/>
      <c r="Q81" s="232"/>
      <c r="R81" s="232"/>
      <c r="S81" s="232"/>
      <c r="T81" s="232"/>
      <c r="U81" s="232"/>
      <c r="V81" s="232"/>
      <c r="W81" s="232"/>
      <c r="X81" s="232"/>
      <c r="Y81" s="232"/>
      <c r="Z81" s="232"/>
      <c r="AA81" s="232"/>
      <c r="AB81" s="232"/>
      <c r="AC81" s="232"/>
      <c r="AD81" s="232"/>
      <c r="AE81" s="232"/>
    </row>
    <row r="82" spans="1:31"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15</v>
      </c>
      <c r="H82" s="251"/>
      <c r="I82" s="74"/>
      <c r="J82" s="74"/>
      <c r="K82" s="74"/>
      <c r="L82" s="74"/>
      <c r="M82" s="74"/>
      <c r="N82" s="297"/>
      <c r="O82" s="232"/>
      <c r="P82" s="232"/>
      <c r="Q82" s="232"/>
      <c r="R82" s="232"/>
      <c r="S82" s="232"/>
      <c r="T82" s="232"/>
      <c r="U82" s="232"/>
      <c r="V82" s="232"/>
      <c r="W82" s="232"/>
      <c r="X82" s="232"/>
      <c r="Y82" s="232"/>
      <c r="Z82" s="232"/>
      <c r="AA82" s="232"/>
      <c r="AB82" s="232"/>
      <c r="AC82" s="232"/>
      <c r="AD82" s="232"/>
      <c r="AE82" s="232"/>
    </row>
    <row r="83" spans="1:31"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15</v>
      </c>
      <c r="H83" s="251"/>
      <c r="I83" s="74"/>
      <c r="J83" s="74"/>
      <c r="K83" s="74"/>
      <c r="L83" s="74"/>
      <c r="M83" s="74"/>
      <c r="N83" s="298"/>
      <c r="O83" s="232"/>
      <c r="P83" s="232"/>
      <c r="Q83" s="232"/>
      <c r="R83" s="232"/>
      <c r="S83" s="232"/>
      <c r="T83" s="232"/>
      <c r="U83" s="232"/>
      <c r="V83" s="232"/>
      <c r="W83" s="232"/>
      <c r="X83" s="232"/>
      <c r="Y83" s="232"/>
      <c r="Z83" s="232"/>
      <c r="AA83" s="232"/>
      <c r="AB83" s="232"/>
      <c r="AC83" s="232"/>
      <c r="AD83" s="232"/>
      <c r="AE83" s="232"/>
    </row>
    <row r="84" spans="1:31"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15</v>
      </c>
      <c r="H84" s="251"/>
      <c r="I84" s="74"/>
      <c r="J84" s="74"/>
      <c r="K84" s="74"/>
      <c r="L84" s="74"/>
      <c r="M84" s="74"/>
      <c r="N84" s="298"/>
      <c r="O84" s="232"/>
      <c r="P84" s="232"/>
      <c r="Q84" s="232"/>
      <c r="R84" s="232"/>
      <c r="S84" s="232"/>
      <c r="T84" s="232"/>
      <c r="U84" s="232"/>
      <c r="V84" s="232"/>
      <c r="W84" s="232"/>
      <c r="X84" s="232"/>
      <c r="Y84" s="232"/>
      <c r="Z84" s="232"/>
      <c r="AA84" s="232"/>
      <c r="AB84" s="232"/>
      <c r="AC84" s="232"/>
      <c r="AD84" s="232"/>
      <c r="AE84" s="232"/>
    </row>
    <row r="85" spans="1:31"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15</v>
      </c>
      <c r="H85" s="251"/>
      <c r="I85" s="74"/>
      <c r="J85" s="74"/>
      <c r="K85" s="74"/>
      <c r="L85" s="74"/>
      <c r="M85" s="74"/>
      <c r="N85" s="298"/>
      <c r="O85" s="232"/>
      <c r="P85" s="232"/>
      <c r="Q85" s="232"/>
      <c r="R85" s="232"/>
      <c r="S85" s="232"/>
      <c r="T85" s="232"/>
      <c r="U85" s="232"/>
      <c r="V85" s="232"/>
      <c r="W85" s="232"/>
      <c r="X85" s="232"/>
      <c r="Y85" s="232"/>
      <c r="Z85" s="232"/>
      <c r="AA85" s="232"/>
      <c r="AB85" s="232"/>
      <c r="AC85" s="232"/>
      <c r="AD85" s="232"/>
      <c r="AE85" s="232"/>
    </row>
    <row r="86" spans="1:31"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15</v>
      </c>
      <c r="H86" s="251"/>
      <c r="I86" s="74"/>
      <c r="J86" s="74"/>
      <c r="K86" s="74"/>
      <c r="L86" s="74"/>
      <c r="M86" s="74"/>
      <c r="N86" s="298"/>
      <c r="O86" s="232"/>
      <c r="P86" s="232"/>
      <c r="Q86" s="232"/>
      <c r="R86" s="232"/>
      <c r="S86" s="232"/>
      <c r="T86" s="232"/>
      <c r="U86" s="232"/>
      <c r="V86" s="232"/>
      <c r="W86" s="232"/>
      <c r="X86" s="232"/>
      <c r="Y86" s="232"/>
      <c r="Z86" s="232"/>
      <c r="AA86" s="232"/>
      <c r="AB86" s="232"/>
      <c r="AC86" s="232"/>
      <c r="AD86" s="232"/>
      <c r="AE86" s="232"/>
    </row>
    <row r="87" spans="1:31"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15</v>
      </c>
      <c r="H87" s="251"/>
      <c r="I87" s="74"/>
      <c r="J87" s="74"/>
      <c r="K87" s="74"/>
      <c r="L87" s="74"/>
      <c r="M87" s="74"/>
      <c r="N87" s="298"/>
      <c r="O87" s="232"/>
      <c r="P87" s="232"/>
      <c r="Q87" s="232"/>
      <c r="R87" s="232"/>
      <c r="S87" s="232"/>
      <c r="T87" s="232"/>
      <c r="U87" s="232"/>
      <c r="V87" s="232"/>
      <c r="W87" s="232"/>
      <c r="X87" s="232"/>
      <c r="Y87" s="232"/>
      <c r="Z87" s="232"/>
      <c r="AA87" s="232"/>
      <c r="AB87" s="232"/>
      <c r="AC87" s="232"/>
      <c r="AD87" s="232"/>
      <c r="AE87" s="232"/>
    </row>
    <row r="88" spans="1:31"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15</v>
      </c>
      <c r="H88" s="251"/>
      <c r="I88" s="74"/>
      <c r="J88" s="74"/>
      <c r="K88" s="74"/>
      <c r="L88" s="74"/>
      <c r="M88" s="74"/>
      <c r="N88" s="298"/>
      <c r="O88" s="232"/>
      <c r="P88" s="232"/>
      <c r="Q88" s="232"/>
      <c r="R88" s="232"/>
      <c r="S88" s="232"/>
      <c r="T88" s="232"/>
      <c r="U88" s="232"/>
      <c r="V88" s="232"/>
      <c r="W88" s="232"/>
      <c r="X88" s="232"/>
      <c r="Y88" s="232"/>
      <c r="Z88" s="232"/>
      <c r="AA88" s="232"/>
      <c r="AB88" s="232"/>
      <c r="AC88" s="232"/>
      <c r="AD88" s="232"/>
      <c r="AE88" s="232"/>
    </row>
    <row r="89" spans="1:31"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15</v>
      </c>
      <c r="H89" s="251"/>
      <c r="I89" s="74"/>
      <c r="J89" s="74"/>
      <c r="K89" s="74"/>
      <c r="L89" s="74"/>
      <c r="M89" s="74"/>
      <c r="N89" s="298"/>
      <c r="O89" s="232"/>
      <c r="P89" s="232"/>
      <c r="Q89" s="232"/>
      <c r="R89" s="232"/>
      <c r="S89" s="232"/>
      <c r="T89" s="232"/>
      <c r="U89" s="232"/>
      <c r="V89" s="232"/>
      <c r="W89" s="232"/>
      <c r="X89" s="232"/>
      <c r="Y89" s="232"/>
      <c r="Z89" s="232"/>
      <c r="AA89" s="232"/>
      <c r="AB89" s="232"/>
      <c r="AC89" s="232"/>
      <c r="AD89" s="232"/>
      <c r="AE89" s="232"/>
    </row>
    <row r="90" spans="1:31"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15</v>
      </c>
      <c r="H90" s="251"/>
      <c r="I90" s="74"/>
      <c r="J90" s="74"/>
      <c r="K90" s="74"/>
      <c r="L90" s="74"/>
      <c r="M90" s="74"/>
      <c r="N90" s="298"/>
      <c r="O90" s="232"/>
      <c r="P90" s="232"/>
      <c r="Q90" s="232"/>
      <c r="R90" s="232"/>
      <c r="S90" s="232"/>
      <c r="T90" s="232"/>
      <c r="U90" s="232"/>
      <c r="V90" s="232"/>
      <c r="W90" s="232"/>
      <c r="X90" s="232"/>
      <c r="Y90" s="232"/>
      <c r="Z90" s="232"/>
      <c r="AA90" s="232"/>
      <c r="AB90" s="232"/>
      <c r="AC90" s="232"/>
      <c r="AD90" s="232"/>
      <c r="AE90" s="232"/>
    </row>
    <row r="91" spans="1:31"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15</v>
      </c>
      <c r="H91" s="251"/>
      <c r="I91" s="74"/>
      <c r="J91" s="74"/>
      <c r="K91" s="74"/>
      <c r="L91" s="74"/>
      <c r="M91" s="74"/>
      <c r="N91" s="298"/>
      <c r="O91" s="232"/>
      <c r="P91" s="232"/>
      <c r="Q91" s="232"/>
      <c r="R91" s="232"/>
      <c r="S91" s="232"/>
      <c r="T91" s="232"/>
      <c r="U91" s="232"/>
      <c r="V91" s="232"/>
      <c r="W91" s="232"/>
      <c r="X91" s="232"/>
      <c r="Y91" s="232"/>
      <c r="Z91" s="232"/>
      <c r="AA91" s="232"/>
      <c r="AB91" s="232"/>
      <c r="AC91" s="232"/>
      <c r="AD91" s="232"/>
      <c r="AE91" s="232"/>
    </row>
    <row r="92" spans="1:31"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15</v>
      </c>
      <c r="H92" s="251"/>
      <c r="I92" s="74"/>
      <c r="J92" s="74"/>
      <c r="K92" s="74"/>
      <c r="L92" s="74"/>
      <c r="M92" s="74"/>
      <c r="N92" s="298"/>
      <c r="O92" s="232"/>
      <c r="P92" s="232"/>
      <c r="Q92" s="232"/>
      <c r="R92" s="232"/>
      <c r="S92" s="232"/>
      <c r="T92" s="232"/>
      <c r="U92" s="232"/>
      <c r="V92" s="232"/>
      <c r="W92" s="232"/>
      <c r="X92" s="232"/>
      <c r="Y92" s="232"/>
      <c r="Z92" s="232"/>
      <c r="AA92" s="232"/>
      <c r="AB92" s="232"/>
      <c r="AC92" s="232"/>
      <c r="AD92" s="232"/>
      <c r="AE92" s="232"/>
    </row>
    <row r="93" spans="1:31"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15</v>
      </c>
      <c r="H93" s="251"/>
      <c r="I93" s="74"/>
      <c r="J93" s="74"/>
      <c r="K93" s="74"/>
      <c r="L93" s="74"/>
      <c r="M93" s="74"/>
      <c r="N93" s="298"/>
      <c r="O93" s="232"/>
      <c r="P93" s="232"/>
      <c r="Q93" s="232"/>
      <c r="R93" s="232"/>
      <c r="S93" s="232"/>
      <c r="T93" s="232"/>
      <c r="U93" s="232"/>
      <c r="V93" s="232"/>
      <c r="W93" s="232"/>
      <c r="X93" s="232"/>
      <c r="Y93" s="232"/>
      <c r="Z93" s="232"/>
      <c r="AA93" s="232"/>
      <c r="AB93" s="232"/>
      <c r="AC93" s="232"/>
      <c r="AD93" s="232"/>
      <c r="AE93" s="232"/>
    </row>
    <row r="94" spans="1:31"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15</v>
      </c>
      <c r="H94" s="251"/>
      <c r="I94" s="74"/>
      <c r="J94" s="74"/>
      <c r="K94" s="74"/>
      <c r="L94" s="74"/>
      <c r="M94" s="74"/>
      <c r="N94" s="298"/>
      <c r="O94" s="232"/>
      <c r="P94" s="232"/>
      <c r="Q94" s="232"/>
      <c r="R94" s="232"/>
      <c r="S94" s="232"/>
      <c r="T94" s="232"/>
      <c r="U94" s="232"/>
      <c r="V94" s="232"/>
      <c r="W94" s="232"/>
      <c r="X94" s="232"/>
      <c r="Y94" s="232"/>
      <c r="Z94" s="232"/>
      <c r="AA94" s="232"/>
      <c r="AB94" s="232"/>
      <c r="AC94" s="232"/>
      <c r="AD94" s="232"/>
      <c r="AE94" s="232"/>
    </row>
    <row r="95" spans="1:31"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15</v>
      </c>
      <c r="H95" s="251"/>
      <c r="I95" s="74"/>
      <c r="J95" s="74"/>
      <c r="K95" s="74"/>
      <c r="L95" s="74"/>
      <c r="M95" s="74"/>
      <c r="N95" s="298"/>
      <c r="O95" s="232"/>
      <c r="P95" s="232"/>
      <c r="Q95" s="232"/>
      <c r="R95" s="232"/>
      <c r="S95" s="232"/>
      <c r="T95" s="232"/>
      <c r="U95" s="232"/>
      <c r="V95" s="232"/>
      <c r="W95" s="232"/>
      <c r="X95" s="232"/>
      <c r="Y95" s="232"/>
      <c r="Z95" s="232"/>
      <c r="AA95" s="232"/>
      <c r="AB95" s="232"/>
      <c r="AC95" s="232"/>
      <c r="AD95" s="232"/>
      <c r="AE95" s="232"/>
    </row>
    <row r="96" spans="1:31"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15</v>
      </c>
      <c r="H96" s="251"/>
      <c r="I96" s="74"/>
      <c r="J96" s="74"/>
      <c r="K96" s="74"/>
      <c r="L96" s="74"/>
      <c r="M96" s="74"/>
      <c r="N96" s="298"/>
      <c r="O96" s="232"/>
      <c r="P96" s="232"/>
      <c r="Q96" s="232"/>
      <c r="R96" s="232"/>
      <c r="S96" s="232"/>
      <c r="T96" s="232"/>
      <c r="U96" s="232"/>
      <c r="V96" s="232"/>
      <c r="W96" s="232"/>
      <c r="X96" s="232"/>
      <c r="Y96" s="232"/>
      <c r="Z96" s="232"/>
      <c r="AA96" s="232"/>
      <c r="AB96" s="232"/>
      <c r="AC96" s="232"/>
      <c r="AD96" s="232"/>
      <c r="AE96" s="232"/>
    </row>
    <row r="97" spans="1:31"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15</v>
      </c>
      <c r="H97" s="251"/>
      <c r="I97" s="74"/>
      <c r="J97" s="74"/>
      <c r="K97" s="74"/>
      <c r="L97" s="74"/>
      <c r="M97" s="74"/>
      <c r="N97" s="298"/>
      <c r="O97" s="232"/>
      <c r="P97" s="232"/>
      <c r="Q97" s="232"/>
      <c r="R97" s="232"/>
      <c r="S97" s="232"/>
      <c r="T97" s="232"/>
      <c r="U97" s="232"/>
      <c r="V97" s="232"/>
      <c r="W97" s="232"/>
      <c r="X97" s="232"/>
      <c r="Y97" s="232"/>
      <c r="Z97" s="232"/>
      <c r="AA97" s="232"/>
      <c r="AB97" s="232"/>
      <c r="AC97" s="232"/>
      <c r="AD97" s="232"/>
      <c r="AE97" s="232"/>
    </row>
    <row r="98" spans="1:31"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15</v>
      </c>
      <c r="H98" s="251"/>
      <c r="I98" s="74"/>
      <c r="J98" s="74"/>
      <c r="K98" s="74"/>
      <c r="L98" s="74"/>
      <c r="M98" s="74"/>
      <c r="N98" s="298"/>
      <c r="O98" s="232"/>
      <c r="P98" s="232"/>
      <c r="Q98" s="232"/>
      <c r="R98" s="232"/>
      <c r="S98" s="232"/>
      <c r="T98" s="232"/>
      <c r="U98" s="232"/>
      <c r="V98" s="232"/>
      <c r="W98" s="232"/>
      <c r="X98" s="232"/>
      <c r="Y98" s="232"/>
      <c r="Z98" s="232"/>
      <c r="AA98" s="232"/>
      <c r="AB98" s="232"/>
      <c r="AC98" s="232"/>
      <c r="AD98" s="232"/>
      <c r="AE98" s="232"/>
    </row>
    <row r="99" spans="1:31"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15</v>
      </c>
      <c r="H99" s="251"/>
      <c r="I99" s="74"/>
      <c r="J99" s="74"/>
      <c r="K99" s="74"/>
      <c r="L99" s="74"/>
      <c r="M99" s="74"/>
      <c r="N99" s="298"/>
      <c r="O99" s="232"/>
      <c r="P99" s="232"/>
      <c r="Q99" s="232"/>
      <c r="R99" s="232"/>
      <c r="S99" s="232"/>
      <c r="T99" s="232"/>
      <c r="U99" s="232"/>
      <c r="V99" s="232"/>
      <c r="W99" s="232"/>
      <c r="X99" s="232"/>
      <c r="Y99" s="232"/>
      <c r="Z99" s="232"/>
      <c r="AA99" s="232"/>
      <c r="AB99" s="232"/>
      <c r="AC99" s="232"/>
      <c r="AD99" s="232"/>
      <c r="AE99" s="232"/>
    </row>
    <row r="100" spans="1:31"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15</v>
      </c>
      <c r="H100" s="251"/>
      <c r="I100" s="74"/>
      <c r="J100" s="74"/>
      <c r="K100" s="74"/>
      <c r="L100" s="74"/>
      <c r="M100" s="74"/>
      <c r="N100" s="298"/>
      <c r="O100" s="232"/>
      <c r="P100" s="232"/>
      <c r="Q100" s="232"/>
      <c r="R100" s="232"/>
      <c r="S100" s="232"/>
      <c r="T100" s="232"/>
      <c r="U100" s="232"/>
      <c r="V100" s="232"/>
      <c r="W100" s="232"/>
      <c r="X100" s="232"/>
      <c r="Y100" s="232"/>
      <c r="Z100" s="232"/>
      <c r="AA100" s="232"/>
      <c r="AB100" s="232"/>
      <c r="AC100" s="232"/>
      <c r="AD100" s="232"/>
      <c r="AE100" s="232"/>
    </row>
    <row r="101" spans="1:31"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15</v>
      </c>
      <c r="H101" s="251"/>
      <c r="I101" s="74"/>
      <c r="J101" s="74"/>
      <c r="K101" s="74"/>
      <c r="L101" s="74"/>
      <c r="M101" s="74"/>
      <c r="N101" s="298"/>
      <c r="O101" s="232"/>
      <c r="P101" s="232"/>
      <c r="Q101" s="232"/>
      <c r="R101" s="232"/>
      <c r="S101" s="232"/>
      <c r="T101" s="232"/>
      <c r="U101" s="232"/>
      <c r="V101" s="232"/>
      <c r="W101" s="232"/>
      <c r="X101" s="232"/>
      <c r="Y101" s="232"/>
      <c r="Z101" s="232"/>
      <c r="AA101" s="232"/>
      <c r="AB101" s="232"/>
      <c r="AC101" s="232"/>
      <c r="AD101" s="232"/>
      <c r="AE101" s="232"/>
    </row>
    <row r="102" spans="1:31"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74"/>
      <c r="L102" s="74"/>
      <c r="M102" s="74" t="s">
        <v>581</v>
      </c>
      <c r="N102" s="297"/>
      <c r="O102" s="232"/>
      <c r="P102" s="232"/>
      <c r="Q102" s="232"/>
      <c r="R102" s="232"/>
      <c r="S102" s="232"/>
      <c r="T102" s="232"/>
      <c r="U102" s="232"/>
      <c r="V102" s="232"/>
      <c r="W102" s="232"/>
      <c r="X102" s="232"/>
      <c r="Y102" s="232"/>
      <c r="Z102" s="232"/>
      <c r="AA102" s="232"/>
      <c r="AB102" s="232"/>
      <c r="AC102" s="232"/>
      <c r="AD102" s="232"/>
      <c r="AE102" s="232"/>
    </row>
    <row r="103" spans="1:31"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15</v>
      </c>
      <c r="H103" s="251"/>
      <c r="I103" s="74"/>
      <c r="J103" s="74"/>
      <c r="K103" s="74"/>
      <c r="L103" s="74"/>
      <c r="M103" s="74"/>
      <c r="N103" s="298"/>
      <c r="O103" s="232"/>
      <c r="P103" s="232"/>
      <c r="Q103" s="232"/>
      <c r="R103" s="232"/>
      <c r="S103" s="232"/>
      <c r="T103" s="232"/>
      <c r="U103" s="232"/>
      <c r="V103" s="232"/>
      <c r="W103" s="232"/>
      <c r="X103" s="232"/>
      <c r="Y103" s="232"/>
      <c r="Z103" s="232"/>
      <c r="AA103" s="232"/>
      <c r="AB103" s="232"/>
      <c r="AC103" s="232"/>
      <c r="AD103" s="232"/>
      <c r="AE103" s="232"/>
    </row>
    <row r="104" spans="1:31"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15</v>
      </c>
      <c r="H104" s="251"/>
      <c r="I104" s="74"/>
      <c r="J104" s="74"/>
      <c r="K104" s="74"/>
      <c r="L104" s="74"/>
      <c r="M104" s="74"/>
      <c r="N104" s="298"/>
      <c r="O104" s="232"/>
      <c r="P104" s="232"/>
      <c r="Q104" s="232"/>
      <c r="R104" s="232"/>
      <c r="S104" s="232"/>
      <c r="T104" s="232"/>
      <c r="U104" s="232"/>
      <c r="V104" s="232"/>
      <c r="W104" s="232"/>
      <c r="X104" s="232"/>
      <c r="Y104" s="232"/>
      <c r="Z104" s="232"/>
      <c r="AA104" s="232"/>
      <c r="AB104" s="232"/>
      <c r="AC104" s="232"/>
      <c r="AD104" s="232"/>
      <c r="AE104" s="232"/>
    </row>
    <row r="105" spans="1:31"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15</v>
      </c>
      <c r="H105" s="251"/>
      <c r="I105" s="74"/>
      <c r="J105" s="74"/>
      <c r="K105" s="74"/>
      <c r="L105" s="74"/>
      <c r="M105" s="74"/>
      <c r="N105" s="298"/>
      <c r="O105" s="232"/>
      <c r="P105" s="232"/>
      <c r="Q105" s="232"/>
      <c r="R105" s="232"/>
      <c r="S105" s="232"/>
      <c r="T105" s="232"/>
      <c r="U105" s="232"/>
      <c r="V105" s="232"/>
      <c r="W105" s="232"/>
      <c r="X105" s="232"/>
      <c r="Y105" s="232"/>
      <c r="Z105" s="232"/>
      <c r="AA105" s="232"/>
      <c r="AB105" s="232"/>
      <c r="AC105" s="232"/>
      <c r="AD105" s="232"/>
      <c r="AE105" s="232"/>
    </row>
    <row r="106" spans="1:31"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15</v>
      </c>
      <c r="H106" s="251"/>
      <c r="I106" s="74"/>
      <c r="J106" s="74"/>
      <c r="K106" s="74"/>
      <c r="L106" s="74"/>
      <c r="M106" s="74"/>
      <c r="N106" s="298"/>
      <c r="O106" s="232"/>
      <c r="P106" s="232"/>
      <c r="Q106" s="232"/>
      <c r="R106" s="232"/>
      <c r="S106" s="232"/>
      <c r="T106" s="232"/>
      <c r="U106" s="232"/>
      <c r="V106" s="232"/>
      <c r="W106" s="232"/>
      <c r="X106" s="232"/>
      <c r="Y106" s="232"/>
      <c r="Z106" s="232"/>
      <c r="AA106" s="232"/>
      <c r="AB106" s="232"/>
      <c r="AC106" s="232"/>
      <c r="AD106" s="232"/>
      <c r="AE106" s="232"/>
    </row>
    <row r="107" spans="1:31"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15</v>
      </c>
      <c r="H107" s="251"/>
      <c r="I107" s="74"/>
      <c r="J107" s="74"/>
      <c r="K107" s="74"/>
      <c r="L107" s="74"/>
      <c r="M107" s="74"/>
      <c r="N107" s="298"/>
      <c r="O107" s="232"/>
      <c r="P107" s="232"/>
      <c r="Q107" s="232"/>
      <c r="R107" s="232"/>
      <c r="S107" s="232"/>
      <c r="T107" s="232"/>
      <c r="U107" s="232"/>
      <c r="V107" s="232"/>
      <c r="W107" s="232"/>
      <c r="X107" s="232"/>
      <c r="Y107" s="232"/>
      <c r="Z107" s="232"/>
      <c r="AA107" s="232"/>
      <c r="AB107" s="232"/>
      <c r="AC107" s="232"/>
      <c r="AD107" s="232"/>
      <c r="AE107" s="232"/>
    </row>
    <row r="108" spans="1:31"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15</v>
      </c>
      <c r="H108" s="251"/>
      <c r="I108" s="74"/>
      <c r="J108" s="74"/>
      <c r="K108" s="74"/>
      <c r="L108" s="74"/>
      <c r="M108" s="74"/>
      <c r="N108" s="298"/>
      <c r="O108" s="232"/>
      <c r="P108" s="232"/>
      <c r="Q108" s="232"/>
      <c r="R108" s="232"/>
      <c r="S108" s="232"/>
      <c r="T108" s="232"/>
      <c r="U108" s="232"/>
      <c r="V108" s="232"/>
      <c r="W108" s="232"/>
      <c r="X108" s="232"/>
      <c r="Y108" s="232"/>
      <c r="Z108" s="232"/>
      <c r="AA108" s="232"/>
      <c r="AB108" s="232"/>
      <c r="AC108" s="232"/>
      <c r="AD108" s="232"/>
      <c r="AE108" s="232"/>
    </row>
    <row r="109" spans="1:31"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15</v>
      </c>
      <c r="H109" s="251"/>
      <c r="I109" s="74"/>
      <c r="J109" s="74"/>
      <c r="K109" s="74"/>
      <c r="L109" s="74"/>
      <c r="M109" s="74"/>
      <c r="N109" s="298"/>
      <c r="O109" s="232"/>
      <c r="P109" s="232"/>
      <c r="Q109" s="232"/>
      <c r="R109" s="232"/>
      <c r="S109" s="232"/>
      <c r="T109" s="232"/>
      <c r="U109" s="232"/>
      <c r="V109" s="232"/>
      <c r="W109" s="232"/>
      <c r="X109" s="232"/>
      <c r="Y109" s="232"/>
      <c r="Z109" s="232"/>
      <c r="AA109" s="232"/>
      <c r="AB109" s="232"/>
      <c r="AC109" s="232"/>
      <c r="AD109" s="232"/>
      <c r="AE109" s="232"/>
    </row>
    <row r="110" spans="1:31"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15</v>
      </c>
      <c r="H110" s="251"/>
      <c r="I110" s="74"/>
      <c r="J110" s="74"/>
      <c r="K110" s="74"/>
      <c r="L110" s="74"/>
      <c r="M110" s="74"/>
      <c r="N110" s="298"/>
      <c r="O110" s="232"/>
      <c r="P110" s="232"/>
      <c r="Q110" s="232"/>
      <c r="R110" s="232"/>
      <c r="S110" s="232"/>
      <c r="T110" s="232"/>
      <c r="U110" s="232"/>
      <c r="V110" s="232"/>
      <c r="W110" s="232"/>
      <c r="X110" s="232"/>
      <c r="Y110" s="232"/>
      <c r="Z110" s="232"/>
      <c r="AA110" s="232"/>
      <c r="AB110" s="232"/>
      <c r="AC110" s="232"/>
      <c r="AD110" s="232"/>
      <c r="AE110" s="232"/>
    </row>
    <row r="111" spans="1:31"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15</v>
      </c>
      <c r="H111" s="251"/>
      <c r="I111" s="74"/>
      <c r="J111" s="74"/>
      <c r="K111" s="74"/>
      <c r="L111" s="74"/>
      <c r="M111" s="74"/>
      <c r="N111" s="298"/>
      <c r="O111" s="232"/>
      <c r="P111" s="232"/>
      <c r="Q111" s="232"/>
      <c r="R111" s="232"/>
      <c r="S111" s="232"/>
      <c r="T111" s="232"/>
      <c r="U111" s="232"/>
      <c r="V111" s="232"/>
      <c r="W111" s="232"/>
      <c r="X111" s="232"/>
      <c r="Y111" s="232"/>
      <c r="Z111" s="232"/>
      <c r="AA111" s="232"/>
      <c r="AB111" s="232"/>
      <c r="AC111" s="232"/>
      <c r="AD111" s="232"/>
      <c r="AE111" s="232"/>
    </row>
    <row r="112" spans="1:31"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15</v>
      </c>
      <c r="H112" s="251"/>
      <c r="I112" s="74"/>
      <c r="J112" s="74"/>
      <c r="K112" s="74"/>
      <c r="L112" s="74"/>
      <c r="M112" s="74"/>
      <c r="N112" s="298"/>
      <c r="O112" s="232"/>
      <c r="P112" s="232"/>
      <c r="Q112" s="232"/>
      <c r="R112" s="232"/>
      <c r="S112" s="232"/>
      <c r="T112" s="232"/>
      <c r="U112" s="232"/>
      <c r="V112" s="232"/>
      <c r="W112" s="232"/>
      <c r="X112" s="232"/>
      <c r="Y112" s="232"/>
      <c r="Z112" s="232"/>
      <c r="AA112" s="232"/>
      <c r="AB112" s="232"/>
      <c r="AC112" s="232"/>
      <c r="AD112" s="232"/>
      <c r="AE112" s="232"/>
    </row>
    <row r="113" spans="1:31"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15</v>
      </c>
      <c r="H113" s="251"/>
      <c r="I113" s="74"/>
      <c r="J113" s="74"/>
      <c r="K113" s="74"/>
      <c r="L113" s="74"/>
      <c r="M113" s="74"/>
      <c r="N113" s="298"/>
      <c r="O113" s="232"/>
      <c r="P113" s="232"/>
      <c r="Q113" s="232"/>
      <c r="R113" s="232"/>
      <c r="S113" s="232"/>
      <c r="T113" s="232"/>
      <c r="U113" s="232"/>
      <c r="V113" s="232"/>
      <c r="W113" s="232"/>
      <c r="X113" s="232"/>
      <c r="Y113" s="232"/>
      <c r="Z113" s="232"/>
      <c r="AA113" s="232"/>
      <c r="AB113" s="232"/>
      <c r="AC113" s="232"/>
      <c r="AD113" s="232"/>
      <c r="AE113" s="232"/>
    </row>
    <row r="114" spans="1:31"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15</v>
      </c>
      <c r="H114" s="251"/>
      <c r="I114" s="74"/>
      <c r="J114" s="74"/>
      <c r="K114" s="74"/>
      <c r="L114" s="74"/>
      <c r="M114" s="74"/>
      <c r="N114" s="298"/>
      <c r="O114" s="232"/>
      <c r="P114" s="232"/>
      <c r="Q114" s="232"/>
      <c r="R114" s="232"/>
      <c r="S114" s="232"/>
      <c r="T114" s="232"/>
      <c r="U114" s="232"/>
      <c r="V114" s="232"/>
      <c r="W114" s="232"/>
      <c r="X114" s="232"/>
      <c r="Y114" s="232"/>
      <c r="Z114" s="232"/>
      <c r="AA114" s="232"/>
      <c r="AB114" s="232"/>
      <c r="AC114" s="232"/>
      <c r="AD114" s="232"/>
      <c r="AE114" s="232"/>
    </row>
    <row r="115" spans="1:31"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15</v>
      </c>
      <c r="H115" s="251"/>
      <c r="I115" s="74"/>
      <c r="J115" s="74"/>
      <c r="K115" s="74"/>
      <c r="L115" s="74"/>
      <c r="M115" s="74"/>
      <c r="N115" s="298"/>
      <c r="O115" s="62"/>
      <c r="P115" s="62"/>
      <c r="Q115" s="62"/>
      <c r="R115" s="62"/>
      <c r="S115" s="62"/>
      <c r="T115" s="62"/>
      <c r="U115" s="62"/>
      <c r="V115" s="62"/>
      <c r="W115" s="62"/>
      <c r="X115" s="62"/>
      <c r="Y115" s="62"/>
      <c r="Z115" s="62"/>
      <c r="AA115" s="62"/>
      <c r="AB115" s="62"/>
      <c r="AC115" s="62"/>
      <c r="AD115" s="62"/>
      <c r="AE115" s="62"/>
    </row>
    <row r="116" spans="1:31"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15</v>
      </c>
      <c r="H116" s="251"/>
      <c r="I116" s="74"/>
      <c r="J116" s="74"/>
      <c r="K116" s="74"/>
      <c r="L116" s="74"/>
      <c r="M116" s="74"/>
      <c r="N116" s="298"/>
      <c r="O116" s="232"/>
      <c r="P116" s="232"/>
      <c r="Q116" s="232"/>
      <c r="R116" s="232"/>
      <c r="S116" s="232"/>
      <c r="T116" s="232"/>
      <c r="U116" s="232"/>
      <c r="V116" s="232"/>
      <c r="W116" s="232"/>
      <c r="X116" s="232"/>
      <c r="Y116" s="232"/>
      <c r="Z116" s="232"/>
      <c r="AA116" s="232"/>
      <c r="AB116" s="232"/>
      <c r="AC116" s="232"/>
      <c r="AD116" s="232"/>
      <c r="AE116" s="232"/>
    </row>
    <row r="117" spans="1:31"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15</v>
      </c>
      <c r="H117" s="251"/>
      <c r="I117" s="74"/>
      <c r="J117" s="74"/>
      <c r="K117" s="74"/>
      <c r="L117" s="74"/>
      <c r="M117" s="74"/>
      <c r="N117" s="298"/>
      <c r="O117" s="232"/>
      <c r="P117" s="232"/>
      <c r="Q117" s="232"/>
      <c r="R117" s="232"/>
      <c r="S117" s="232"/>
      <c r="T117" s="232"/>
      <c r="U117" s="232"/>
      <c r="V117" s="232"/>
      <c r="W117" s="232"/>
      <c r="X117" s="232"/>
      <c r="Y117" s="232"/>
      <c r="Z117" s="232"/>
      <c r="AA117" s="232"/>
      <c r="AB117" s="232"/>
      <c r="AC117" s="232"/>
      <c r="AD117" s="232"/>
      <c r="AE117" s="232"/>
    </row>
  </sheetData>
  <autoFilter ref="B11:M117" xr:uid="{00000000-0009-0000-0000-000020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25" priority="2" operator="equal">
      <formula>"x"</formula>
    </cfRule>
  </conditionalFormatting>
  <conditionalFormatting sqref="G1:G2 C2 G4:G117">
    <cfRule type="cellIs" dxfId="24" priority="14" operator="equal">
      <formula>"na"</formula>
    </cfRule>
  </conditionalFormatting>
  <conditionalFormatting sqref="G4:G10">
    <cfRule type="cellIs" dxfId="23" priority="3" operator="equal">
      <formula>"na"</formula>
    </cfRule>
  </conditionalFormatting>
  <conditionalFormatting sqref="G11:G117">
    <cfRule type="cellIs" dxfId="22" priority="11" operator="equal">
      <formula>"c"</formula>
    </cfRule>
    <cfRule type="cellIs" dxfId="21" priority="12" operator="equal">
      <formula>"nc"</formula>
    </cfRule>
    <cfRule type="cellIs" dxfId="20" priority="13" operator="equal">
      <formula>"nt"</formula>
    </cfRule>
  </conditionalFormatting>
  <conditionalFormatting sqref="H12:H117">
    <cfRule type="cellIs" dxfId="19" priority="6" operator="equal">
      <formula>"d"</formula>
    </cfRule>
  </conditionalFormatting>
  <conditionalFormatting sqref="K2">
    <cfRule type="cellIs" dxfId="18" priority="1" operator="equal">
      <formula>"na"</formula>
    </cfRule>
  </conditionalFormatting>
  <conditionalFormatting sqref="Q4:U4">
    <cfRule type="cellIs" dxfId="17" priority="5" operator="equal">
      <formula>"NT"</formula>
    </cfRule>
    <cfRule type="cellIs" dxfId="16" priority="7" operator="equal">
      <formula>"C"</formula>
    </cfRule>
    <cfRule type="cellIs" dxfId="15" priority="8" operator="equal">
      <formula>"NC"</formula>
    </cfRule>
    <cfRule type="cellIs" dxfId="14" priority="9" operator="equal">
      <formula>"NA"</formula>
    </cfRule>
    <cfRule type="cellIs" dxfId="13" priority="10" operator="equal">
      <formula>"NT"</formula>
    </cfRule>
  </conditionalFormatting>
  <dataValidations count="4">
    <dataValidation type="list" allowBlank="1" showErrorMessage="1" sqref="G54:G55" xr:uid="{00000000-0002-0000-2000-000000000000}">
      <formula1>"nt,na,c"</formula1>
    </dataValidation>
    <dataValidation type="list" allowBlank="1" showErrorMessage="1" sqref="G12:G53 G56:G117" xr:uid="{00000000-0002-0000-2000-000001000000}">
      <formula1>"nt,na,c,nc"</formula1>
    </dataValidation>
    <dataValidation type="list" allowBlank="1" sqref="H12:H117" xr:uid="{00000000-0002-0000-2000-000003000000}">
      <formula1>"d"</formula1>
    </dataValidation>
    <dataValidation type="list" allowBlank="1" showInputMessage="1" showErrorMessage="1" sqref="I12:I117" xr:uid="{30D89C70-EEE6-4705-B1B8-01138EF62F3D}">
      <formula1>INDIRECT("Liste_" &amp; VLOOKUP(B12,Criticite_Min_Criteres,2,FALSE))</formula1>
    </dataValidation>
  </dataValidations>
  <hyperlinks>
    <hyperlink ref="M54" r:id="rId1" xr:uid="{00000000-0004-0000-2000-000000000000}"/>
    <hyperlink ref="M55" r:id="rId2" xr:uid="{00000000-0004-0000-2000-000001000000}"/>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00000000-0002-0000-2000-000004000000}">
          <x14:formula1>
            <xm:f>Paramètres!$D$2:$D$5</xm:f>
          </x14:formula1>
          <xm:sqref>J12:J117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tabColor rgb="FF666666"/>
    <outlinePr summaryBelow="0" summaryRight="0"/>
  </sheetPr>
  <dimension ref="A1:AE117"/>
  <sheetViews>
    <sheetView showGridLines="0" zoomScale="80" zoomScaleNormal="80" workbookViewId="0">
      <pane xSplit="7" ySplit="11" topLeftCell="H12" activePane="bottomRight" state="frozen"/>
      <selection pane="topRight" activeCell="G1" sqref="G1"/>
      <selection pane="bottomLeft" activeCell="A12" sqref="A12"/>
      <selection pane="bottomRight" activeCell="G12" sqref="G12"/>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0.7109375" customWidth="1"/>
    <col min="8" max="8" width="5" customWidth="1"/>
    <col min="9" max="9" width="9" customWidth="1"/>
    <col min="10" max="10" width="14.85546875" customWidth="1"/>
    <col min="11" max="11" width="43.57031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16.42578125" customWidth="1"/>
    <col min="22" max="22" width="15.42578125" customWidth="1"/>
    <col min="23" max="31" width="16.28515625" customWidth="1"/>
  </cols>
  <sheetData>
    <row r="1" spans="1:31" ht="0.75" customHeight="1" x14ac:dyDescent="0.2">
      <c r="A1" s="231"/>
      <c r="B1" s="232"/>
      <c r="C1" s="289"/>
      <c r="D1" s="289"/>
      <c r="E1" s="232"/>
      <c r="F1" s="289"/>
      <c r="G1" s="289"/>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6.5" customHeight="1" x14ac:dyDescent="0.2">
      <c r="A2" s="234"/>
      <c r="B2" s="235" t="str">
        <f>G4</f>
        <v>P26</v>
      </c>
      <c r="C2" s="236">
        <f>Echantillon!C38</f>
        <v>0</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c r="X2" s="232"/>
      <c r="Y2" s="232"/>
      <c r="Z2" s="232"/>
      <c r="AA2" s="232"/>
      <c r="AB2" s="232"/>
      <c r="AC2" s="232"/>
      <c r="AD2" s="232"/>
      <c r="AE2" s="232"/>
    </row>
    <row r="3" spans="1:31" ht="18.75" customHeight="1" x14ac:dyDescent="0.2">
      <c r="A3" s="234"/>
      <c r="B3" s="235" t="s">
        <v>442</v>
      </c>
      <c r="C3" s="439" t="str">
        <f>HYPERLINK(Echantillon!D38)</f>
        <v/>
      </c>
      <c r="D3" s="385"/>
      <c r="E3" s="385"/>
      <c r="F3" s="385"/>
      <c r="G3" s="385"/>
      <c r="H3" s="242"/>
      <c r="I3" s="242"/>
      <c r="J3" s="242"/>
      <c r="K3" s="242"/>
      <c r="L3" s="242"/>
      <c r="M3" s="242"/>
      <c r="N3" s="242"/>
      <c r="O3" s="232"/>
      <c r="P3" s="232"/>
      <c r="Q3" s="232"/>
      <c r="R3" s="232"/>
      <c r="S3" s="232"/>
      <c r="T3" s="232"/>
      <c r="U3" s="232"/>
      <c r="V3" s="232"/>
      <c r="W3" s="232"/>
      <c r="X3" s="232"/>
      <c r="Y3" s="232"/>
      <c r="Z3" s="232"/>
      <c r="AA3" s="232"/>
      <c r="AB3" s="232"/>
      <c r="AC3" s="232"/>
      <c r="AD3" s="232"/>
      <c r="AE3" s="232"/>
    </row>
    <row r="4" spans="1:31" ht="16.5" customHeight="1" x14ac:dyDescent="0.2">
      <c r="A4" s="231"/>
      <c r="B4" s="428" t="s">
        <v>106</v>
      </c>
      <c r="C4" s="429" t="s">
        <v>443</v>
      </c>
      <c r="D4" s="429" t="s">
        <v>109</v>
      </c>
      <c r="E4" s="430" t="s">
        <v>477</v>
      </c>
      <c r="F4" s="243" t="s">
        <v>110</v>
      </c>
      <c r="G4" s="243" t="str">
        <f>Echantillon!B38</f>
        <v>P26</v>
      </c>
      <c r="H4" s="429" t="s">
        <v>444</v>
      </c>
      <c r="I4" s="428" t="s">
        <v>55</v>
      </c>
      <c r="J4" s="428" t="s">
        <v>53</v>
      </c>
      <c r="K4" s="428" t="s">
        <v>445</v>
      </c>
      <c r="L4" s="428" t="s">
        <v>446</v>
      </c>
      <c r="M4" s="428" t="s">
        <v>111</v>
      </c>
      <c r="N4" s="433" t="s">
        <v>456</v>
      </c>
      <c r="O4" s="231"/>
      <c r="P4" s="244"/>
      <c r="Q4" s="245" t="s">
        <v>397</v>
      </c>
      <c r="R4" s="246" t="s">
        <v>398</v>
      </c>
      <c r="S4" s="246" t="s">
        <v>404</v>
      </c>
      <c r="T4" s="247" t="s">
        <v>400</v>
      </c>
      <c r="U4" s="248" t="s">
        <v>447</v>
      </c>
      <c r="V4" s="249" t="s">
        <v>448</v>
      </c>
      <c r="W4" s="250" t="s">
        <v>119</v>
      </c>
      <c r="X4" s="250" t="s">
        <v>119</v>
      </c>
      <c r="Y4" s="233"/>
      <c r="Z4" s="233"/>
      <c r="AA4" s="233"/>
      <c r="AB4" s="233"/>
      <c r="AC4" s="233"/>
      <c r="AD4" s="233"/>
      <c r="AE4" s="233"/>
    </row>
    <row r="5" spans="1:31" ht="16.5" customHeight="1" x14ac:dyDescent="0.2">
      <c r="A5" s="231"/>
      <c r="B5" s="380"/>
      <c r="C5" s="380"/>
      <c r="D5" s="380"/>
      <c r="E5" s="431"/>
      <c r="F5" s="243" t="s">
        <v>112</v>
      </c>
      <c r="G5" s="243">
        <f>COUNTIF($G$12:$G$117,"c")</f>
        <v>0</v>
      </c>
      <c r="H5" s="380"/>
      <c r="I5" s="380"/>
      <c r="J5" s="380"/>
      <c r="K5" s="380"/>
      <c r="L5" s="380"/>
      <c r="M5" s="380"/>
      <c r="N5" s="434"/>
      <c r="O5" s="232"/>
      <c r="P5" s="251" t="s">
        <v>9</v>
      </c>
      <c r="Q5" s="67">
        <f>COUNTIFS($C$12:$C$117,"A",$G$12:$G$117,"c")</f>
        <v>0</v>
      </c>
      <c r="R5" s="67">
        <f>COUNTIFS($C$12:$C$117,"A",$G$12:$G$117,"nc")</f>
        <v>0</v>
      </c>
      <c r="S5" s="67">
        <f>COUNTIFS($C$12:$C$117,"A",$G$12:$G$117,"na")</f>
        <v>9</v>
      </c>
      <c r="T5" s="67">
        <f>COUNTIFS($C$12:$C$117,"A",$G$12:$G$117,"nt")</f>
        <v>74</v>
      </c>
      <c r="U5" s="252">
        <f>Q5+R5</f>
        <v>0</v>
      </c>
      <c r="V5" s="253" t="str">
        <f>IF(U5&gt;0,Q5/U5,"-")</f>
        <v>-</v>
      </c>
      <c r="W5" s="254" t="str">
        <f>V5</f>
        <v>-</v>
      </c>
      <c r="X5" s="254" t="str">
        <f>W5</f>
        <v>-</v>
      </c>
      <c r="Y5" s="232"/>
      <c r="Z5" s="232"/>
      <c r="AA5" s="232"/>
      <c r="AB5" s="232"/>
      <c r="AC5" s="232"/>
      <c r="AD5" s="232"/>
      <c r="AE5" s="232"/>
    </row>
    <row r="6" spans="1:31" ht="16.5" customHeight="1" x14ac:dyDescent="0.2">
      <c r="A6" s="231"/>
      <c r="B6" s="380"/>
      <c r="C6" s="380"/>
      <c r="D6" s="380"/>
      <c r="E6" s="431"/>
      <c r="F6" s="243" t="s">
        <v>113</v>
      </c>
      <c r="G6" s="243">
        <f>COUNTIF(G12:G117,"nc")</f>
        <v>0</v>
      </c>
      <c r="H6" s="380"/>
      <c r="I6" s="380"/>
      <c r="J6" s="380"/>
      <c r="K6" s="380"/>
      <c r="L6" s="380"/>
      <c r="M6" s="380"/>
      <c r="N6" s="434"/>
      <c r="O6" s="232"/>
      <c r="P6" s="251" t="s">
        <v>16</v>
      </c>
      <c r="Q6" s="67">
        <f>COUNTIFS($C$12:$C$117,"AA",$G$12:$G$117,"c")</f>
        <v>0</v>
      </c>
      <c r="R6" s="67">
        <f>COUNTIFS($C$12:$C$117,"AA",$G$12:$G$117,"nc")</f>
        <v>0</v>
      </c>
      <c r="S6" s="67">
        <f>COUNTIFS($C$12:$C$117,"AA",$G$12:$G$117,"na")</f>
        <v>1</v>
      </c>
      <c r="T6" s="67">
        <f>COUNTIFS($C$12:$C$117,"AA",$G$12:$G$117,"nt")</f>
        <v>22</v>
      </c>
      <c r="U6" s="252">
        <f>Q6+R6</f>
        <v>0</v>
      </c>
      <c r="V6" s="253" t="str">
        <f>IF(U6&gt;0,Q6/U6,"-")</f>
        <v>-</v>
      </c>
      <c r="W6" s="41" t="str">
        <f>IF(U6&gt;0,SUM(Q5:Q6)/SUM(U5:U6),"-")</f>
        <v>-</v>
      </c>
      <c r="X6" s="41" t="e">
        <f>IF(V6&gt;0,SUM(R5:R6)/SUM(V5:V6),"-")</f>
        <v>#DIV/0!</v>
      </c>
      <c r="Y6" s="232"/>
      <c r="Z6" s="232"/>
      <c r="AA6" s="232"/>
      <c r="AB6" s="232"/>
      <c r="AC6" s="232"/>
      <c r="AD6" s="232"/>
      <c r="AE6" s="232"/>
    </row>
    <row r="7" spans="1:31" ht="16.5" customHeight="1" x14ac:dyDescent="0.2">
      <c r="A7" s="231"/>
      <c r="B7" s="380"/>
      <c r="C7" s="380"/>
      <c r="D7" s="380"/>
      <c r="E7" s="431"/>
      <c r="F7" s="243" t="s">
        <v>449</v>
      </c>
      <c r="G7" s="243">
        <f>COUNTIF(G12:G117,"na")</f>
        <v>10</v>
      </c>
      <c r="H7" s="380"/>
      <c r="I7" s="380"/>
      <c r="J7" s="380"/>
      <c r="K7" s="380"/>
      <c r="L7" s="380"/>
      <c r="M7" s="380"/>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c r="X7" s="254" t="e">
        <f>IF(V7&gt;0,SUM(R5:R7)/SUM(V5:V7),"-")</f>
        <v>#DIV/0!</v>
      </c>
      <c r="Y7" s="232"/>
      <c r="Z7" s="232"/>
      <c r="AA7" s="232"/>
      <c r="AB7" s="232"/>
      <c r="AC7" s="232"/>
      <c r="AD7" s="232"/>
      <c r="AE7" s="232"/>
    </row>
    <row r="8" spans="1:31" ht="16.5" customHeight="1" x14ac:dyDescent="0.2">
      <c r="A8" s="231"/>
      <c r="B8" s="380"/>
      <c r="C8" s="380"/>
      <c r="D8" s="380"/>
      <c r="E8" s="431"/>
      <c r="F8" s="243" t="s">
        <v>115</v>
      </c>
      <c r="G8" s="243">
        <f>COUNTIF(G12:G117,"nt")</f>
        <v>96</v>
      </c>
      <c r="H8" s="380"/>
      <c r="I8" s="380"/>
      <c r="J8" s="380"/>
      <c r="K8" s="380"/>
      <c r="L8" s="380"/>
      <c r="M8" s="380"/>
      <c r="N8" s="434"/>
      <c r="O8" s="232"/>
      <c r="P8" s="255" t="s">
        <v>450</v>
      </c>
      <c r="Q8" s="256">
        <f>SUM(Q5:Q7)</f>
        <v>0</v>
      </c>
      <c r="R8" s="256">
        <f>SUM(R5:R7)</f>
        <v>0</v>
      </c>
      <c r="S8" s="256">
        <f>SUM(S5:S7)</f>
        <v>10</v>
      </c>
      <c r="T8" s="256">
        <f>SUM(T5:T7)</f>
        <v>96</v>
      </c>
      <c r="U8" s="257">
        <f>SUM(U5:U7)</f>
        <v>0</v>
      </c>
      <c r="V8" s="253"/>
      <c r="W8" s="251"/>
      <c r="X8" s="251"/>
      <c r="Y8" s="232"/>
      <c r="Z8" s="232"/>
      <c r="AA8" s="232"/>
      <c r="AB8" s="232"/>
      <c r="AC8" s="232"/>
      <c r="AD8" s="232"/>
      <c r="AE8" s="232"/>
    </row>
    <row r="9" spans="1:31" ht="16.5" customHeight="1" x14ac:dyDescent="0.2">
      <c r="A9" s="231"/>
      <c r="B9" s="380"/>
      <c r="C9" s="380"/>
      <c r="D9" s="380"/>
      <c r="E9" s="431"/>
      <c r="F9" s="243" t="s">
        <v>428</v>
      </c>
      <c r="G9" s="258" t="e">
        <f>G5/SUM(G5:G6)</f>
        <v>#DIV/0!</v>
      </c>
      <c r="H9" s="380"/>
      <c r="I9" s="380"/>
      <c r="J9" s="380"/>
      <c r="K9" s="380"/>
      <c r="L9" s="380"/>
      <c r="M9" s="380"/>
      <c r="N9" s="434"/>
      <c r="O9" s="232"/>
      <c r="P9" s="232"/>
      <c r="Q9" s="232"/>
      <c r="R9" s="232"/>
      <c r="S9" s="232"/>
      <c r="T9" s="232"/>
      <c r="U9" s="232"/>
      <c r="V9" s="232"/>
      <c r="W9" s="232"/>
      <c r="X9" s="232"/>
      <c r="Y9" s="232"/>
      <c r="Z9" s="232"/>
      <c r="AA9" s="232"/>
      <c r="AB9" s="232"/>
      <c r="AC9" s="232"/>
      <c r="AD9" s="232"/>
      <c r="AE9" s="232"/>
    </row>
    <row r="10" spans="1:31" ht="30.75" customHeight="1" x14ac:dyDescent="0.2">
      <c r="A10" s="231"/>
      <c r="B10" s="381"/>
      <c r="C10" s="381"/>
      <c r="D10" s="381"/>
      <c r="E10" s="432"/>
      <c r="F10" s="243" t="s">
        <v>429</v>
      </c>
      <c r="G10" s="258" t="e">
        <f>G6/SUM(G5:G6)</f>
        <v>#DIV/0!</v>
      </c>
      <c r="H10" s="381"/>
      <c r="I10" s="381"/>
      <c r="J10" s="381"/>
      <c r="K10" s="381"/>
      <c r="L10" s="381"/>
      <c r="M10" s="381"/>
      <c r="N10" s="435"/>
      <c r="O10" s="232"/>
      <c r="P10" s="232"/>
      <c r="Q10" s="232"/>
      <c r="R10" s="232"/>
      <c r="S10" s="232"/>
      <c r="T10" s="232"/>
      <c r="U10" s="232"/>
      <c r="V10" s="232"/>
      <c r="W10" s="232"/>
      <c r="X10" s="232"/>
      <c r="Y10" s="232"/>
      <c r="Z10" s="232"/>
      <c r="AA10" s="232"/>
      <c r="AB10" s="232"/>
      <c r="AC10" s="232"/>
      <c r="AD10" s="232"/>
      <c r="AE10" s="232"/>
    </row>
    <row r="11" spans="1:31" ht="14.25" x14ac:dyDescent="0.2">
      <c r="A11" s="231"/>
      <c r="B11" s="194"/>
      <c r="C11" s="194"/>
      <c r="D11" s="194"/>
      <c r="E11" s="194"/>
      <c r="F11" s="259"/>
      <c r="G11" s="194"/>
      <c r="H11" s="194"/>
      <c r="I11" s="260"/>
      <c r="J11" s="260"/>
      <c r="K11" s="260"/>
      <c r="L11" s="260"/>
      <c r="M11" s="260"/>
      <c r="N11" s="296"/>
      <c r="O11" s="232"/>
      <c r="P11" s="232"/>
      <c r="Q11" s="232"/>
      <c r="R11" s="232"/>
      <c r="S11" s="232"/>
      <c r="T11" s="232"/>
      <c r="U11" s="232"/>
      <c r="V11" s="232"/>
      <c r="W11" s="232"/>
      <c r="X11" s="232"/>
      <c r="Y11" s="232"/>
      <c r="Z11" s="232"/>
      <c r="AA11" s="232"/>
      <c r="AB11" s="232"/>
      <c r="AC11" s="232"/>
      <c r="AD11" s="232"/>
      <c r="AE11" s="232"/>
    </row>
    <row r="12" spans="1:31" ht="62.25"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15</v>
      </c>
      <c r="H12" s="251"/>
      <c r="I12" s="74"/>
      <c r="J12" s="74"/>
      <c r="K12" s="74"/>
      <c r="L12" s="74"/>
      <c r="M12" s="74"/>
      <c r="N12" s="298"/>
      <c r="O12" s="232"/>
      <c r="P12" s="232"/>
      <c r="Q12" s="232"/>
      <c r="R12" s="232"/>
      <c r="S12" s="232"/>
      <c r="T12" s="232"/>
      <c r="U12" s="232"/>
      <c r="V12" s="232"/>
      <c r="W12" s="232"/>
      <c r="X12" s="232"/>
      <c r="Y12" s="232"/>
      <c r="Z12" s="232"/>
      <c r="AA12" s="232"/>
      <c r="AB12" s="232"/>
      <c r="AC12" s="232"/>
      <c r="AD12" s="232"/>
      <c r="AE12" s="232"/>
    </row>
    <row r="13" spans="1:31" ht="62.25"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15</v>
      </c>
      <c r="H13" s="251"/>
      <c r="I13" s="74"/>
      <c r="J13" s="74"/>
      <c r="K13" s="74"/>
      <c r="L13" s="74"/>
      <c r="M13" s="74"/>
      <c r="N13" s="298"/>
      <c r="O13" s="232"/>
      <c r="P13" s="232"/>
      <c r="Q13" s="232"/>
      <c r="R13" s="232"/>
      <c r="S13" s="232"/>
      <c r="T13" s="232"/>
      <c r="U13" s="232"/>
      <c r="V13" s="232"/>
      <c r="W13" s="232"/>
      <c r="X13" s="232"/>
      <c r="Y13" s="232"/>
      <c r="Z13" s="232"/>
      <c r="AA13" s="232"/>
      <c r="AB13" s="232"/>
      <c r="AC13" s="232"/>
      <c r="AD13" s="232"/>
      <c r="AE13" s="232"/>
    </row>
    <row r="14" spans="1:31" ht="62.25"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15</v>
      </c>
      <c r="H14" s="251"/>
      <c r="I14" s="74"/>
      <c r="J14" s="74"/>
      <c r="K14" s="74"/>
      <c r="L14" s="74"/>
      <c r="M14" s="74"/>
      <c r="N14" s="297"/>
      <c r="O14" s="232"/>
      <c r="P14" s="232"/>
      <c r="Q14" s="232"/>
      <c r="R14" s="232"/>
      <c r="S14" s="232"/>
      <c r="T14" s="232"/>
      <c r="U14" s="232"/>
      <c r="V14" s="232"/>
      <c r="W14" s="232"/>
      <c r="X14" s="232"/>
      <c r="Y14" s="232"/>
      <c r="Z14" s="232"/>
      <c r="AA14" s="232"/>
      <c r="AB14" s="232"/>
      <c r="AC14" s="232"/>
      <c r="AD14" s="232"/>
      <c r="AE14" s="232"/>
    </row>
    <row r="15" spans="1:31" ht="62.25"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15</v>
      </c>
      <c r="H15" s="251"/>
      <c r="I15" s="74"/>
      <c r="J15" s="74"/>
      <c r="K15" s="74"/>
      <c r="L15" s="74"/>
      <c r="M15" s="74"/>
      <c r="N15" s="298"/>
      <c r="O15" s="232"/>
      <c r="P15" s="232"/>
      <c r="Q15" s="232"/>
      <c r="R15" s="232"/>
      <c r="S15" s="232"/>
      <c r="T15" s="232"/>
      <c r="U15" s="232"/>
      <c r="V15" s="232"/>
      <c r="W15" s="232"/>
      <c r="X15" s="232"/>
      <c r="Y15" s="232"/>
      <c r="Z15" s="232"/>
      <c r="AA15" s="232"/>
      <c r="AB15" s="232"/>
      <c r="AC15" s="232"/>
      <c r="AD15" s="232"/>
      <c r="AE15" s="232"/>
    </row>
    <row r="16" spans="1:31" ht="62.25"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15</v>
      </c>
      <c r="H16" s="251"/>
      <c r="I16" s="74"/>
      <c r="J16" s="74"/>
      <c r="K16" s="74"/>
      <c r="L16" s="74"/>
      <c r="M16" s="74"/>
      <c r="N16" s="298"/>
      <c r="O16" s="232"/>
      <c r="P16" s="232"/>
      <c r="Q16" s="232"/>
      <c r="R16" s="232"/>
      <c r="S16" s="232"/>
      <c r="T16" s="232"/>
      <c r="U16" s="232"/>
      <c r="V16" s="232"/>
      <c r="W16" s="232"/>
      <c r="X16" s="232"/>
      <c r="Y16" s="232"/>
      <c r="Z16" s="232"/>
      <c r="AA16" s="232"/>
      <c r="AB16" s="232"/>
      <c r="AC16" s="232"/>
      <c r="AD16" s="232"/>
      <c r="AE16" s="232"/>
    </row>
    <row r="17" spans="1:31" ht="62.25"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15</v>
      </c>
      <c r="H17" s="251"/>
      <c r="I17" s="74"/>
      <c r="J17" s="74"/>
      <c r="K17" s="74"/>
      <c r="L17" s="74"/>
      <c r="M17" s="74"/>
      <c r="N17" s="298"/>
      <c r="O17" s="232"/>
      <c r="P17" s="232"/>
      <c r="Q17" s="232"/>
      <c r="R17" s="232"/>
      <c r="S17" s="232"/>
      <c r="T17" s="232"/>
      <c r="U17" s="232"/>
      <c r="V17" s="232"/>
      <c r="W17" s="232"/>
      <c r="X17" s="232"/>
      <c r="Y17" s="232"/>
      <c r="Z17" s="232"/>
      <c r="AA17" s="232"/>
      <c r="AB17" s="232"/>
      <c r="AC17" s="232"/>
      <c r="AD17" s="232"/>
      <c r="AE17" s="232"/>
    </row>
    <row r="18" spans="1:31" ht="62.25"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15</v>
      </c>
      <c r="H18" s="251"/>
      <c r="I18" s="74"/>
      <c r="J18" s="74"/>
      <c r="K18" s="74"/>
      <c r="L18" s="74"/>
      <c r="M18" s="74"/>
      <c r="N18" s="298"/>
      <c r="O18" s="267"/>
      <c r="P18" s="267"/>
      <c r="Q18" s="267"/>
      <c r="R18" s="267"/>
      <c r="S18" s="267"/>
      <c r="T18" s="267"/>
      <c r="U18" s="267"/>
      <c r="V18" s="267"/>
      <c r="W18" s="267"/>
      <c r="X18" s="278"/>
      <c r="Y18" s="278"/>
      <c r="Z18" s="278"/>
      <c r="AA18" s="278"/>
      <c r="AB18" s="278"/>
      <c r="AC18" s="278"/>
      <c r="AD18" s="278"/>
      <c r="AE18" s="278"/>
    </row>
    <row r="19" spans="1:31" ht="62.25"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15</v>
      </c>
      <c r="H19" s="251"/>
      <c r="I19" s="74"/>
      <c r="J19" s="74"/>
      <c r="K19" s="74"/>
      <c r="L19" s="74"/>
      <c r="M19" s="74"/>
      <c r="N19" s="298"/>
      <c r="O19" s="231"/>
      <c r="P19" s="231"/>
      <c r="Q19" s="231"/>
      <c r="R19" s="231"/>
      <c r="S19" s="231"/>
      <c r="T19" s="231"/>
      <c r="U19" s="268"/>
      <c r="V19" s="232"/>
      <c r="W19" s="232"/>
      <c r="X19" s="232"/>
      <c r="Y19" s="232"/>
      <c r="Z19" s="232"/>
      <c r="AA19" s="232"/>
      <c r="AB19" s="232"/>
      <c r="AC19" s="232"/>
      <c r="AD19" s="232"/>
      <c r="AE19" s="232"/>
    </row>
    <row r="20" spans="1:31" ht="62.25"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15</v>
      </c>
      <c r="H20" s="251"/>
      <c r="I20" s="74"/>
      <c r="J20" s="74"/>
      <c r="K20" s="74"/>
      <c r="L20" s="74"/>
      <c r="M20" s="74"/>
      <c r="N20" s="298"/>
      <c r="O20" s="232"/>
      <c r="P20" s="232"/>
      <c r="Q20" s="232"/>
      <c r="R20" s="232"/>
      <c r="S20" s="232"/>
      <c r="T20" s="232"/>
      <c r="U20" s="232"/>
      <c r="V20" s="232"/>
      <c r="W20" s="232"/>
      <c r="X20" s="232"/>
      <c r="Y20" s="232"/>
      <c r="Z20" s="232"/>
      <c r="AA20" s="232"/>
      <c r="AB20" s="232"/>
      <c r="AC20" s="232"/>
      <c r="AD20" s="232"/>
      <c r="AE20" s="232"/>
    </row>
    <row r="21" spans="1:31" ht="62.25"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15</v>
      </c>
      <c r="H21" s="251"/>
      <c r="I21" s="74"/>
      <c r="J21" s="74"/>
      <c r="K21" s="74"/>
      <c r="L21" s="74"/>
      <c r="M21" s="74"/>
      <c r="N21" s="298"/>
      <c r="O21" s="232"/>
      <c r="P21" s="232"/>
      <c r="Q21" s="232"/>
      <c r="R21" s="232"/>
      <c r="S21" s="232"/>
      <c r="T21" s="232"/>
      <c r="U21" s="232"/>
      <c r="V21" s="232"/>
      <c r="W21" s="232"/>
      <c r="X21" s="232"/>
      <c r="Y21" s="232"/>
      <c r="Z21" s="232"/>
      <c r="AA21" s="232"/>
      <c r="AB21" s="232"/>
      <c r="AC21" s="232"/>
      <c r="AD21" s="232"/>
      <c r="AE21" s="232"/>
    </row>
    <row r="22" spans="1:31" ht="62.25"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15</v>
      </c>
      <c r="H22" s="251"/>
      <c r="I22" s="74"/>
      <c r="J22" s="74"/>
      <c r="K22" s="74"/>
      <c r="L22" s="74"/>
      <c r="M22" s="74"/>
      <c r="N22" s="298"/>
      <c r="O22" s="232"/>
      <c r="P22" s="232"/>
      <c r="Q22" s="232"/>
      <c r="R22" s="232"/>
      <c r="S22" s="232"/>
      <c r="T22" s="232"/>
      <c r="U22" s="232"/>
      <c r="V22" s="232"/>
      <c r="W22" s="232"/>
      <c r="X22" s="232"/>
      <c r="Y22" s="232"/>
      <c r="Z22" s="232"/>
      <c r="AA22" s="232"/>
      <c r="AB22" s="232"/>
      <c r="AC22" s="232"/>
      <c r="AD22" s="232"/>
      <c r="AE22" s="232"/>
    </row>
    <row r="23" spans="1:31" ht="62.25"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15</v>
      </c>
      <c r="H23" s="251"/>
      <c r="I23" s="74"/>
      <c r="J23" s="74"/>
      <c r="K23" s="74"/>
      <c r="L23" s="74"/>
      <c r="M23" s="74"/>
      <c r="N23" s="298"/>
      <c r="O23" s="232"/>
      <c r="P23" s="232"/>
      <c r="Q23" s="232"/>
      <c r="R23" s="232"/>
      <c r="S23" s="232"/>
      <c r="T23" s="232"/>
      <c r="U23" s="232"/>
      <c r="V23" s="232"/>
      <c r="W23" s="232"/>
      <c r="X23" s="232"/>
      <c r="Y23" s="232"/>
      <c r="Z23" s="232"/>
      <c r="AA23" s="232"/>
      <c r="AB23" s="232"/>
      <c r="AC23" s="232"/>
      <c r="AD23" s="232"/>
      <c r="AE23" s="232"/>
    </row>
    <row r="24" spans="1:31" ht="62.25"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15</v>
      </c>
      <c r="H24" s="251"/>
      <c r="I24" s="74"/>
      <c r="J24" s="74"/>
      <c r="K24" s="74"/>
      <c r="L24" s="74"/>
      <c r="M24" s="74"/>
      <c r="N24" s="298"/>
      <c r="O24" s="232"/>
      <c r="P24" s="232"/>
      <c r="Q24" s="232"/>
      <c r="R24" s="232"/>
      <c r="S24" s="232"/>
      <c r="T24" s="232"/>
      <c r="U24" s="232"/>
      <c r="V24" s="232"/>
      <c r="W24" s="232"/>
      <c r="X24" s="232"/>
      <c r="Y24" s="232"/>
      <c r="Z24" s="232"/>
      <c r="AA24" s="232"/>
      <c r="AB24" s="232"/>
      <c r="AC24" s="232"/>
      <c r="AD24" s="232"/>
      <c r="AE24" s="232"/>
    </row>
    <row r="25" spans="1:31" ht="62.25"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15</v>
      </c>
      <c r="H25" s="251"/>
      <c r="I25" s="74"/>
      <c r="J25" s="74"/>
      <c r="K25" s="74"/>
      <c r="L25" s="74"/>
      <c r="M25" s="74"/>
      <c r="N25" s="298"/>
      <c r="O25" s="232"/>
      <c r="P25" s="232"/>
      <c r="Q25" s="232"/>
      <c r="R25" s="232"/>
      <c r="S25" s="232"/>
      <c r="T25" s="232"/>
      <c r="U25" s="232"/>
      <c r="V25" s="232"/>
      <c r="W25" s="232"/>
      <c r="X25" s="232"/>
      <c r="Y25" s="232"/>
      <c r="Z25" s="232"/>
      <c r="AA25" s="232"/>
      <c r="AB25" s="232"/>
      <c r="AC25" s="232"/>
      <c r="AD25" s="232"/>
      <c r="AE25" s="232"/>
    </row>
    <row r="26" spans="1:31" ht="62.25"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15</v>
      </c>
      <c r="H26" s="251"/>
      <c r="I26" s="74"/>
      <c r="J26" s="74"/>
      <c r="K26" s="74"/>
      <c r="L26" s="74"/>
      <c r="M26" s="74"/>
      <c r="N26" s="298"/>
      <c r="O26" s="232"/>
      <c r="P26" s="232"/>
      <c r="Q26" s="232"/>
      <c r="R26" s="232"/>
      <c r="S26" s="232"/>
      <c r="T26" s="232"/>
      <c r="U26" s="232"/>
      <c r="V26" s="232"/>
      <c r="W26" s="232"/>
      <c r="X26" s="232"/>
      <c r="Y26" s="232"/>
      <c r="Z26" s="232"/>
      <c r="AA26" s="232"/>
      <c r="AB26" s="232"/>
      <c r="AC26" s="232"/>
      <c r="AD26" s="232"/>
      <c r="AE26" s="232"/>
    </row>
    <row r="27" spans="1:31" ht="62.25"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15</v>
      </c>
      <c r="H27" s="251"/>
      <c r="I27" s="74"/>
      <c r="J27" s="74"/>
      <c r="K27" s="74"/>
      <c r="L27" s="74"/>
      <c r="M27" s="74"/>
      <c r="N27" s="298"/>
      <c r="O27" s="232"/>
      <c r="P27" s="232"/>
      <c r="Q27" s="232"/>
      <c r="R27" s="232"/>
      <c r="S27" s="232"/>
      <c r="T27" s="232"/>
      <c r="U27" s="232"/>
      <c r="V27" s="232"/>
      <c r="W27" s="232"/>
      <c r="X27" s="232"/>
      <c r="Y27" s="232"/>
      <c r="Z27" s="232"/>
      <c r="AA27" s="232"/>
      <c r="AB27" s="232"/>
      <c r="AC27" s="232"/>
      <c r="AD27" s="232"/>
      <c r="AE27" s="232"/>
    </row>
    <row r="28" spans="1:31" ht="62.25"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15</v>
      </c>
      <c r="H28" s="251"/>
      <c r="I28" s="74"/>
      <c r="J28" s="74"/>
      <c r="K28" s="74"/>
      <c r="L28" s="74"/>
      <c r="M28" s="74"/>
      <c r="N28" s="298"/>
      <c r="O28" s="232"/>
      <c r="P28" s="232"/>
      <c r="Q28" s="232"/>
      <c r="R28" s="232"/>
      <c r="S28" s="232"/>
      <c r="T28" s="232"/>
      <c r="U28" s="232"/>
      <c r="V28" s="232"/>
      <c r="W28" s="232"/>
      <c r="X28" s="232"/>
      <c r="Y28" s="232"/>
      <c r="Z28" s="232"/>
      <c r="AA28" s="232"/>
      <c r="AB28" s="232"/>
      <c r="AC28" s="232"/>
      <c r="AD28" s="232"/>
      <c r="AE28" s="232"/>
    </row>
    <row r="29" spans="1:31" ht="62.25"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15</v>
      </c>
      <c r="H29" s="251"/>
      <c r="I29" s="74"/>
      <c r="J29" s="74"/>
      <c r="K29" s="74"/>
      <c r="L29" s="74"/>
      <c r="M29" s="74"/>
      <c r="N29" s="298"/>
      <c r="O29" s="232"/>
      <c r="P29" s="232"/>
      <c r="Q29" s="232"/>
      <c r="R29" s="232"/>
      <c r="S29" s="232"/>
      <c r="T29" s="232"/>
      <c r="U29" s="232"/>
      <c r="V29" s="232"/>
      <c r="W29" s="232"/>
      <c r="X29" s="232"/>
      <c r="Y29" s="232"/>
      <c r="Z29" s="232"/>
      <c r="AA29" s="232"/>
      <c r="AB29" s="232"/>
      <c r="AC29" s="232"/>
      <c r="AD29" s="232"/>
      <c r="AE29" s="232"/>
    </row>
    <row r="30" spans="1:31" ht="62.25"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15</v>
      </c>
      <c r="H30" s="251"/>
      <c r="I30" s="74"/>
      <c r="J30" s="74"/>
      <c r="K30" s="74"/>
      <c r="L30" s="74"/>
      <c r="M30" s="74"/>
      <c r="N30" s="298"/>
      <c r="O30" s="232"/>
      <c r="P30" s="232"/>
      <c r="Q30" s="232"/>
      <c r="R30" s="232"/>
      <c r="S30" s="232"/>
      <c r="T30" s="232"/>
      <c r="U30" s="232"/>
      <c r="V30" s="232"/>
      <c r="W30" s="232"/>
      <c r="X30" s="232"/>
      <c r="Y30" s="232"/>
      <c r="Z30" s="232"/>
      <c r="AA30" s="232"/>
      <c r="AB30" s="232"/>
      <c r="AC30" s="232"/>
      <c r="AD30" s="232"/>
      <c r="AE30" s="232"/>
    </row>
    <row r="31" spans="1:31" ht="62.25"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15</v>
      </c>
      <c r="H31" s="251"/>
      <c r="I31" s="74"/>
      <c r="J31" s="74"/>
      <c r="K31" s="74"/>
      <c r="L31" s="74"/>
      <c r="M31" s="74"/>
      <c r="N31" s="298"/>
      <c r="O31" s="232"/>
      <c r="P31" s="232"/>
      <c r="Q31" s="232"/>
      <c r="R31" s="232"/>
      <c r="S31" s="232"/>
      <c r="T31" s="232"/>
      <c r="U31" s="232"/>
      <c r="V31" s="232"/>
      <c r="W31" s="232"/>
      <c r="X31" s="232"/>
      <c r="Y31" s="232"/>
      <c r="Z31" s="232"/>
      <c r="AA31" s="232"/>
      <c r="AB31" s="232"/>
      <c r="AC31" s="232"/>
      <c r="AD31" s="232"/>
      <c r="AE31" s="232"/>
    </row>
    <row r="32" spans="1:31" ht="62.25"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15</v>
      </c>
      <c r="H32" s="251"/>
      <c r="I32" s="74"/>
      <c r="J32" s="74"/>
      <c r="K32" s="74"/>
      <c r="L32" s="74"/>
      <c r="M32" s="74"/>
      <c r="N32" s="298"/>
      <c r="O32" s="232"/>
      <c r="P32" s="232"/>
      <c r="Q32" s="232"/>
      <c r="R32" s="232"/>
      <c r="S32" s="232"/>
      <c r="T32" s="232"/>
      <c r="U32" s="232"/>
      <c r="V32" s="232"/>
      <c r="W32" s="232"/>
      <c r="X32" s="232"/>
      <c r="Y32" s="232"/>
      <c r="Z32" s="232"/>
      <c r="AA32" s="232"/>
      <c r="AB32" s="232"/>
      <c r="AC32" s="232"/>
      <c r="AD32" s="232"/>
      <c r="AE32" s="232"/>
    </row>
    <row r="33" spans="1:31" ht="62.25"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15</v>
      </c>
      <c r="H33" s="251"/>
      <c r="I33" s="74"/>
      <c r="J33" s="74"/>
      <c r="K33" s="74"/>
      <c r="L33" s="74"/>
      <c r="M33" s="74"/>
      <c r="N33" s="298"/>
      <c r="O33" s="232"/>
      <c r="P33" s="232"/>
      <c r="Q33" s="232"/>
      <c r="R33" s="232"/>
      <c r="S33" s="232"/>
      <c r="T33" s="232"/>
      <c r="U33" s="232"/>
      <c r="V33" s="232"/>
      <c r="W33" s="232"/>
      <c r="X33" s="232"/>
      <c r="Y33" s="232"/>
      <c r="Z33" s="232"/>
      <c r="AA33" s="232"/>
      <c r="AB33" s="232"/>
      <c r="AC33" s="232"/>
      <c r="AD33" s="232"/>
      <c r="AE33" s="232"/>
    </row>
    <row r="34" spans="1:31" ht="62.25"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15</v>
      </c>
      <c r="H34" s="251"/>
      <c r="I34" s="74"/>
      <c r="J34" s="74"/>
      <c r="K34" s="74"/>
      <c r="L34" s="74"/>
      <c r="M34" s="74"/>
      <c r="N34" s="298"/>
      <c r="O34" s="232"/>
      <c r="P34" s="232"/>
      <c r="Q34" s="232"/>
      <c r="R34" s="232"/>
      <c r="S34" s="232"/>
      <c r="T34" s="232"/>
      <c r="U34" s="232"/>
      <c r="V34" s="232"/>
      <c r="W34" s="232"/>
      <c r="X34" s="232"/>
      <c r="Y34" s="232"/>
      <c r="Z34" s="232"/>
      <c r="AA34" s="232"/>
      <c r="AB34" s="232"/>
      <c r="AC34" s="232"/>
      <c r="AD34" s="232"/>
      <c r="AE34" s="232"/>
    </row>
    <row r="35" spans="1:31" ht="62.25"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15</v>
      </c>
      <c r="H35" s="251"/>
      <c r="I35" s="74"/>
      <c r="J35" s="74"/>
      <c r="K35" s="74"/>
      <c r="L35" s="74"/>
      <c r="M35" s="74"/>
      <c r="N35" s="298"/>
      <c r="O35" s="232"/>
      <c r="P35" s="232"/>
      <c r="Q35" s="232"/>
      <c r="R35" s="232"/>
      <c r="S35" s="232"/>
      <c r="T35" s="232"/>
      <c r="U35" s="232"/>
      <c r="V35" s="232"/>
      <c r="W35" s="232"/>
      <c r="X35" s="232"/>
      <c r="Y35" s="232"/>
      <c r="Z35" s="232"/>
      <c r="AA35" s="232"/>
      <c r="AB35" s="232"/>
      <c r="AC35" s="232"/>
      <c r="AD35" s="232"/>
      <c r="AE35" s="232"/>
    </row>
    <row r="36" spans="1:31" ht="62.25"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15</v>
      </c>
      <c r="H36" s="251"/>
      <c r="I36" s="74"/>
      <c r="J36" s="74"/>
      <c r="K36" s="74"/>
      <c r="L36" s="74"/>
      <c r="M36" s="74"/>
      <c r="N36" s="298"/>
      <c r="O36" s="232"/>
      <c r="P36" s="232"/>
      <c r="Q36" s="232"/>
      <c r="R36" s="232"/>
      <c r="S36" s="232"/>
      <c r="T36" s="232"/>
      <c r="U36" s="232"/>
      <c r="V36" s="232"/>
      <c r="W36" s="232"/>
      <c r="X36" s="232"/>
      <c r="Y36" s="232"/>
      <c r="Z36" s="232"/>
      <c r="AA36" s="232"/>
      <c r="AB36" s="232"/>
      <c r="AC36" s="232"/>
      <c r="AD36" s="232"/>
      <c r="AE36" s="232"/>
    </row>
    <row r="37" spans="1:31" ht="62.25"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15</v>
      </c>
      <c r="H37" s="251"/>
      <c r="I37" s="74"/>
      <c r="J37" s="74"/>
      <c r="K37" s="74"/>
      <c r="L37" s="74"/>
      <c r="M37" s="74"/>
      <c r="N37" s="298"/>
      <c r="O37" s="232"/>
      <c r="P37" s="232"/>
      <c r="Q37" s="232"/>
      <c r="R37" s="232"/>
      <c r="S37" s="232"/>
      <c r="T37" s="232"/>
      <c r="U37" s="232"/>
      <c r="V37" s="232"/>
      <c r="W37" s="232"/>
      <c r="X37" s="232"/>
      <c r="Y37" s="232"/>
      <c r="Z37" s="232"/>
      <c r="AA37" s="232"/>
      <c r="AB37" s="232"/>
      <c r="AC37" s="232"/>
      <c r="AD37" s="232"/>
      <c r="AE37" s="232"/>
    </row>
    <row r="38" spans="1:31" ht="62.25"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15</v>
      </c>
      <c r="H38" s="251"/>
      <c r="I38" s="74"/>
      <c r="J38" s="74"/>
      <c r="K38" s="74"/>
      <c r="L38" s="74"/>
      <c r="M38" s="74"/>
      <c r="N38" s="298"/>
      <c r="O38" s="232"/>
      <c r="P38" s="232"/>
      <c r="Q38" s="232"/>
      <c r="R38" s="232"/>
      <c r="S38" s="232"/>
      <c r="T38" s="232"/>
      <c r="U38" s="232"/>
      <c r="V38" s="232"/>
      <c r="W38" s="232"/>
      <c r="X38" s="232"/>
      <c r="Y38" s="232"/>
      <c r="Z38" s="232"/>
      <c r="AA38" s="232"/>
      <c r="AB38" s="232"/>
      <c r="AC38" s="232"/>
      <c r="AD38" s="232"/>
      <c r="AE38" s="232"/>
    </row>
    <row r="39" spans="1:31" ht="62.25"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15</v>
      </c>
      <c r="H39" s="251"/>
      <c r="I39" s="74"/>
      <c r="J39" s="74"/>
      <c r="K39" s="74"/>
      <c r="L39" s="74"/>
      <c r="M39" s="74"/>
      <c r="N39" s="298"/>
      <c r="O39" s="232"/>
      <c r="P39" s="232"/>
      <c r="Q39" s="232"/>
      <c r="R39" s="232"/>
      <c r="S39" s="232"/>
      <c r="T39" s="232"/>
      <c r="U39" s="232"/>
      <c r="V39" s="232"/>
      <c r="W39" s="232"/>
      <c r="X39" s="232"/>
      <c r="Y39" s="232"/>
      <c r="Z39" s="232"/>
      <c r="AA39" s="232"/>
      <c r="AB39" s="232"/>
      <c r="AC39" s="232"/>
      <c r="AD39" s="232"/>
      <c r="AE39" s="232"/>
    </row>
    <row r="40" spans="1:31" ht="62.25"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15</v>
      </c>
      <c r="H40" s="251"/>
      <c r="I40" s="74"/>
      <c r="J40" s="74"/>
      <c r="K40" s="74"/>
      <c r="L40" s="74"/>
      <c r="M40" s="74"/>
      <c r="N40" s="298"/>
      <c r="O40" s="232"/>
      <c r="P40" s="232"/>
      <c r="Q40" s="232"/>
      <c r="R40" s="232"/>
      <c r="S40" s="232"/>
      <c r="T40" s="232"/>
      <c r="U40" s="232"/>
      <c r="V40" s="232"/>
      <c r="W40" s="232"/>
      <c r="X40" s="232"/>
      <c r="Y40" s="232"/>
      <c r="Z40" s="232"/>
      <c r="AA40" s="232"/>
      <c r="AB40" s="232"/>
      <c r="AC40" s="232"/>
      <c r="AD40" s="232"/>
      <c r="AE40" s="232"/>
    </row>
    <row r="41" spans="1:31" ht="62.25"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15</v>
      </c>
      <c r="H41" s="251"/>
      <c r="I41" s="74"/>
      <c r="J41" s="74"/>
      <c r="K41" s="74"/>
      <c r="L41" s="74"/>
      <c r="M41" s="74"/>
      <c r="N41" s="298"/>
      <c r="O41" s="232"/>
      <c r="P41" s="232"/>
      <c r="Q41" s="232"/>
      <c r="R41" s="232"/>
      <c r="S41" s="232"/>
      <c r="T41" s="232"/>
      <c r="U41" s="232"/>
      <c r="V41" s="232"/>
      <c r="W41" s="232"/>
      <c r="X41" s="232"/>
      <c r="Y41" s="232"/>
      <c r="Z41" s="232"/>
      <c r="AA41" s="232"/>
      <c r="AB41" s="232"/>
      <c r="AC41" s="232"/>
      <c r="AD41" s="232"/>
      <c r="AE41" s="232"/>
    </row>
    <row r="42" spans="1:31" ht="62.25"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15</v>
      </c>
      <c r="H42" s="251"/>
      <c r="I42" s="74"/>
      <c r="J42" s="74"/>
      <c r="K42" s="74"/>
      <c r="L42" s="74"/>
      <c r="M42" s="74"/>
      <c r="N42" s="298"/>
      <c r="O42" s="232"/>
      <c r="P42" s="232"/>
      <c r="Q42" s="232"/>
      <c r="R42" s="232"/>
      <c r="S42" s="232"/>
      <c r="T42" s="232"/>
      <c r="U42" s="232"/>
      <c r="V42" s="232"/>
      <c r="W42" s="232"/>
      <c r="X42" s="232"/>
      <c r="Y42" s="232"/>
      <c r="Z42" s="232"/>
      <c r="AA42" s="232"/>
      <c r="AB42" s="232"/>
      <c r="AC42" s="232"/>
      <c r="AD42" s="232"/>
      <c r="AE42" s="232"/>
    </row>
    <row r="43" spans="1:31" ht="62.25"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15</v>
      </c>
      <c r="H43" s="251"/>
      <c r="I43" s="74"/>
      <c r="J43" s="74"/>
      <c r="K43" s="74"/>
      <c r="L43" s="74"/>
      <c r="M43" s="74"/>
      <c r="N43" s="298"/>
      <c r="O43" s="232"/>
      <c r="P43" s="232"/>
      <c r="Q43" s="232"/>
      <c r="R43" s="232"/>
      <c r="S43" s="232"/>
      <c r="T43" s="232"/>
      <c r="U43" s="232"/>
      <c r="V43" s="232"/>
      <c r="W43" s="232"/>
      <c r="X43" s="232"/>
      <c r="Y43" s="232"/>
      <c r="Z43" s="232"/>
      <c r="AA43" s="232"/>
      <c r="AB43" s="232"/>
      <c r="AC43" s="232"/>
      <c r="AD43" s="232"/>
      <c r="AE43" s="232"/>
    </row>
    <row r="44" spans="1:31" ht="62.25"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15</v>
      </c>
      <c r="H44" s="251"/>
      <c r="I44" s="74"/>
      <c r="J44" s="74"/>
      <c r="K44" s="74"/>
      <c r="L44" s="74"/>
      <c r="M44" s="74"/>
      <c r="N44" s="298"/>
      <c r="O44" s="232"/>
      <c r="P44" s="232"/>
      <c r="Q44" s="232"/>
      <c r="R44" s="232"/>
      <c r="S44" s="232"/>
      <c r="T44" s="232"/>
      <c r="U44" s="232"/>
      <c r="V44" s="232"/>
      <c r="W44" s="232"/>
      <c r="X44" s="232"/>
      <c r="Y44" s="232"/>
      <c r="Z44" s="232"/>
      <c r="AA44" s="232"/>
      <c r="AB44" s="232"/>
      <c r="AC44" s="232"/>
      <c r="AD44" s="232"/>
      <c r="AE44" s="232"/>
    </row>
    <row r="45" spans="1:31" ht="62.25"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15</v>
      </c>
      <c r="H45" s="251"/>
      <c r="I45" s="74"/>
      <c r="J45" s="74"/>
      <c r="K45" s="74"/>
      <c r="L45" s="74"/>
      <c r="M45" s="74"/>
      <c r="N45" s="298"/>
      <c r="O45" s="232"/>
      <c r="P45" s="232"/>
      <c r="Q45" s="232"/>
      <c r="R45" s="232"/>
      <c r="S45" s="232"/>
      <c r="T45" s="232"/>
      <c r="U45" s="232"/>
      <c r="V45" s="232"/>
      <c r="W45" s="232"/>
      <c r="X45" s="232"/>
      <c r="Y45" s="232"/>
      <c r="Z45" s="232"/>
      <c r="AA45" s="232"/>
      <c r="AB45" s="232"/>
      <c r="AC45" s="232"/>
      <c r="AD45" s="232"/>
      <c r="AE45" s="232"/>
    </row>
    <row r="46" spans="1:31" ht="62.25"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15</v>
      </c>
      <c r="H46" s="251"/>
      <c r="I46" s="74"/>
      <c r="J46" s="74"/>
      <c r="K46" s="74"/>
      <c r="L46" s="74"/>
      <c r="M46" s="74"/>
      <c r="N46" s="298"/>
      <c r="O46" s="232"/>
      <c r="P46" s="232"/>
      <c r="Q46" s="232"/>
      <c r="R46" s="232"/>
      <c r="S46" s="232"/>
      <c r="T46" s="232"/>
      <c r="U46" s="232"/>
      <c r="V46" s="232"/>
      <c r="W46" s="232"/>
      <c r="X46" s="232"/>
      <c r="Y46" s="232"/>
      <c r="Z46" s="232"/>
      <c r="AA46" s="232"/>
      <c r="AB46" s="232"/>
      <c r="AC46" s="232"/>
      <c r="AD46" s="232"/>
      <c r="AE46" s="232"/>
    </row>
    <row r="47" spans="1:31" ht="62.25"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15</v>
      </c>
      <c r="H47" s="251"/>
      <c r="I47" s="74"/>
      <c r="J47" s="74"/>
      <c r="K47" s="74"/>
      <c r="L47" s="74"/>
      <c r="M47" s="74"/>
      <c r="N47" s="298"/>
      <c r="O47" s="232"/>
      <c r="P47" s="232"/>
      <c r="Q47" s="232"/>
      <c r="R47" s="232"/>
      <c r="S47" s="232"/>
      <c r="T47" s="232"/>
      <c r="U47" s="232"/>
      <c r="V47" s="232"/>
      <c r="W47" s="232"/>
      <c r="X47" s="232"/>
      <c r="Y47" s="232"/>
      <c r="Z47" s="232"/>
      <c r="AA47" s="232"/>
      <c r="AB47" s="232"/>
      <c r="AC47" s="232"/>
      <c r="AD47" s="232"/>
      <c r="AE47" s="232"/>
    </row>
    <row r="48" spans="1:31" ht="62.25"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15</v>
      </c>
      <c r="H48" s="251"/>
      <c r="I48" s="74"/>
      <c r="J48" s="74"/>
      <c r="K48" s="74"/>
      <c r="L48" s="74"/>
      <c r="M48" s="74"/>
      <c r="N48" s="298"/>
      <c r="O48" s="232"/>
      <c r="P48" s="232"/>
      <c r="Q48" s="232"/>
      <c r="R48" s="232"/>
      <c r="S48" s="232"/>
      <c r="T48" s="232"/>
      <c r="U48" s="232"/>
      <c r="V48" s="232"/>
      <c r="W48" s="232"/>
      <c r="X48" s="232"/>
      <c r="Y48" s="232"/>
      <c r="Z48" s="232"/>
      <c r="AA48" s="232"/>
      <c r="AB48" s="232"/>
      <c r="AC48" s="232"/>
      <c r="AD48" s="232"/>
      <c r="AE48" s="232"/>
    </row>
    <row r="49" spans="1:31" ht="62.2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11</v>
      </c>
      <c r="H49" s="251"/>
      <c r="I49" s="74"/>
      <c r="J49" s="74"/>
      <c r="K49" s="74"/>
      <c r="L49" s="74"/>
      <c r="M49" s="74" t="s">
        <v>569</v>
      </c>
      <c r="N49" s="298"/>
      <c r="O49" s="232"/>
      <c r="P49" s="232"/>
      <c r="Q49" s="232"/>
      <c r="R49" s="232"/>
      <c r="S49" s="232"/>
      <c r="T49" s="232"/>
      <c r="U49" s="232"/>
      <c r="V49" s="232"/>
      <c r="W49" s="232"/>
      <c r="X49" s="232"/>
      <c r="Y49" s="232"/>
      <c r="Z49" s="232"/>
      <c r="AA49" s="232"/>
      <c r="AB49" s="232"/>
      <c r="AC49" s="232"/>
      <c r="AD49" s="232"/>
      <c r="AE49" s="232"/>
    </row>
    <row r="50" spans="1:31" ht="62.25"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15</v>
      </c>
      <c r="H50" s="251"/>
      <c r="I50" s="74"/>
      <c r="J50" s="74"/>
      <c r="K50" s="74"/>
      <c r="L50" s="74"/>
      <c r="M50" s="74"/>
      <c r="N50" s="297"/>
      <c r="O50" s="232"/>
      <c r="P50" s="232"/>
      <c r="Q50" s="232"/>
      <c r="R50" s="232"/>
      <c r="S50" s="232"/>
      <c r="T50" s="232"/>
      <c r="U50" s="232"/>
      <c r="V50" s="232"/>
      <c r="W50" s="232"/>
      <c r="X50" s="232"/>
      <c r="Y50" s="232"/>
      <c r="Z50" s="232"/>
      <c r="AA50" s="232"/>
      <c r="AB50" s="232"/>
      <c r="AC50" s="232"/>
      <c r="AD50" s="232"/>
      <c r="AE50" s="232"/>
    </row>
    <row r="51" spans="1:31"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11</v>
      </c>
      <c r="H51" s="251"/>
      <c r="I51" s="74"/>
      <c r="J51" s="74"/>
      <c r="K51" s="74"/>
      <c r="L51" s="74"/>
      <c r="M51" s="74" t="s">
        <v>569</v>
      </c>
      <c r="N51" s="298"/>
      <c r="O51" s="232"/>
      <c r="P51" s="232"/>
      <c r="Q51" s="232"/>
      <c r="R51" s="232"/>
      <c r="S51" s="232"/>
      <c r="T51" s="232"/>
      <c r="U51" s="232"/>
      <c r="V51" s="232"/>
      <c r="W51" s="232"/>
      <c r="X51" s="232"/>
      <c r="Y51" s="232"/>
      <c r="Z51" s="232"/>
      <c r="AA51" s="232"/>
      <c r="AB51" s="232"/>
      <c r="AC51" s="232"/>
      <c r="AD51" s="232"/>
      <c r="AE51" s="232"/>
    </row>
    <row r="52" spans="1:31" ht="62.25"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15</v>
      </c>
      <c r="H52" s="251"/>
      <c r="I52" s="74"/>
      <c r="J52" s="74"/>
      <c r="K52" s="74"/>
      <c r="L52" s="74"/>
      <c r="M52" s="74"/>
      <c r="N52" s="298"/>
      <c r="O52" s="232"/>
      <c r="P52" s="232"/>
      <c r="Q52" s="232"/>
      <c r="R52" s="232"/>
      <c r="S52" s="232"/>
      <c r="T52" s="232"/>
      <c r="U52" s="232"/>
      <c r="V52" s="232"/>
      <c r="W52" s="232"/>
      <c r="X52" s="232"/>
      <c r="Y52" s="232"/>
      <c r="Z52" s="232"/>
      <c r="AA52" s="232"/>
      <c r="AB52" s="232"/>
      <c r="AC52" s="232"/>
      <c r="AD52" s="232"/>
      <c r="AE52" s="232"/>
    </row>
    <row r="53" spans="1:31" ht="62.25"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15</v>
      </c>
      <c r="H53" s="251"/>
      <c r="I53" s="74"/>
      <c r="J53" s="74"/>
      <c r="K53" s="74"/>
      <c r="L53" s="74"/>
      <c r="M53" s="74"/>
      <c r="N53" s="298"/>
      <c r="O53" s="232"/>
      <c r="P53" s="232"/>
      <c r="Q53" s="232"/>
      <c r="R53" s="232"/>
      <c r="S53" s="232"/>
      <c r="T53" s="232"/>
      <c r="U53" s="232"/>
      <c r="V53" s="232"/>
      <c r="W53" s="232"/>
      <c r="X53" s="232"/>
      <c r="Y53" s="232"/>
      <c r="Z53" s="232"/>
      <c r="AA53" s="232"/>
      <c r="AB53" s="232"/>
      <c r="AC53" s="232"/>
      <c r="AD53" s="232"/>
      <c r="AE53" s="232"/>
    </row>
    <row r="54" spans="1:31" ht="62.25" customHeight="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15</v>
      </c>
      <c r="H54" s="251"/>
      <c r="I54" s="74"/>
      <c r="J54" s="74"/>
      <c r="K54" s="74"/>
      <c r="L54" s="74"/>
      <c r="M54" s="265" t="s">
        <v>489</v>
      </c>
      <c r="N54" s="304"/>
      <c r="O54" s="232"/>
      <c r="P54" s="232"/>
      <c r="Q54" s="232"/>
      <c r="R54" s="232"/>
      <c r="S54" s="232"/>
      <c r="T54" s="232"/>
      <c r="U54" s="232"/>
      <c r="V54" s="232"/>
      <c r="W54" s="232"/>
      <c r="X54" s="232"/>
      <c r="Y54" s="232"/>
      <c r="Z54" s="232"/>
      <c r="AA54" s="232"/>
      <c r="AB54" s="232"/>
      <c r="AC54" s="232"/>
      <c r="AD54" s="232"/>
      <c r="AE54" s="232"/>
    </row>
    <row r="55" spans="1:31" ht="62.25" customHeight="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15</v>
      </c>
      <c r="H55" s="251"/>
      <c r="I55" s="74"/>
      <c r="J55" s="74"/>
      <c r="K55" s="74"/>
      <c r="L55" s="74"/>
      <c r="M55" s="265" t="s">
        <v>489</v>
      </c>
      <c r="N55" s="304"/>
      <c r="O55" s="232"/>
      <c r="P55" s="232"/>
      <c r="Q55" s="232"/>
      <c r="R55" s="232"/>
      <c r="S55" s="232"/>
      <c r="T55" s="232"/>
      <c r="U55" s="232"/>
      <c r="V55" s="232"/>
      <c r="W55" s="232"/>
      <c r="X55" s="232"/>
      <c r="Y55" s="232"/>
      <c r="Z55" s="232"/>
      <c r="AA55" s="232"/>
      <c r="AB55" s="232"/>
      <c r="AC55" s="232"/>
      <c r="AD55" s="232"/>
      <c r="AE55" s="232"/>
    </row>
    <row r="56" spans="1:31" ht="62.25"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15</v>
      </c>
      <c r="H56" s="251"/>
      <c r="I56" s="74"/>
      <c r="J56" s="74"/>
      <c r="K56" s="74"/>
      <c r="L56" s="74"/>
      <c r="M56" s="74"/>
      <c r="N56" s="298"/>
      <c r="O56" s="232"/>
      <c r="P56" s="232"/>
      <c r="Q56" s="232"/>
      <c r="R56" s="232"/>
      <c r="S56" s="232"/>
      <c r="T56" s="232"/>
      <c r="U56" s="232"/>
      <c r="V56" s="232"/>
      <c r="W56" s="232"/>
      <c r="X56" s="232"/>
      <c r="Y56" s="232"/>
      <c r="Z56" s="232"/>
      <c r="AA56" s="232"/>
      <c r="AB56" s="232"/>
      <c r="AC56" s="232"/>
      <c r="AD56" s="232"/>
      <c r="AE56" s="232"/>
    </row>
    <row r="57" spans="1:31" ht="62.25"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15</v>
      </c>
      <c r="H57" s="251"/>
      <c r="I57" s="74"/>
      <c r="J57" s="74"/>
      <c r="K57" s="74"/>
      <c r="L57" s="74"/>
      <c r="M57" s="74"/>
      <c r="N57" s="298"/>
      <c r="O57" s="232"/>
      <c r="P57" s="232"/>
      <c r="Q57" s="232"/>
      <c r="R57" s="232"/>
      <c r="S57" s="232"/>
      <c r="T57" s="232"/>
      <c r="U57" s="232"/>
      <c r="V57" s="232"/>
      <c r="W57" s="232"/>
      <c r="X57" s="232"/>
      <c r="Y57" s="232"/>
      <c r="Z57" s="232"/>
      <c r="AA57" s="232"/>
      <c r="AB57" s="232"/>
      <c r="AC57" s="232"/>
      <c r="AD57" s="232"/>
      <c r="AE57" s="232"/>
    </row>
    <row r="58" spans="1:31" ht="62.25"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15</v>
      </c>
      <c r="H58" s="251"/>
      <c r="I58" s="74"/>
      <c r="J58" s="74"/>
      <c r="K58" s="74"/>
      <c r="L58" s="74"/>
      <c r="M58" s="74"/>
      <c r="N58" s="298"/>
      <c r="O58" s="232"/>
      <c r="P58" s="232"/>
      <c r="Q58" s="232"/>
      <c r="R58" s="232"/>
      <c r="S58" s="232"/>
      <c r="T58" s="232"/>
      <c r="U58" s="232"/>
      <c r="V58" s="232"/>
      <c r="W58" s="232"/>
      <c r="X58" s="232"/>
      <c r="Y58" s="232"/>
      <c r="Z58" s="232"/>
      <c r="AA58" s="232"/>
      <c r="AB58" s="232"/>
      <c r="AC58" s="232"/>
      <c r="AD58" s="232"/>
      <c r="AE58" s="232"/>
    </row>
    <row r="59" spans="1:31" ht="62.25"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11</v>
      </c>
      <c r="H59" s="251"/>
      <c r="I59" s="74"/>
      <c r="J59" s="74"/>
      <c r="K59" s="74"/>
      <c r="L59" s="74"/>
      <c r="M59" s="74" t="s">
        <v>570</v>
      </c>
      <c r="N59" s="298"/>
      <c r="O59" s="232"/>
      <c r="P59" s="232"/>
      <c r="Q59" s="232"/>
      <c r="R59" s="232"/>
      <c r="S59" s="232"/>
      <c r="T59" s="232"/>
      <c r="U59" s="232"/>
      <c r="V59" s="232"/>
      <c r="W59" s="232"/>
      <c r="X59" s="232"/>
      <c r="Y59" s="232"/>
      <c r="Z59" s="232"/>
      <c r="AA59" s="232"/>
      <c r="AB59" s="232"/>
      <c r="AC59" s="232"/>
      <c r="AD59" s="232"/>
      <c r="AE59" s="232"/>
    </row>
    <row r="60" spans="1:31"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15</v>
      </c>
      <c r="H60" s="251"/>
      <c r="I60" s="74"/>
      <c r="J60" s="74"/>
      <c r="K60" s="74"/>
      <c r="L60" s="74"/>
      <c r="M60" s="74"/>
      <c r="N60" s="298"/>
      <c r="O60" s="232"/>
      <c r="P60" s="232"/>
      <c r="Q60" s="232"/>
      <c r="R60" s="232"/>
      <c r="S60" s="232"/>
      <c r="T60" s="232"/>
      <c r="U60" s="232"/>
      <c r="V60" s="232"/>
      <c r="W60" s="232"/>
      <c r="X60" s="232"/>
      <c r="Y60" s="232"/>
      <c r="Z60" s="232"/>
      <c r="AA60" s="232"/>
      <c r="AB60" s="232"/>
      <c r="AC60" s="232"/>
      <c r="AD60" s="232"/>
      <c r="AE60" s="232"/>
    </row>
    <row r="61" spans="1:31" ht="62.25"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15</v>
      </c>
      <c r="H61" s="251"/>
      <c r="I61" s="74"/>
      <c r="J61" s="74"/>
      <c r="K61" s="74"/>
      <c r="L61" s="74"/>
      <c r="M61" s="74"/>
      <c r="N61" s="298"/>
      <c r="O61" s="232"/>
      <c r="P61" s="232"/>
      <c r="Q61" s="232"/>
      <c r="R61" s="232"/>
      <c r="S61" s="232"/>
      <c r="T61" s="232"/>
      <c r="U61" s="232"/>
      <c r="V61" s="232"/>
      <c r="W61" s="232"/>
      <c r="X61" s="232"/>
      <c r="Y61" s="232"/>
      <c r="Z61" s="232"/>
      <c r="AA61" s="232"/>
      <c r="AB61" s="232"/>
      <c r="AC61" s="232"/>
      <c r="AD61" s="232"/>
      <c r="AE61" s="232"/>
    </row>
    <row r="62" spans="1:31" ht="62.2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11</v>
      </c>
      <c r="H62" s="251"/>
      <c r="I62" s="74"/>
      <c r="J62" s="74"/>
      <c r="K62" s="74"/>
      <c r="L62" s="74"/>
      <c r="M62" s="74" t="s">
        <v>569</v>
      </c>
      <c r="N62" s="298"/>
      <c r="O62" s="232"/>
      <c r="P62" s="232"/>
      <c r="Q62" s="232"/>
      <c r="R62" s="232"/>
      <c r="S62" s="232"/>
      <c r="T62" s="232"/>
      <c r="U62" s="232"/>
      <c r="V62" s="232"/>
      <c r="W62" s="232"/>
      <c r="X62" s="232"/>
      <c r="Y62" s="232"/>
      <c r="Z62" s="232"/>
      <c r="AA62" s="232"/>
      <c r="AB62" s="232"/>
      <c r="AC62" s="232"/>
      <c r="AD62" s="232"/>
      <c r="AE62" s="232"/>
    </row>
    <row r="63" spans="1:31" ht="62.25"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15</v>
      </c>
      <c r="H63" s="251"/>
      <c r="I63" s="74"/>
      <c r="J63" s="74"/>
      <c r="K63" s="74"/>
      <c r="L63" s="74"/>
      <c r="M63" s="74"/>
      <c r="N63" s="298"/>
      <c r="O63" s="232"/>
      <c r="P63" s="232"/>
      <c r="Q63" s="232"/>
      <c r="R63" s="232"/>
      <c r="S63" s="232"/>
      <c r="T63" s="232"/>
      <c r="U63" s="232"/>
      <c r="V63" s="232"/>
      <c r="W63" s="232"/>
      <c r="X63" s="232"/>
      <c r="Y63" s="232"/>
      <c r="Z63" s="232"/>
      <c r="AA63" s="232"/>
      <c r="AB63" s="232"/>
      <c r="AC63" s="232"/>
      <c r="AD63" s="232"/>
      <c r="AE63" s="232"/>
    </row>
    <row r="64" spans="1:31"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15</v>
      </c>
      <c r="H64" s="251"/>
      <c r="I64" s="74"/>
      <c r="J64" s="74"/>
      <c r="K64" s="74"/>
      <c r="L64" s="74"/>
      <c r="M64" s="74"/>
      <c r="N64" s="298"/>
      <c r="O64" s="232"/>
      <c r="P64" s="232"/>
      <c r="Q64" s="232"/>
      <c r="R64" s="232"/>
      <c r="S64" s="232"/>
      <c r="T64" s="232"/>
      <c r="U64" s="232"/>
      <c r="V64" s="232"/>
      <c r="W64" s="232"/>
      <c r="X64" s="232"/>
      <c r="Y64" s="232"/>
      <c r="Z64" s="232"/>
      <c r="AA64" s="232"/>
      <c r="AB64" s="232"/>
      <c r="AC64" s="232"/>
      <c r="AD64" s="232"/>
      <c r="AE64" s="232"/>
    </row>
    <row r="65" spans="1:31"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11</v>
      </c>
      <c r="H65" s="251"/>
      <c r="I65" s="74"/>
      <c r="J65" s="74"/>
      <c r="K65" s="74"/>
      <c r="L65" s="74"/>
      <c r="M65" s="74" t="s">
        <v>581</v>
      </c>
      <c r="N65" s="298"/>
      <c r="O65" s="232"/>
      <c r="P65" s="232"/>
      <c r="Q65" s="232"/>
      <c r="R65" s="232"/>
      <c r="S65" s="232"/>
      <c r="T65" s="232"/>
      <c r="U65" s="232"/>
      <c r="V65" s="232"/>
      <c r="W65" s="232"/>
      <c r="X65" s="232"/>
      <c r="Y65" s="232"/>
      <c r="Z65" s="232"/>
      <c r="AA65" s="232"/>
      <c r="AB65" s="232"/>
      <c r="AC65" s="232"/>
      <c r="AD65" s="232"/>
      <c r="AE65" s="232"/>
    </row>
    <row r="66" spans="1:31" ht="62.25"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11</v>
      </c>
      <c r="H66" s="251"/>
      <c r="I66" s="74"/>
      <c r="J66" s="74"/>
      <c r="K66" s="74"/>
      <c r="L66" s="74"/>
      <c r="M66" s="74" t="s">
        <v>581</v>
      </c>
      <c r="N66" s="298"/>
      <c r="O66" s="232"/>
      <c r="P66" s="232"/>
      <c r="Q66" s="232"/>
      <c r="R66" s="232"/>
      <c r="S66" s="232"/>
      <c r="T66" s="232"/>
      <c r="U66" s="232"/>
      <c r="V66" s="232"/>
      <c r="W66" s="232"/>
      <c r="X66" s="232"/>
      <c r="Y66" s="232"/>
      <c r="Z66" s="232"/>
      <c r="AA66" s="232"/>
      <c r="AB66" s="232"/>
      <c r="AC66" s="232"/>
      <c r="AD66" s="232"/>
      <c r="AE66" s="232"/>
    </row>
    <row r="67" spans="1:31" ht="62.25"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15</v>
      </c>
      <c r="H67" s="251"/>
      <c r="I67" s="74"/>
      <c r="J67" s="74"/>
      <c r="K67" s="74"/>
      <c r="L67" s="74"/>
      <c r="M67" s="74"/>
      <c r="N67" s="298"/>
      <c r="O67" s="232"/>
      <c r="P67" s="232"/>
      <c r="Q67" s="232"/>
      <c r="R67" s="232"/>
      <c r="S67" s="232"/>
      <c r="T67" s="232"/>
      <c r="U67" s="232"/>
      <c r="V67" s="232"/>
      <c r="W67" s="232"/>
      <c r="X67" s="232"/>
      <c r="Y67" s="232"/>
      <c r="Z67" s="232"/>
      <c r="AA67" s="232"/>
      <c r="AB67" s="232"/>
      <c r="AC67" s="232"/>
      <c r="AD67" s="232"/>
      <c r="AE67" s="232"/>
    </row>
    <row r="68" spans="1:31" ht="62.25"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15</v>
      </c>
      <c r="H68" s="251"/>
      <c r="I68" s="74"/>
      <c r="J68" s="74"/>
      <c r="K68" s="74"/>
      <c r="L68" s="74"/>
      <c r="M68" s="74"/>
      <c r="N68" s="298"/>
      <c r="O68" s="232"/>
      <c r="P68" s="232"/>
      <c r="Q68" s="232"/>
      <c r="R68" s="232"/>
      <c r="S68" s="232"/>
      <c r="T68" s="232"/>
      <c r="U68" s="232"/>
      <c r="V68" s="232"/>
      <c r="W68" s="232"/>
      <c r="X68" s="232"/>
      <c r="Y68" s="232"/>
      <c r="Z68" s="232"/>
      <c r="AA68" s="232"/>
      <c r="AB68" s="232"/>
      <c r="AC68" s="232"/>
      <c r="AD68" s="232"/>
      <c r="AE68" s="232"/>
    </row>
    <row r="69" spans="1:31"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11</v>
      </c>
      <c r="H69" s="251"/>
      <c r="I69" s="74"/>
      <c r="J69" s="74"/>
      <c r="K69" s="74"/>
      <c r="L69" s="74"/>
      <c r="M69" s="74" t="s">
        <v>581</v>
      </c>
      <c r="N69" s="298"/>
      <c r="O69" s="232"/>
      <c r="P69" s="232"/>
      <c r="Q69" s="232"/>
      <c r="R69" s="232"/>
      <c r="S69" s="232"/>
      <c r="T69" s="232"/>
      <c r="U69" s="232"/>
      <c r="V69" s="232"/>
      <c r="W69" s="232"/>
      <c r="X69" s="232"/>
      <c r="Y69" s="232"/>
      <c r="Z69" s="232"/>
      <c r="AA69" s="232"/>
      <c r="AB69" s="232"/>
      <c r="AC69" s="232"/>
      <c r="AD69" s="232"/>
      <c r="AE69" s="232"/>
    </row>
    <row r="70" spans="1:31" ht="62.25" customHeight="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15</v>
      </c>
      <c r="H70" s="251"/>
      <c r="I70" s="74"/>
      <c r="J70" s="74"/>
      <c r="K70" s="74"/>
      <c r="L70" s="74"/>
      <c r="M70" s="74"/>
      <c r="N70" s="297"/>
      <c r="O70" s="232"/>
      <c r="P70" s="232"/>
      <c r="Q70" s="232"/>
      <c r="R70" s="232"/>
      <c r="S70" s="232"/>
      <c r="T70" s="232"/>
      <c r="U70" s="232"/>
      <c r="V70" s="232"/>
      <c r="W70" s="232"/>
      <c r="X70" s="232"/>
      <c r="Y70" s="232"/>
      <c r="Z70" s="232"/>
      <c r="AA70" s="232"/>
      <c r="AB70" s="232"/>
      <c r="AC70" s="232"/>
      <c r="AD70" s="232"/>
      <c r="AE70" s="232"/>
    </row>
    <row r="71" spans="1:31" ht="62.25"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15</v>
      </c>
      <c r="H71" s="251"/>
      <c r="I71" s="74"/>
      <c r="J71" s="74"/>
      <c r="K71" s="74"/>
      <c r="L71" s="74"/>
      <c r="M71" s="74"/>
      <c r="N71" s="298"/>
      <c r="O71" s="232"/>
      <c r="P71" s="232"/>
      <c r="Q71" s="232"/>
      <c r="R71" s="232"/>
      <c r="S71" s="232"/>
      <c r="T71" s="232"/>
      <c r="U71" s="232"/>
      <c r="V71" s="232"/>
      <c r="W71" s="232"/>
      <c r="X71" s="232"/>
      <c r="Y71" s="232"/>
      <c r="Z71" s="232"/>
      <c r="AA71" s="232"/>
      <c r="AB71" s="232"/>
      <c r="AC71" s="232"/>
      <c r="AD71" s="232"/>
      <c r="AE71" s="232"/>
    </row>
    <row r="72" spans="1:31" ht="62.25"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15</v>
      </c>
      <c r="H72" s="251"/>
      <c r="I72" s="74"/>
      <c r="J72" s="74"/>
      <c r="K72" s="74"/>
      <c r="L72" s="74"/>
      <c r="M72" s="74"/>
      <c r="N72" s="298"/>
      <c r="O72" s="232"/>
      <c r="P72" s="232"/>
      <c r="Q72" s="232"/>
      <c r="R72" s="232"/>
      <c r="S72" s="232"/>
      <c r="T72" s="232"/>
      <c r="U72" s="232"/>
      <c r="V72" s="232"/>
      <c r="W72" s="232"/>
      <c r="X72" s="232"/>
      <c r="Y72" s="232"/>
      <c r="Z72" s="232"/>
      <c r="AA72" s="232"/>
      <c r="AB72" s="232"/>
      <c r="AC72" s="232"/>
      <c r="AD72" s="232"/>
      <c r="AE72" s="232"/>
    </row>
    <row r="73" spans="1:31" ht="62.25"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15</v>
      </c>
      <c r="H73" s="251"/>
      <c r="I73" s="74"/>
      <c r="J73" s="74"/>
      <c r="K73" s="74"/>
      <c r="L73" s="74"/>
      <c r="M73" s="74"/>
      <c r="N73" s="298"/>
      <c r="O73" s="232"/>
      <c r="P73" s="232"/>
      <c r="Q73" s="232"/>
      <c r="R73" s="232"/>
      <c r="S73" s="232"/>
      <c r="T73" s="232"/>
      <c r="U73" s="232"/>
      <c r="V73" s="232"/>
      <c r="W73" s="232"/>
      <c r="X73" s="232"/>
      <c r="Y73" s="232"/>
      <c r="Z73" s="232"/>
      <c r="AA73" s="232"/>
      <c r="AB73" s="232"/>
      <c r="AC73" s="232"/>
      <c r="AD73" s="232"/>
      <c r="AE73" s="232"/>
    </row>
    <row r="74" spans="1:31" ht="62.25"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11</v>
      </c>
      <c r="H74" s="251"/>
      <c r="I74" s="74"/>
      <c r="J74" s="74"/>
      <c r="K74" s="74"/>
      <c r="L74" s="74"/>
      <c r="M74" s="74" t="s">
        <v>581</v>
      </c>
      <c r="N74" s="298"/>
      <c r="O74" s="232"/>
      <c r="P74" s="232"/>
      <c r="Q74" s="232"/>
      <c r="R74" s="232"/>
      <c r="S74" s="232"/>
      <c r="T74" s="232"/>
      <c r="U74" s="232"/>
      <c r="V74" s="232"/>
      <c r="W74" s="232"/>
      <c r="X74" s="232"/>
      <c r="Y74" s="232"/>
      <c r="Z74" s="232"/>
      <c r="AA74" s="232"/>
      <c r="AB74" s="232"/>
      <c r="AC74" s="232"/>
      <c r="AD74" s="232"/>
      <c r="AE74" s="232"/>
    </row>
    <row r="75" spans="1:31" ht="62.25"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15</v>
      </c>
      <c r="H75" s="251"/>
      <c r="I75" s="74"/>
      <c r="J75" s="74"/>
      <c r="K75" s="74"/>
      <c r="L75" s="74"/>
      <c r="M75" s="74"/>
      <c r="N75" s="298"/>
      <c r="O75" s="232"/>
      <c r="P75" s="232"/>
      <c r="Q75" s="232"/>
      <c r="R75" s="232"/>
      <c r="S75" s="232"/>
      <c r="T75" s="232"/>
      <c r="U75" s="232"/>
      <c r="V75" s="232"/>
      <c r="W75" s="232"/>
      <c r="X75" s="232"/>
      <c r="Y75" s="232"/>
      <c r="Z75" s="232"/>
      <c r="AA75" s="232"/>
      <c r="AB75" s="232"/>
      <c r="AC75" s="232"/>
      <c r="AD75" s="232"/>
      <c r="AE75" s="232"/>
    </row>
    <row r="76" spans="1:31" ht="62.25"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15</v>
      </c>
      <c r="H76" s="251"/>
      <c r="I76" s="74"/>
      <c r="J76" s="74"/>
      <c r="K76" s="74"/>
      <c r="L76" s="74"/>
      <c r="M76" s="74"/>
      <c r="N76" s="298"/>
      <c r="O76" s="232"/>
      <c r="P76" s="232"/>
      <c r="Q76" s="232"/>
      <c r="R76" s="232"/>
      <c r="S76" s="232"/>
      <c r="T76" s="232"/>
      <c r="U76" s="232"/>
      <c r="V76" s="232"/>
      <c r="W76" s="232"/>
      <c r="X76" s="232"/>
      <c r="Y76" s="232"/>
      <c r="Z76" s="232"/>
      <c r="AA76" s="232"/>
      <c r="AB76" s="232"/>
      <c r="AC76" s="232"/>
      <c r="AD76" s="232"/>
      <c r="AE76" s="232"/>
    </row>
    <row r="77" spans="1:31" ht="62.25"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15</v>
      </c>
      <c r="H77" s="251"/>
      <c r="I77" s="74"/>
      <c r="J77" s="74"/>
      <c r="K77" s="74"/>
      <c r="L77" s="74"/>
      <c r="M77" s="74"/>
      <c r="N77" s="298"/>
      <c r="O77" s="232"/>
      <c r="P77" s="232"/>
      <c r="Q77" s="232"/>
      <c r="R77" s="232"/>
      <c r="S77" s="232"/>
      <c r="T77" s="232"/>
      <c r="U77" s="232"/>
      <c r="V77" s="232"/>
      <c r="W77" s="232"/>
      <c r="X77" s="232"/>
      <c r="Y77" s="232"/>
      <c r="Z77" s="232"/>
      <c r="AA77" s="232"/>
      <c r="AB77" s="232"/>
      <c r="AC77" s="232"/>
      <c r="AD77" s="232"/>
      <c r="AE77" s="232"/>
    </row>
    <row r="78" spans="1:31"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11</v>
      </c>
      <c r="H78" s="251"/>
      <c r="I78" s="74"/>
      <c r="J78" s="74"/>
      <c r="K78" s="74"/>
      <c r="L78" s="74"/>
      <c r="M78" s="74" t="s">
        <v>581</v>
      </c>
      <c r="N78" s="298"/>
      <c r="O78" s="232"/>
      <c r="P78" s="232"/>
      <c r="Q78" s="232"/>
      <c r="R78" s="232"/>
      <c r="S78" s="232"/>
      <c r="T78" s="232"/>
      <c r="U78" s="232"/>
      <c r="V78" s="232"/>
      <c r="W78" s="232"/>
      <c r="X78" s="232"/>
      <c r="Y78" s="232"/>
      <c r="Z78" s="232"/>
      <c r="AA78" s="232"/>
      <c r="AB78" s="232"/>
      <c r="AC78" s="232"/>
      <c r="AD78" s="232"/>
      <c r="AE78" s="232"/>
    </row>
    <row r="79" spans="1:31" ht="62.25"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15</v>
      </c>
      <c r="H79" s="251"/>
      <c r="I79" s="74"/>
      <c r="J79" s="74"/>
      <c r="K79" s="74"/>
      <c r="L79" s="74"/>
      <c r="M79" s="74"/>
      <c r="N79" s="298"/>
      <c r="O79" s="232"/>
      <c r="P79" s="232"/>
      <c r="Q79" s="232"/>
      <c r="R79" s="232"/>
      <c r="S79" s="232"/>
      <c r="T79" s="232"/>
      <c r="U79" s="232"/>
      <c r="V79" s="232"/>
      <c r="W79" s="232"/>
      <c r="X79" s="232"/>
      <c r="Y79" s="232"/>
      <c r="Z79" s="232"/>
      <c r="AA79" s="232"/>
      <c r="AB79" s="232"/>
      <c r="AC79" s="232"/>
      <c r="AD79" s="232"/>
      <c r="AE79" s="232"/>
    </row>
    <row r="80" spans="1:31" ht="62.25"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15</v>
      </c>
      <c r="H80" s="251"/>
      <c r="I80" s="74"/>
      <c r="J80" s="74"/>
      <c r="K80" s="74"/>
      <c r="L80" s="74"/>
      <c r="M80" s="74"/>
      <c r="N80" s="298"/>
      <c r="O80" s="232"/>
      <c r="P80" s="232"/>
      <c r="Q80" s="232"/>
      <c r="R80" s="232"/>
      <c r="S80" s="232"/>
      <c r="T80" s="232"/>
      <c r="U80" s="232"/>
      <c r="V80" s="232"/>
      <c r="W80" s="232"/>
      <c r="X80" s="232"/>
      <c r="Y80" s="232"/>
      <c r="Z80" s="232"/>
      <c r="AA80" s="232"/>
      <c r="AB80" s="232"/>
      <c r="AC80" s="232"/>
      <c r="AD80" s="232"/>
      <c r="AE80" s="232"/>
    </row>
    <row r="81" spans="1:31" ht="62.25"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15</v>
      </c>
      <c r="H81" s="251"/>
      <c r="I81" s="74"/>
      <c r="J81" s="74"/>
      <c r="K81" s="74"/>
      <c r="L81" s="74"/>
      <c r="M81" s="74"/>
      <c r="N81" s="298"/>
      <c r="O81" s="232"/>
      <c r="P81" s="232"/>
      <c r="Q81" s="232"/>
      <c r="R81" s="232"/>
      <c r="S81" s="232"/>
      <c r="T81" s="232"/>
      <c r="U81" s="232"/>
      <c r="V81" s="232"/>
      <c r="W81" s="232"/>
      <c r="X81" s="232"/>
      <c r="Y81" s="232"/>
      <c r="Z81" s="232"/>
      <c r="AA81" s="232"/>
      <c r="AB81" s="232"/>
      <c r="AC81" s="232"/>
      <c r="AD81" s="232"/>
      <c r="AE81" s="232"/>
    </row>
    <row r="82" spans="1:31" ht="62.25"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15</v>
      </c>
      <c r="H82" s="251"/>
      <c r="I82" s="74"/>
      <c r="J82" s="74"/>
      <c r="K82" s="74"/>
      <c r="L82" s="74"/>
      <c r="M82" s="74"/>
      <c r="N82" s="297"/>
      <c r="O82" s="232"/>
      <c r="P82" s="232"/>
      <c r="Q82" s="232"/>
      <c r="R82" s="232"/>
      <c r="S82" s="232"/>
      <c r="T82" s="232"/>
      <c r="U82" s="232"/>
      <c r="V82" s="232"/>
      <c r="W82" s="232"/>
      <c r="X82" s="232"/>
      <c r="Y82" s="232"/>
      <c r="Z82" s="232"/>
      <c r="AA82" s="232"/>
      <c r="AB82" s="232"/>
      <c r="AC82" s="232"/>
      <c r="AD82" s="232"/>
      <c r="AE82" s="232"/>
    </row>
    <row r="83" spans="1:31" ht="62.25"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15</v>
      </c>
      <c r="H83" s="251"/>
      <c r="I83" s="74"/>
      <c r="J83" s="74"/>
      <c r="K83" s="74"/>
      <c r="L83" s="74"/>
      <c r="M83" s="74"/>
      <c r="N83" s="298"/>
      <c r="O83" s="232"/>
      <c r="P83" s="232"/>
      <c r="Q83" s="232"/>
      <c r="R83" s="232"/>
      <c r="S83" s="232"/>
      <c r="T83" s="232"/>
      <c r="U83" s="232"/>
      <c r="V83" s="232"/>
      <c r="W83" s="232"/>
      <c r="X83" s="232"/>
      <c r="Y83" s="232"/>
      <c r="Z83" s="232"/>
      <c r="AA83" s="232"/>
      <c r="AB83" s="232"/>
      <c r="AC83" s="232"/>
      <c r="AD83" s="232"/>
      <c r="AE83" s="232"/>
    </row>
    <row r="84" spans="1:31" ht="62.25"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15</v>
      </c>
      <c r="H84" s="251"/>
      <c r="I84" s="74"/>
      <c r="J84" s="74"/>
      <c r="K84" s="74"/>
      <c r="L84" s="74"/>
      <c r="M84" s="74"/>
      <c r="N84" s="298"/>
      <c r="O84" s="232"/>
      <c r="P84" s="232"/>
      <c r="Q84" s="232"/>
      <c r="R84" s="232"/>
      <c r="S84" s="232"/>
      <c r="T84" s="232"/>
      <c r="U84" s="232"/>
      <c r="V84" s="232"/>
      <c r="W84" s="232"/>
      <c r="X84" s="232"/>
      <c r="Y84" s="232"/>
      <c r="Z84" s="232"/>
      <c r="AA84" s="232"/>
      <c r="AB84" s="232"/>
      <c r="AC84" s="232"/>
      <c r="AD84" s="232"/>
      <c r="AE84" s="232"/>
    </row>
    <row r="85" spans="1:31" ht="62.25"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15</v>
      </c>
      <c r="H85" s="251"/>
      <c r="I85" s="74"/>
      <c r="J85" s="74"/>
      <c r="K85" s="74"/>
      <c r="L85" s="74"/>
      <c r="M85" s="74"/>
      <c r="N85" s="298"/>
      <c r="O85" s="232"/>
      <c r="P85" s="232"/>
      <c r="Q85" s="232"/>
      <c r="R85" s="232"/>
      <c r="S85" s="232"/>
      <c r="T85" s="232"/>
      <c r="U85" s="232"/>
      <c r="V85" s="232"/>
      <c r="W85" s="232"/>
      <c r="X85" s="232"/>
      <c r="Y85" s="232"/>
      <c r="Z85" s="232"/>
      <c r="AA85" s="232"/>
      <c r="AB85" s="232"/>
      <c r="AC85" s="232"/>
      <c r="AD85" s="232"/>
      <c r="AE85" s="232"/>
    </row>
    <row r="86" spans="1:31" ht="62.25"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15</v>
      </c>
      <c r="H86" s="251"/>
      <c r="I86" s="74"/>
      <c r="J86" s="74"/>
      <c r="K86" s="74"/>
      <c r="L86" s="74"/>
      <c r="M86" s="74"/>
      <c r="N86" s="298"/>
      <c r="O86" s="232"/>
      <c r="P86" s="232"/>
      <c r="Q86" s="232"/>
      <c r="R86" s="232"/>
      <c r="S86" s="232"/>
      <c r="T86" s="232"/>
      <c r="U86" s="232"/>
      <c r="V86" s="232"/>
      <c r="W86" s="232"/>
      <c r="X86" s="232"/>
      <c r="Y86" s="232"/>
      <c r="Z86" s="232"/>
      <c r="AA86" s="232"/>
      <c r="AB86" s="232"/>
      <c r="AC86" s="232"/>
      <c r="AD86" s="232"/>
      <c r="AE86" s="232"/>
    </row>
    <row r="87" spans="1:31" ht="62.25"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15</v>
      </c>
      <c r="H87" s="251"/>
      <c r="I87" s="74"/>
      <c r="J87" s="74"/>
      <c r="K87" s="74"/>
      <c r="L87" s="74"/>
      <c r="M87" s="74"/>
      <c r="N87" s="298"/>
      <c r="O87" s="232"/>
      <c r="P87" s="232"/>
      <c r="Q87" s="232"/>
      <c r="R87" s="232"/>
      <c r="S87" s="232"/>
      <c r="T87" s="232"/>
      <c r="U87" s="232"/>
      <c r="V87" s="232"/>
      <c r="W87" s="232"/>
      <c r="X87" s="232"/>
      <c r="Y87" s="232"/>
      <c r="Z87" s="232"/>
      <c r="AA87" s="232"/>
      <c r="AB87" s="232"/>
      <c r="AC87" s="232"/>
      <c r="AD87" s="232"/>
      <c r="AE87" s="232"/>
    </row>
    <row r="88" spans="1:31" ht="62.25"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15</v>
      </c>
      <c r="H88" s="251"/>
      <c r="I88" s="74"/>
      <c r="J88" s="74"/>
      <c r="K88" s="74"/>
      <c r="L88" s="74"/>
      <c r="M88" s="74"/>
      <c r="N88" s="298"/>
      <c r="O88" s="232"/>
      <c r="P88" s="232"/>
      <c r="Q88" s="232"/>
      <c r="R88" s="232"/>
      <c r="S88" s="232"/>
      <c r="T88" s="232"/>
      <c r="U88" s="232"/>
      <c r="V88" s="232"/>
      <c r="W88" s="232"/>
      <c r="X88" s="232"/>
      <c r="Y88" s="232"/>
      <c r="Z88" s="232"/>
      <c r="AA88" s="232"/>
      <c r="AB88" s="232"/>
      <c r="AC88" s="232"/>
      <c r="AD88" s="232"/>
      <c r="AE88" s="232"/>
    </row>
    <row r="89" spans="1:31" ht="62.25"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15</v>
      </c>
      <c r="H89" s="251"/>
      <c r="I89" s="74"/>
      <c r="J89" s="74"/>
      <c r="K89" s="74"/>
      <c r="L89" s="74"/>
      <c r="M89" s="74"/>
      <c r="N89" s="298"/>
      <c r="O89" s="232"/>
      <c r="P89" s="232"/>
      <c r="Q89" s="232"/>
      <c r="R89" s="232"/>
      <c r="S89" s="232"/>
      <c r="T89" s="232"/>
      <c r="U89" s="232"/>
      <c r="V89" s="232"/>
      <c r="W89" s="232"/>
      <c r="X89" s="232"/>
      <c r="Y89" s="232"/>
      <c r="Z89" s="232"/>
      <c r="AA89" s="232"/>
      <c r="AB89" s="232"/>
      <c r="AC89" s="232"/>
      <c r="AD89" s="232"/>
      <c r="AE89" s="232"/>
    </row>
    <row r="90" spans="1:31" ht="62.25"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15</v>
      </c>
      <c r="H90" s="251"/>
      <c r="I90" s="74"/>
      <c r="J90" s="74"/>
      <c r="K90" s="74"/>
      <c r="L90" s="74"/>
      <c r="M90" s="74"/>
      <c r="N90" s="298"/>
      <c r="O90" s="232"/>
      <c r="P90" s="232"/>
      <c r="Q90" s="232"/>
      <c r="R90" s="232"/>
      <c r="S90" s="232"/>
      <c r="T90" s="232"/>
      <c r="U90" s="232"/>
      <c r="V90" s="232"/>
      <c r="W90" s="232"/>
      <c r="X90" s="232"/>
      <c r="Y90" s="232"/>
      <c r="Z90" s="232"/>
      <c r="AA90" s="232"/>
      <c r="AB90" s="232"/>
      <c r="AC90" s="232"/>
      <c r="AD90" s="232"/>
      <c r="AE90" s="232"/>
    </row>
    <row r="91" spans="1:31" ht="62.25"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15</v>
      </c>
      <c r="H91" s="251"/>
      <c r="I91" s="74"/>
      <c r="J91" s="74"/>
      <c r="K91" s="74"/>
      <c r="L91" s="74"/>
      <c r="M91" s="74"/>
      <c r="N91" s="298"/>
      <c r="O91" s="232"/>
      <c r="P91" s="232"/>
      <c r="Q91" s="232"/>
      <c r="R91" s="232"/>
      <c r="S91" s="232"/>
      <c r="T91" s="232"/>
      <c r="U91" s="232"/>
      <c r="V91" s="232"/>
      <c r="W91" s="232"/>
      <c r="X91" s="232"/>
      <c r="Y91" s="232"/>
      <c r="Z91" s="232"/>
      <c r="AA91" s="232"/>
      <c r="AB91" s="232"/>
      <c r="AC91" s="232"/>
      <c r="AD91" s="232"/>
      <c r="AE91" s="232"/>
    </row>
    <row r="92" spans="1:31" ht="62.25"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15</v>
      </c>
      <c r="H92" s="251"/>
      <c r="I92" s="74"/>
      <c r="J92" s="74"/>
      <c r="K92" s="74"/>
      <c r="L92" s="74"/>
      <c r="M92" s="74"/>
      <c r="N92" s="298"/>
      <c r="O92" s="232"/>
      <c r="P92" s="232"/>
      <c r="Q92" s="232"/>
      <c r="R92" s="232"/>
      <c r="S92" s="232"/>
      <c r="T92" s="232"/>
      <c r="U92" s="232"/>
      <c r="V92" s="232"/>
      <c r="W92" s="232"/>
      <c r="X92" s="232"/>
      <c r="Y92" s="232"/>
      <c r="Z92" s="232"/>
      <c r="AA92" s="232"/>
      <c r="AB92" s="232"/>
      <c r="AC92" s="232"/>
      <c r="AD92" s="232"/>
      <c r="AE92" s="232"/>
    </row>
    <row r="93" spans="1:31" ht="62.25"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15</v>
      </c>
      <c r="H93" s="251"/>
      <c r="I93" s="74"/>
      <c r="J93" s="74"/>
      <c r="K93" s="74"/>
      <c r="L93" s="74"/>
      <c r="M93" s="74"/>
      <c r="N93" s="298"/>
      <c r="O93" s="232"/>
      <c r="P93" s="232"/>
      <c r="Q93" s="232"/>
      <c r="R93" s="232"/>
      <c r="S93" s="232"/>
      <c r="T93" s="232"/>
      <c r="U93" s="232"/>
      <c r="V93" s="232"/>
      <c r="W93" s="232"/>
      <c r="X93" s="232"/>
      <c r="Y93" s="232"/>
      <c r="Z93" s="232"/>
      <c r="AA93" s="232"/>
      <c r="AB93" s="232"/>
      <c r="AC93" s="232"/>
      <c r="AD93" s="232"/>
      <c r="AE93" s="232"/>
    </row>
    <row r="94" spans="1:31" ht="62.25"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15</v>
      </c>
      <c r="H94" s="251"/>
      <c r="I94" s="74"/>
      <c r="J94" s="74"/>
      <c r="K94" s="74"/>
      <c r="L94" s="74"/>
      <c r="M94" s="74"/>
      <c r="N94" s="298"/>
      <c r="O94" s="232"/>
      <c r="P94" s="232"/>
      <c r="Q94" s="232"/>
      <c r="R94" s="232"/>
      <c r="S94" s="232"/>
      <c r="T94" s="232"/>
      <c r="U94" s="232"/>
      <c r="V94" s="232"/>
      <c r="W94" s="232"/>
      <c r="X94" s="232"/>
      <c r="Y94" s="232"/>
      <c r="Z94" s="232"/>
      <c r="AA94" s="232"/>
      <c r="AB94" s="232"/>
      <c r="AC94" s="232"/>
      <c r="AD94" s="232"/>
      <c r="AE94" s="232"/>
    </row>
    <row r="95" spans="1:31" ht="62.25"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15</v>
      </c>
      <c r="H95" s="251"/>
      <c r="I95" s="74"/>
      <c r="J95" s="74"/>
      <c r="K95" s="74"/>
      <c r="L95" s="74"/>
      <c r="M95" s="74"/>
      <c r="N95" s="298"/>
      <c r="O95" s="232"/>
      <c r="P95" s="232"/>
      <c r="Q95" s="232"/>
      <c r="R95" s="232"/>
      <c r="S95" s="232"/>
      <c r="T95" s="232"/>
      <c r="U95" s="232"/>
      <c r="V95" s="232"/>
      <c r="W95" s="232"/>
      <c r="X95" s="232"/>
      <c r="Y95" s="232"/>
      <c r="Z95" s="232"/>
      <c r="AA95" s="232"/>
      <c r="AB95" s="232"/>
      <c r="AC95" s="232"/>
      <c r="AD95" s="232"/>
      <c r="AE95" s="232"/>
    </row>
    <row r="96" spans="1:31" ht="62.25"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15</v>
      </c>
      <c r="H96" s="251"/>
      <c r="I96" s="74"/>
      <c r="J96" s="74"/>
      <c r="K96" s="74"/>
      <c r="L96" s="74"/>
      <c r="M96" s="74"/>
      <c r="N96" s="298"/>
      <c r="O96" s="232"/>
      <c r="P96" s="232"/>
      <c r="Q96" s="232"/>
      <c r="R96" s="232"/>
      <c r="S96" s="232"/>
      <c r="T96" s="232"/>
      <c r="U96" s="232"/>
      <c r="V96" s="232"/>
      <c r="W96" s="232"/>
      <c r="X96" s="232"/>
      <c r="Y96" s="232"/>
      <c r="Z96" s="232"/>
      <c r="AA96" s="232"/>
      <c r="AB96" s="232"/>
      <c r="AC96" s="232"/>
      <c r="AD96" s="232"/>
      <c r="AE96" s="232"/>
    </row>
    <row r="97" spans="1:31" ht="62.25"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15</v>
      </c>
      <c r="H97" s="251"/>
      <c r="I97" s="74"/>
      <c r="J97" s="74"/>
      <c r="K97" s="74"/>
      <c r="L97" s="74"/>
      <c r="M97" s="74"/>
      <c r="N97" s="298"/>
      <c r="O97" s="232"/>
      <c r="P97" s="232"/>
      <c r="Q97" s="232"/>
      <c r="R97" s="232"/>
      <c r="S97" s="232"/>
      <c r="T97" s="232"/>
      <c r="U97" s="232"/>
      <c r="V97" s="232"/>
      <c r="W97" s="232"/>
      <c r="X97" s="232"/>
      <c r="Y97" s="232"/>
      <c r="Z97" s="232"/>
      <c r="AA97" s="232"/>
      <c r="AB97" s="232"/>
      <c r="AC97" s="232"/>
      <c r="AD97" s="232"/>
      <c r="AE97" s="232"/>
    </row>
    <row r="98" spans="1:31" ht="62.25"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15</v>
      </c>
      <c r="H98" s="251"/>
      <c r="I98" s="74"/>
      <c r="J98" s="74"/>
      <c r="K98" s="74"/>
      <c r="L98" s="74"/>
      <c r="M98" s="74"/>
      <c r="N98" s="298"/>
      <c r="O98" s="232"/>
      <c r="P98" s="232"/>
      <c r="Q98" s="232"/>
      <c r="R98" s="232"/>
      <c r="S98" s="232"/>
      <c r="T98" s="232"/>
      <c r="U98" s="232"/>
      <c r="V98" s="232"/>
      <c r="W98" s="232"/>
      <c r="X98" s="232"/>
      <c r="Y98" s="232"/>
      <c r="Z98" s="232"/>
      <c r="AA98" s="232"/>
      <c r="AB98" s="232"/>
      <c r="AC98" s="232"/>
      <c r="AD98" s="232"/>
      <c r="AE98" s="232"/>
    </row>
    <row r="99" spans="1:31" ht="62.25"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15</v>
      </c>
      <c r="H99" s="251"/>
      <c r="I99" s="74"/>
      <c r="J99" s="74"/>
      <c r="K99" s="74"/>
      <c r="L99" s="74"/>
      <c r="M99" s="74"/>
      <c r="N99" s="298"/>
      <c r="O99" s="232"/>
      <c r="P99" s="232"/>
      <c r="Q99" s="232"/>
      <c r="R99" s="232"/>
      <c r="S99" s="232"/>
      <c r="T99" s="232"/>
      <c r="U99" s="232"/>
      <c r="V99" s="232"/>
      <c r="W99" s="232"/>
      <c r="X99" s="232"/>
      <c r="Y99" s="232"/>
      <c r="Z99" s="232"/>
      <c r="AA99" s="232"/>
      <c r="AB99" s="232"/>
      <c r="AC99" s="232"/>
      <c r="AD99" s="232"/>
      <c r="AE99" s="232"/>
    </row>
    <row r="100" spans="1:31" ht="62.25"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15</v>
      </c>
      <c r="H100" s="251"/>
      <c r="I100" s="74"/>
      <c r="J100" s="74"/>
      <c r="K100" s="74"/>
      <c r="L100" s="74"/>
      <c r="M100" s="74"/>
      <c r="N100" s="298"/>
      <c r="O100" s="232"/>
      <c r="P100" s="232"/>
      <c r="Q100" s="232"/>
      <c r="R100" s="232"/>
      <c r="S100" s="232"/>
      <c r="T100" s="232"/>
      <c r="U100" s="232"/>
      <c r="V100" s="232"/>
      <c r="W100" s="232"/>
      <c r="X100" s="232"/>
      <c r="Y100" s="232"/>
      <c r="Z100" s="232"/>
      <c r="AA100" s="232"/>
      <c r="AB100" s="232"/>
      <c r="AC100" s="232"/>
      <c r="AD100" s="232"/>
      <c r="AE100" s="232"/>
    </row>
    <row r="101" spans="1:31" ht="62.25"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15</v>
      </c>
      <c r="H101" s="251"/>
      <c r="I101" s="74"/>
      <c r="J101" s="74"/>
      <c r="K101" s="74"/>
      <c r="L101" s="74"/>
      <c r="M101" s="74"/>
      <c r="N101" s="298"/>
      <c r="O101" s="232"/>
      <c r="P101" s="232"/>
      <c r="Q101" s="232"/>
      <c r="R101" s="232"/>
      <c r="S101" s="232"/>
      <c r="T101" s="232"/>
      <c r="U101" s="232"/>
      <c r="V101" s="232"/>
      <c r="W101" s="232"/>
      <c r="X101" s="232"/>
      <c r="Y101" s="232"/>
      <c r="Z101" s="232"/>
      <c r="AA101" s="232"/>
      <c r="AB101" s="232"/>
      <c r="AC101" s="232"/>
      <c r="AD101" s="232"/>
      <c r="AE101" s="232"/>
    </row>
    <row r="102" spans="1:31" ht="62.25" customHeight="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11</v>
      </c>
      <c r="H102" s="251"/>
      <c r="I102" s="74"/>
      <c r="J102" s="74"/>
      <c r="K102" s="74"/>
      <c r="L102" s="74"/>
      <c r="M102" s="74" t="s">
        <v>581</v>
      </c>
      <c r="N102" s="297"/>
      <c r="O102" s="232"/>
      <c r="P102" s="232"/>
      <c r="Q102" s="232"/>
      <c r="R102" s="232"/>
      <c r="S102" s="232"/>
      <c r="T102" s="232"/>
      <c r="U102" s="232"/>
      <c r="V102" s="232"/>
      <c r="W102" s="232"/>
      <c r="X102" s="232"/>
      <c r="Y102" s="232"/>
      <c r="Z102" s="232"/>
      <c r="AA102" s="232"/>
      <c r="AB102" s="232"/>
      <c r="AC102" s="232"/>
      <c r="AD102" s="232"/>
      <c r="AE102" s="232"/>
    </row>
    <row r="103" spans="1:31" ht="62.25" customHeight="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15</v>
      </c>
      <c r="H103" s="251"/>
      <c r="I103" s="74"/>
      <c r="J103" s="74"/>
      <c r="K103" s="74"/>
      <c r="L103" s="74"/>
      <c r="M103" s="74"/>
      <c r="N103" s="298"/>
      <c r="O103" s="232"/>
      <c r="P103" s="232"/>
      <c r="Q103" s="232"/>
      <c r="R103" s="232"/>
      <c r="S103" s="232"/>
      <c r="T103" s="232"/>
      <c r="U103" s="232"/>
      <c r="V103" s="232"/>
      <c r="W103" s="232"/>
      <c r="X103" s="232"/>
      <c r="Y103" s="232"/>
      <c r="Z103" s="232"/>
      <c r="AA103" s="232"/>
      <c r="AB103" s="232"/>
      <c r="AC103" s="232"/>
      <c r="AD103" s="232"/>
      <c r="AE103" s="232"/>
    </row>
    <row r="104" spans="1:31" ht="62.25"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15</v>
      </c>
      <c r="H104" s="251"/>
      <c r="I104" s="74"/>
      <c r="J104" s="74"/>
      <c r="K104" s="74"/>
      <c r="L104" s="74"/>
      <c r="M104" s="74"/>
      <c r="N104" s="298"/>
      <c r="O104" s="232"/>
      <c r="P104" s="232"/>
      <c r="Q104" s="232"/>
      <c r="R104" s="232"/>
      <c r="S104" s="232"/>
      <c r="T104" s="232"/>
      <c r="U104" s="232"/>
      <c r="V104" s="232"/>
      <c r="W104" s="232"/>
      <c r="X104" s="232"/>
      <c r="Y104" s="232"/>
      <c r="Z104" s="232"/>
      <c r="AA104" s="232"/>
      <c r="AB104" s="232"/>
      <c r="AC104" s="232"/>
      <c r="AD104" s="232"/>
      <c r="AE104" s="232"/>
    </row>
    <row r="105" spans="1:31" ht="62.25"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15</v>
      </c>
      <c r="H105" s="251"/>
      <c r="I105" s="74"/>
      <c r="J105" s="74"/>
      <c r="K105" s="74"/>
      <c r="L105" s="74"/>
      <c r="M105" s="74"/>
      <c r="N105" s="298"/>
      <c r="O105" s="232"/>
      <c r="P105" s="232"/>
      <c r="Q105" s="232"/>
      <c r="R105" s="232"/>
      <c r="S105" s="232"/>
      <c r="T105" s="232"/>
      <c r="U105" s="232"/>
      <c r="V105" s="232"/>
      <c r="W105" s="232"/>
      <c r="X105" s="232"/>
      <c r="Y105" s="232"/>
      <c r="Z105" s="232"/>
      <c r="AA105" s="232"/>
      <c r="AB105" s="232"/>
      <c r="AC105" s="232"/>
      <c r="AD105" s="232"/>
      <c r="AE105" s="232"/>
    </row>
    <row r="106" spans="1:31" ht="62.25"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15</v>
      </c>
      <c r="H106" s="251"/>
      <c r="I106" s="74"/>
      <c r="J106" s="74"/>
      <c r="K106" s="74"/>
      <c r="L106" s="74"/>
      <c r="M106" s="74"/>
      <c r="N106" s="298"/>
      <c r="O106" s="232"/>
      <c r="P106" s="232"/>
      <c r="Q106" s="232"/>
      <c r="R106" s="232"/>
      <c r="S106" s="232"/>
      <c r="T106" s="232"/>
      <c r="U106" s="232"/>
      <c r="V106" s="232"/>
      <c r="W106" s="232"/>
      <c r="X106" s="232"/>
      <c r="Y106" s="232"/>
      <c r="Z106" s="232"/>
      <c r="AA106" s="232"/>
      <c r="AB106" s="232"/>
      <c r="AC106" s="232"/>
      <c r="AD106" s="232"/>
      <c r="AE106" s="232"/>
    </row>
    <row r="107" spans="1:31" ht="62.25"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15</v>
      </c>
      <c r="H107" s="251"/>
      <c r="I107" s="74"/>
      <c r="J107" s="74"/>
      <c r="K107" s="74"/>
      <c r="L107" s="74"/>
      <c r="M107" s="74"/>
      <c r="N107" s="298"/>
      <c r="O107" s="232"/>
      <c r="P107" s="232"/>
      <c r="Q107" s="232"/>
      <c r="R107" s="232"/>
      <c r="S107" s="232"/>
      <c r="T107" s="232"/>
      <c r="U107" s="232"/>
      <c r="V107" s="232"/>
      <c r="W107" s="232"/>
      <c r="X107" s="232"/>
      <c r="Y107" s="232"/>
      <c r="Z107" s="232"/>
      <c r="AA107" s="232"/>
      <c r="AB107" s="232"/>
      <c r="AC107" s="232"/>
      <c r="AD107" s="232"/>
      <c r="AE107" s="232"/>
    </row>
    <row r="108" spans="1:31" ht="62.25"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15</v>
      </c>
      <c r="H108" s="251"/>
      <c r="I108" s="74"/>
      <c r="J108" s="74"/>
      <c r="K108" s="74"/>
      <c r="L108" s="74"/>
      <c r="M108" s="74"/>
      <c r="N108" s="298"/>
      <c r="O108" s="232"/>
      <c r="P108" s="232"/>
      <c r="Q108" s="232"/>
      <c r="R108" s="232"/>
      <c r="S108" s="232"/>
      <c r="T108" s="232"/>
      <c r="U108" s="232"/>
      <c r="V108" s="232"/>
      <c r="W108" s="232"/>
      <c r="X108" s="232"/>
      <c r="Y108" s="232"/>
      <c r="Z108" s="232"/>
      <c r="AA108" s="232"/>
      <c r="AB108" s="232"/>
      <c r="AC108" s="232"/>
      <c r="AD108" s="232"/>
      <c r="AE108" s="232"/>
    </row>
    <row r="109" spans="1:31" ht="62.25"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15</v>
      </c>
      <c r="H109" s="251"/>
      <c r="I109" s="74"/>
      <c r="J109" s="74"/>
      <c r="K109" s="74"/>
      <c r="L109" s="74"/>
      <c r="M109" s="74"/>
      <c r="N109" s="298"/>
      <c r="O109" s="232"/>
      <c r="P109" s="232"/>
      <c r="Q109" s="232"/>
      <c r="R109" s="232"/>
      <c r="S109" s="232"/>
      <c r="T109" s="232"/>
      <c r="U109" s="232"/>
      <c r="V109" s="232"/>
      <c r="W109" s="232"/>
      <c r="X109" s="232"/>
      <c r="Y109" s="232"/>
      <c r="Z109" s="232"/>
      <c r="AA109" s="232"/>
      <c r="AB109" s="232"/>
      <c r="AC109" s="232"/>
      <c r="AD109" s="232"/>
      <c r="AE109" s="232"/>
    </row>
    <row r="110" spans="1:31" ht="62.25"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15</v>
      </c>
      <c r="H110" s="251"/>
      <c r="I110" s="74"/>
      <c r="J110" s="74"/>
      <c r="K110" s="74"/>
      <c r="L110" s="74"/>
      <c r="M110" s="74"/>
      <c r="N110" s="298"/>
      <c r="O110" s="232"/>
      <c r="P110" s="232"/>
      <c r="Q110" s="232"/>
      <c r="R110" s="232"/>
      <c r="S110" s="232"/>
      <c r="T110" s="232"/>
      <c r="U110" s="232"/>
      <c r="V110" s="232"/>
      <c r="W110" s="232"/>
      <c r="X110" s="232"/>
      <c r="Y110" s="232"/>
      <c r="Z110" s="232"/>
      <c r="AA110" s="232"/>
      <c r="AB110" s="232"/>
      <c r="AC110" s="232"/>
      <c r="AD110" s="232"/>
      <c r="AE110" s="232"/>
    </row>
    <row r="111" spans="1:31" ht="62.25"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15</v>
      </c>
      <c r="H111" s="251"/>
      <c r="I111" s="74"/>
      <c r="J111" s="74"/>
      <c r="K111" s="74"/>
      <c r="L111" s="74"/>
      <c r="M111" s="74"/>
      <c r="N111" s="298"/>
      <c r="O111" s="232"/>
      <c r="P111" s="232"/>
      <c r="Q111" s="232"/>
      <c r="R111" s="232"/>
      <c r="S111" s="232"/>
      <c r="T111" s="232"/>
      <c r="U111" s="232"/>
      <c r="V111" s="232"/>
      <c r="W111" s="232"/>
      <c r="X111" s="232"/>
      <c r="Y111" s="232"/>
      <c r="Z111" s="232"/>
      <c r="AA111" s="232"/>
      <c r="AB111" s="232"/>
      <c r="AC111" s="232"/>
      <c r="AD111" s="232"/>
      <c r="AE111" s="232"/>
    </row>
    <row r="112" spans="1:31" ht="62.25"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15</v>
      </c>
      <c r="H112" s="251"/>
      <c r="I112" s="74"/>
      <c r="J112" s="74"/>
      <c r="K112" s="74"/>
      <c r="L112" s="74"/>
      <c r="M112" s="74"/>
      <c r="N112" s="298"/>
      <c r="O112" s="232"/>
      <c r="P112" s="232"/>
      <c r="Q112" s="232"/>
      <c r="R112" s="232"/>
      <c r="S112" s="232"/>
      <c r="T112" s="232"/>
      <c r="U112" s="232"/>
      <c r="V112" s="232"/>
      <c r="W112" s="232"/>
      <c r="X112" s="232"/>
      <c r="Y112" s="232"/>
      <c r="Z112" s="232"/>
      <c r="AA112" s="232"/>
      <c r="AB112" s="232"/>
      <c r="AC112" s="232"/>
      <c r="AD112" s="232"/>
      <c r="AE112" s="232"/>
    </row>
    <row r="113" spans="1:31" ht="62.25"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15</v>
      </c>
      <c r="H113" s="251"/>
      <c r="I113" s="74"/>
      <c r="J113" s="74"/>
      <c r="K113" s="74"/>
      <c r="L113" s="74"/>
      <c r="M113" s="74"/>
      <c r="N113" s="298"/>
      <c r="O113" s="232"/>
      <c r="P113" s="232"/>
      <c r="Q113" s="232"/>
      <c r="R113" s="232"/>
      <c r="S113" s="232"/>
      <c r="T113" s="232"/>
      <c r="U113" s="232"/>
      <c r="V113" s="232"/>
      <c r="W113" s="232"/>
      <c r="X113" s="232"/>
      <c r="Y113" s="232"/>
      <c r="Z113" s="232"/>
      <c r="AA113" s="232"/>
      <c r="AB113" s="232"/>
      <c r="AC113" s="232"/>
      <c r="AD113" s="232"/>
      <c r="AE113" s="232"/>
    </row>
    <row r="114" spans="1:31" ht="62.25"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15</v>
      </c>
      <c r="H114" s="251"/>
      <c r="I114" s="74"/>
      <c r="J114" s="74"/>
      <c r="K114" s="74"/>
      <c r="L114" s="74"/>
      <c r="M114" s="74"/>
      <c r="N114" s="298"/>
      <c r="O114" s="232"/>
      <c r="P114" s="232"/>
      <c r="Q114" s="232"/>
      <c r="R114" s="232"/>
      <c r="S114" s="232"/>
      <c r="T114" s="232"/>
      <c r="U114" s="232"/>
      <c r="V114" s="232"/>
      <c r="W114" s="232"/>
      <c r="X114" s="232"/>
      <c r="Y114" s="232"/>
      <c r="Z114" s="232"/>
      <c r="AA114" s="232"/>
      <c r="AB114" s="232"/>
      <c r="AC114" s="232"/>
      <c r="AD114" s="232"/>
      <c r="AE114" s="232"/>
    </row>
    <row r="115" spans="1:31" ht="62.25"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15</v>
      </c>
      <c r="H115" s="251"/>
      <c r="I115" s="74"/>
      <c r="J115" s="74"/>
      <c r="K115" s="74"/>
      <c r="L115" s="74"/>
      <c r="M115" s="74"/>
      <c r="N115" s="298"/>
      <c r="O115" s="62"/>
      <c r="P115" s="62"/>
      <c r="Q115" s="62"/>
      <c r="R115" s="62"/>
      <c r="S115" s="62"/>
      <c r="T115" s="62"/>
      <c r="U115" s="62"/>
      <c r="V115" s="62"/>
      <c r="W115" s="62"/>
      <c r="X115" s="62"/>
      <c r="Y115" s="62"/>
      <c r="Z115" s="62"/>
      <c r="AA115" s="62"/>
      <c r="AB115" s="62"/>
      <c r="AC115" s="62"/>
      <c r="AD115" s="62"/>
      <c r="AE115" s="62"/>
    </row>
    <row r="116" spans="1:31" ht="59.25"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15</v>
      </c>
      <c r="H116" s="251"/>
      <c r="I116" s="74"/>
      <c r="J116" s="74"/>
      <c r="K116" s="74"/>
      <c r="L116" s="74"/>
      <c r="M116" s="74"/>
      <c r="N116" s="298"/>
      <c r="O116" s="232"/>
      <c r="P116" s="232"/>
      <c r="Q116" s="232"/>
      <c r="R116" s="232"/>
      <c r="S116" s="232"/>
      <c r="T116" s="232"/>
      <c r="U116" s="232"/>
      <c r="V116" s="232"/>
      <c r="W116" s="232"/>
      <c r="X116" s="232"/>
      <c r="Y116" s="232"/>
      <c r="Z116" s="232"/>
      <c r="AA116" s="232"/>
      <c r="AB116" s="232"/>
      <c r="AC116" s="232"/>
      <c r="AD116" s="232"/>
      <c r="AE116" s="232"/>
    </row>
    <row r="117" spans="1:31" ht="5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15</v>
      </c>
      <c r="H117" s="251"/>
      <c r="I117" s="74"/>
      <c r="J117" s="74"/>
      <c r="K117" s="74"/>
      <c r="L117" s="74"/>
      <c r="M117" s="74"/>
      <c r="N117" s="298"/>
      <c r="O117" s="232"/>
      <c r="P117" s="232"/>
      <c r="Q117" s="232"/>
      <c r="R117" s="232"/>
      <c r="S117" s="232"/>
      <c r="T117" s="232"/>
      <c r="U117" s="232"/>
      <c r="V117" s="232"/>
      <c r="W117" s="232"/>
      <c r="X117" s="232"/>
      <c r="Y117" s="232"/>
      <c r="Z117" s="232"/>
      <c r="AA117" s="232"/>
      <c r="AB117" s="232"/>
      <c r="AC117" s="232"/>
      <c r="AD117" s="232"/>
      <c r="AE117" s="232"/>
    </row>
  </sheetData>
  <autoFilter ref="B11:M117" xr:uid="{00000000-0009-0000-0000-000021000000}"/>
  <mergeCells count="25">
    <mergeCell ref="M4:M10"/>
    <mergeCell ref="C3:G3"/>
    <mergeCell ref="B4:B10"/>
    <mergeCell ref="C4:C10"/>
    <mergeCell ref="D4:D10"/>
    <mergeCell ref="H4:H10"/>
    <mergeCell ref="I4:I10"/>
    <mergeCell ref="J4:J10"/>
    <mergeCell ref="E4:E10"/>
    <mergeCell ref="N4:N10"/>
    <mergeCell ref="A106:A117"/>
    <mergeCell ref="A12:A20"/>
    <mergeCell ref="A21:A22"/>
    <mergeCell ref="A23:A25"/>
    <mergeCell ref="A26:A38"/>
    <mergeCell ref="A39:A46"/>
    <mergeCell ref="A47:A48"/>
    <mergeCell ref="A49:A53"/>
    <mergeCell ref="A54:A63"/>
    <mergeCell ref="A64:A67"/>
    <mergeCell ref="A68:A81"/>
    <mergeCell ref="A82:A94"/>
    <mergeCell ref="A95:A105"/>
    <mergeCell ref="K4:K10"/>
    <mergeCell ref="L4:L10"/>
  </mergeCells>
  <conditionalFormatting sqref="D12:E117">
    <cfRule type="cellIs" dxfId="12" priority="2" operator="equal">
      <formula>"x"</formula>
    </cfRule>
  </conditionalFormatting>
  <conditionalFormatting sqref="G1:G2 C2 G4:G117">
    <cfRule type="cellIs" dxfId="11" priority="14" operator="equal">
      <formula>"na"</formula>
    </cfRule>
  </conditionalFormatting>
  <conditionalFormatting sqref="G4:G10">
    <cfRule type="cellIs" dxfId="10" priority="3" operator="equal">
      <formula>"na"</formula>
    </cfRule>
  </conditionalFormatting>
  <conditionalFormatting sqref="G11:G117">
    <cfRule type="cellIs" dxfId="9" priority="11" operator="equal">
      <formula>"c"</formula>
    </cfRule>
    <cfRule type="cellIs" dxfId="8" priority="12" operator="equal">
      <formula>"nc"</formula>
    </cfRule>
    <cfRule type="cellIs" dxfId="7" priority="13" operator="equal">
      <formula>"nt"</formula>
    </cfRule>
  </conditionalFormatting>
  <conditionalFormatting sqref="H12:H117">
    <cfRule type="cellIs" dxfId="6" priority="6" operator="equal">
      <formula>"d"</formula>
    </cfRule>
  </conditionalFormatting>
  <conditionalFormatting sqref="K2">
    <cfRule type="cellIs" dxfId="5" priority="1" operator="equal">
      <formula>"na"</formula>
    </cfRule>
  </conditionalFormatting>
  <conditionalFormatting sqref="Q4:U4">
    <cfRule type="cellIs" dxfId="4" priority="5" operator="equal">
      <formula>"NT"</formula>
    </cfRule>
    <cfRule type="cellIs" dxfId="3" priority="7" operator="equal">
      <formula>"C"</formula>
    </cfRule>
    <cfRule type="cellIs" dxfId="2" priority="8" operator="equal">
      <formula>"NC"</formula>
    </cfRule>
    <cfRule type="cellIs" dxfId="1" priority="9" operator="equal">
      <formula>"NA"</formula>
    </cfRule>
    <cfRule type="cellIs" dxfId="0" priority="10" operator="equal">
      <formula>"NT"</formula>
    </cfRule>
  </conditionalFormatting>
  <dataValidations count="4">
    <dataValidation type="list" allowBlank="1" showErrorMessage="1" sqref="G54:G55" xr:uid="{00000000-0002-0000-2100-000000000000}">
      <formula1>"nt,na,c"</formula1>
    </dataValidation>
    <dataValidation type="list" allowBlank="1" showErrorMessage="1" sqref="G12:G53 G56:G117" xr:uid="{00000000-0002-0000-2100-000001000000}">
      <formula1>"nt,na,c,nc"</formula1>
    </dataValidation>
    <dataValidation type="list" allowBlank="1" sqref="H12:H117" xr:uid="{00000000-0002-0000-2100-000003000000}">
      <formula1>"d"</formula1>
    </dataValidation>
    <dataValidation type="list" allowBlank="1" showInputMessage="1" showErrorMessage="1" sqref="I12:I117" xr:uid="{430E4141-E9F6-4813-90AD-954303BBE1D2}">
      <formula1>INDIRECT("Liste_" &amp; VLOOKUP(B12,Criticite_Min_Criteres,2,FALSE))</formula1>
    </dataValidation>
  </dataValidations>
  <hyperlinks>
    <hyperlink ref="M54" r:id="rId1" xr:uid="{00000000-0004-0000-2100-000000000000}"/>
    <hyperlink ref="M55" r:id="rId2" xr:uid="{00000000-0004-0000-2100-000001000000}"/>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00000000-0002-0000-2100-000004000000}">
          <x14:formula1>
            <xm:f>Paramètres!$D$2:$D$5</xm:f>
          </x14:formula1>
          <xm:sqref>J12:J117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outlinePr summaryBelow="0" summaryRight="0"/>
  </sheetPr>
  <dimension ref="A1:AA107"/>
  <sheetViews>
    <sheetView workbookViewId="0"/>
  </sheetViews>
  <sheetFormatPr baseColWidth="10" defaultColWidth="14.42578125" defaultRowHeight="15" customHeight="1" x14ac:dyDescent="0.2"/>
  <sheetData>
    <row r="1" spans="1:27" ht="15" customHeight="1" x14ac:dyDescent="0.2">
      <c r="A1" s="90" t="s">
        <v>79</v>
      </c>
      <c r="B1" s="90" t="s">
        <v>80</v>
      </c>
      <c r="C1" s="91" t="str">
        <f>IF(Echantillon!$D13 = "", "", CONCATENATE(Echantillon!$C13, " (", Echantillon!$B13, ")|", Echantillon!$D13))</f>
        <v>Accueil (P01)|https://museemaritime.larochelle.fr/</v>
      </c>
      <c r="D1" s="91" t="e">
        <f>IF(Echantillon!#REF! = "", "", CONCATENATE(Echantillon!$C14, " (", Echantillon!$B14, ")|", Echantillon!#REF!))</f>
        <v>#REF!</v>
      </c>
      <c r="E1" s="91" t="str">
        <f>IF(Echantillon!$D14 = "", "", CONCATENATE(Echantillon!$C15, " (", Echantillon!$B15, ")|", Echantillon!$D14))</f>
        <v>Mentions légales (P03)|https://museemaritime.larochelle.fr/contact</v>
      </c>
      <c r="F1" s="91" t="e">
        <f>IF(Echantillon!#REF! = "", "", CONCATENATE(Echantillon!$C16, " (", Echantillon!$B16, ")|", Echantillon!#REF!))</f>
        <v>#REF!</v>
      </c>
      <c r="G1" s="91" t="str">
        <f>IF(Echantillon!$D15 = "", "", CONCATENATE(Echantillon!$C17, " (", Echantillon!$B17, ")|", Echantillon!$D15))</f>
        <v>En ce moment (P05)|https://museemaritime.larochelle.fr/mentions-legales</v>
      </c>
      <c r="H1" s="91" t="e">
        <f>IF(Echantillon!#REF! = "", "", CONCATENATE(Echantillon!$C18, " (", Echantillon!$B18,")|", Echantillon!#REF!))</f>
        <v>#REF!</v>
      </c>
      <c r="I1" s="91" t="str">
        <f>IF(Echantillon!$D16 = "", "", CONCATENATE(Echantillon!$C19, " (", Echantillon!$B19, ")|", Echantillon!$D16))</f>
        <v>Evenement (P07)|https://museemaritime.larochelle.fr/plan-du-site</v>
      </c>
      <c r="J1" s="91" t="e">
        <f>IF(Echantillon!#REF! = "", "", CONCATENATE(Echantillon!$C20, " (", Echantillon!$B20, ")|", Echantillon!#REF!))</f>
        <v>#REF!</v>
      </c>
      <c r="K1" s="91" t="str">
        <f>IF(Echantillon!$D17 = "", "", CONCATENATE(Echantillon!$C21, " (", Echantillon!$B21, ")|", Echantillon!$D17))</f>
        <v>Présentation du musée (P09)|https://museemaritime.larochelle.fr/un-avant-gout/en-ce-moment</v>
      </c>
      <c r="L1" s="91" t="e">
        <f>IF(Echantillon!#REF! = "", "", CONCATENATE(Echantillon!$B22, " - ", Echantillon!$C22, "|", Echantillon!#REF!))</f>
        <v>#REF!</v>
      </c>
      <c r="M1" s="91" t="str">
        <f>IF(Echantillon!$D18 = "", "", CONCATENATE(Echantillon!$B23, " - ", Echantillon!$C23, "|", Echantillon!$D18))</f>
        <v>P11 - Flotte patrimoniale|https://museemaritime.larochelle.fr/un-avant-gout/en-ce-moment</v>
      </c>
      <c r="N1" s="91" t="e">
        <f>IF(Echantillon!#REF! = "", "", CONCATENATE(Echantillon!$B24, " - ", Echantillon!$C24, "|", Echantillon!#REF!))</f>
        <v>#REF!</v>
      </c>
      <c r="O1" s="91" t="str">
        <f>IF(Echantillon!$D19 = "", "", CONCATENATE(Echantillon!$B25, " - ", Echantillon!$C25, "|", Echantillon!$D19))</f>
        <v>P13 - Joshua (navire)|https://museemaritime.larochelle.fr/un-avant-gout/en-ce-moment/evenement/generationsthalassa-5662</v>
      </c>
      <c r="P1" s="91" t="e">
        <f>IF(Echantillon!#REF! = "", "", CONCATENATE(Echantillon!$B26, " - ", Echantillon!$C26, "|", Echantillon!#REF!))</f>
        <v>#REF!</v>
      </c>
      <c r="Q1" s="91" t="str">
        <f>IF(Echantillon!$D20 = "", "", CONCATENATE(Echantillon!$B27, " - ", Echantillon!$C27, "|", Echantillon!$D20))</f>
        <v>P15 - Je suis (enseignant)|https://museemaritime.larochelle.fr/recherche?q=bateau&amp;tx_indexedsearch%5Bsubmit_button%5D=OK </v>
      </c>
      <c r="R1" s="91" t="e">
        <f>IF(Echantillon!#REF! = "", "", CONCATENATE(Echantillon!$B28, " - ", Echantillon!$C28, "|", Echantillon!#REF!))</f>
        <v>#REF!</v>
      </c>
      <c r="S1" s="91" t="str">
        <f>IF(Echantillon!$D21 = "", "", CONCATENATE(Echantillon!$B29, " - ", Echantillon!$C29, "|", Echantillon!$D21))</f>
        <v>P17 - Lieux culturels et monuments|https://museemaritime.larochelle.fr/un-avant-gout/presentation-du-musee</v>
      </c>
      <c r="T1" s="91" t="e">
        <f>IF(Echantillon!#REF! = "", "", CONCATENATE(Echantillon!$B30, " - ", Echantillon!$C30, "|", Echantillon!#REF!))</f>
        <v>#REF!</v>
      </c>
      <c r="U1" s="91" t="str">
        <f>IF(Echantillon!$D22 = "", "", CONCATENATE(Echantillon!$B31, " - ", Echantillon!$C31, "|", Echantillon!$D22))</f>
        <v>P19 - |https://museemaritime.larochelle.fr/un-avant-gout/histoire-du-musee</v>
      </c>
      <c r="V1" s="91" t="e">
        <f>IF(Echantillon!#REF! = "", "", CONCATENATE(Echantillon!$B32, " - ", Echantillon!$C32, "|", Echantillon!#REF!))</f>
        <v>#REF!</v>
      </c>
      <c r="W1" s="91" t="str">
        <f>IF(Echantillon!$D23 = "", "", CONCATENATE(Echantillon!$B33, " - ", Echantillon!$C33, "|", Echantillon!$D23))</f>
        <v>P21 - |https://museemaritime.larochelle.fr/un-avant-gout/les-collections/flotte-patrimoniale</v>
      </c>
      <c r="X1" s="91" t="str">
        <f>IF(Echantillon!$D34 = "", "", CONCATENATE(Echantillon!$B34, " - ", Echantillon!$C34, "|", Echantillon!$D34))</f>
        <v/>
      </c>
      <c r="Y1" s="91" t="str">
        <f>IF(Echantillon!$D24 = "", "", CONCATENATE(Echantillon!$B35, " - ", Echantillon!$C35, "|", Echantillon!$D24))</f>
        <v>P23 - |https://museemaritime.larochelle.fr/un-avant-gout/les-collections/france-1</v>
      </c>
      <c r="Z1" s="91" t="str">
        <f>IF(Echantillon!$D36 = "", "", CONCATENATE(Echantillon!$B36, " - ", Echantillon!$C36, "|", Echantillon!$D36))</f>
        <v/>
      </c>
      <c r="AA1" s="91" t="str">
        <f>IF(Echantillon!$D25 = "", "", CONCATENATE(Echantillon!$B37, " - ", Echantillon!$C37, "|", Echantillon!$D25))</f>
        <v>P25 - |https://museemaritime.larochelle.fr/un-avant-gout/les-incontournables/joshua-1</v>
      </c>
    </row>
    <row r="2" spans="1:27" ht="15" customHeight="1" x14ac:dyDescent="0.2">
      <c r="A2" s="92" t="s">
        <v>81</v>
      </c>
      <c r="B2" s="92" t="s">
        <v>81</v>
      </c>
      <c r="C2" s="90" t="str">
        <f>IF('P01'!$G12 = "nt", "", 'P01'!$G12)</f>
        <v>na</v>
      </c>
      <c r="D2" s="90" t="str">
        <f>IF('P02'!$G12 = "nt", "", 'P02'!$G12)</f>
        <v>na</v>
      </c>
      <c r="E2" s="90" t="str">
        <f>IF('P03'!$G12 = "nt", "", 'P03'!$G12)</f>
        <v>na</v>
      </c>
      <c r="F2" s="90" t="str">
        <f>IF('P04'!$G12 = "nt", "", 'P04'!$G12)</f>
        <v>na</v>
      </c>
      <c r="G2" s="90" t="str">
        <f>IF('P05'!$G12 = "nt", "", 'P05'!$G12)</f>
        <v>na</v>
      </c>
      <c r="H2" s="90" t="str">
        <f>IF('P06'!$G12 = "nt", "", 'P06'!$G12)</f>
        <v>na</v>
      </c>
      <c r="I2" s="90" t="str">
        <f>IF('P07'!$G12 = "nt", "", 'P07'!$G12)</f>
        <v>nc</v>
      </c>
      <c r="J2" s="90" t="str">
        <f>IF('P08'!$G12 = "nt", "", 'P08'!$G12)</f>
        <v>na</v>
      </c>
      <c r="K2" s="90" t="str">
        <f>IF('P09'!$G12 = "nt", "", 'P09'!$G12)</f>
        <v>c</v>
      </c>
      <c r="L2" s="90" t="str">
        <f>IF('P10'!$G12 = "nt", "", 'P10'!$G12)</f>
        <v>na</v>
      </c>
      <c r="M2" s="90" t="str">
        <f>IF('P11'!$G12 = "nt", "", 'P11'!$G12)</f>
        <v>na</v>
      </c>
      <c r="N2" s="90" t="str">
        <f>IF('P12'!$G12 = "nt", "", 'P12'!$G12)</f>
        <v>na</v>
      </c>
      <c r="O2" s="90" t="str">
        <f>IF('P13'!$G12 = "nt", "", 'P13'!$G12)</f>
        <v>na</v>
      </c>
      <c r="P2" s="90" t="str">
        <f>IF('P14'!$G12 = "nt", "", 'P14'!$G12)</f>
        <v>na</v>
      </c>
      <c r="Q2" s="90" t="str">
        <f>IF('P15'!$G12 = "nt", "", 'P15'!$G12)</f>
        <v>na</v>
      </c>
      <c r="R2" s="90" t="str">
        <f>IF('P16'!$G12 = "nt", "", 'P16'!$G12)</f>
        <v>na</v>
      </c>
      <c r="S2" s="90" t="str">
        <f>IF('P17'!$G12 = "nt", "", 'P17'!$G12)</f>
        <v>na</v>
      </c>
      <c r="T2" s="90" t="str">
        <f>IF('P18'!$G12 = "nt", "", 'P18'!$G12)</f>
        <v>na</v>
      </c>
      <c r="U2" s="90" t="str">
        <f>IF('P19'!$G12 = "nt", "", 'P19'!$G12)</f>
        <v/>
      </c>
      <c r="V2" s="90" t="str">
        <f>IF('P20'!$G12 = "nt", "", 'P20'!$G12)</f>
        <v/>
      </c>
      <c r="W2" s="90" t="str">
        <f>IF('P21'!$G12 = "nt", "", 'P21'!$G12)</f>
        <v/>
      </c>
      <c r="X2" s="90" t="str">
        <f>IF('P22'!$G12 = "nt", "", 'P22'!$G12)</f>
        <v/>
      </c>
      <c r="Y2" s="90" t="str">
        <f>IF('P23'!$G12 = "nt", "", 'P23'!$G12)</f>
        <v/>
      </c>
      <c r="Z2" s="90" t="str">
        <f>IF('P24'!$G12 = "nt", "", 'P24'!$G12)</f>
        <v/>
      </c>
      <c r="AA2" s="90" t="str">
        <f>IF('P25'!$G12 = "nt", "", 'P25'!$G12)</f>
        <v/>
      </c>
    </row>
    <row r="3" spans="1:27" ht="15" customHeight="1" x14ac:dyDescent="0.2">
      <c r="A3" s="92" t="s">
        <v>81</v>
      </c>
      <c r="B3" s="92" t="s">
        <v>82</v>
      </c>
      <c r="C3" s="90" t="str">
        <f>IF('P01'!$G13 = "nt", "", 'P01'!$G13)</f>
        <v>c</v>
      </c>
      <c r="D3" s="90" t="str">
        <f>IF('P02'!$G13 = "nt", "", 'P02'!$G13)</f>
        <v>c</v>
      </c>
      <c r="E3" s="90" t="str">
        <f>IF('P03'!$G13 = "nt", "", 'P03'!$G13)</f>
        <v>c</v>
      </c>
      <c r="F3" s="90" t="str">
        <f>IF('P04'!$G13 = "nt", "", 'P04'!$G13)</f>
        <v>c</v>
      </c>
      <c r="G3" s="90" t="str">
        <f>IF('P05'!$G13 = "nt", "", 'P05'!$G13)</f>
        <v>c</v>
      </c>
      <c r="H3" s="90" t="str">
        <f>IF('P06'!$G13 = "nt", "", 'P06'!$G13)</f>
        <v>na</v>
      </c>
      <c r="I3" s="90" t="str">
        <f>IF('P07'!$G13 = "nt", "", 'P07'!$G13)</f>
        <v>c</v>
      </c>
      <c r="J3" s="90" t="str">
        <f>IF('P08'!$G13 = "nt", "", 'P08'!$G13)</f>
        <v>c</v>
      </c>
      <c r="K3" s="90" t="str">
        <f>IF('P09'!$G13 = "nt", "", 'P09'!$G13)</f>
        <v>c</v>
      </c>
      <c r="L3" s="90" t="str">
        <f>IF('P10'!$G13 = "nt", "", 'P10'!$G13)</f>
        <v>nc</v>
      </c>
      <c r="M3" s="90" t="str">
        <f>IF('P11'!$G13 = "nt", "", 'P11'!$G13)</f>
        <v>c</v>
      </c>
      <c r="N3" s="90" t="str">
        <f>IF('P12'!$G13 = "nt", "", 'P12'!$G13)</f>
        <v>na</v>
      </c>
      <c r="O3" s="90" t="str">
        <f>IF('P13'!$G13 = "nt", "", 'P13'!$G13)</f>
        <v>na</v>
      </c>
      <c r="P3" s="90" t="str">
        <f>IF('P14'!$G13 = "nt", "", 'P14'!$G13)</f>
        <v>c</v>
      </c>
      <c r="Q3" s="90" t="str">
        <f>IF('P15'!$G13 = "nt", "", 'P15'!$G13)</f>
        <v>c</v>
      </c>
      <c r="R3" s="90" t="str">
        <f>IF('P16'!$G13 = "nt", "", 'P16'!$G13)</f>
        <v>c</v>
      </c>
      <c r="S3" s="90" t="str">
        <f>IF('P17'!$G13 = "nt", "", 'P17'!$G13)</f>
        <v>c</v>
      </c>
      <c r="T3" s="90" t="str">
        <f>IF('P18'!$G13 = "nt", "", 'P18'!$G13)</f>
        <v>c</v>
      </c>
      <c r="U3" s="90" t="str">
        <f>IF('P19'!$G13 = "nt", "", 'P19'!$G13)</f>
        <v/>
      </c>
      <c r="V3" s="90" t="str">
        <f>IF('P20'!$G13 = "nt", "", 'P20'!$G13)</f>
        <v/>
      </c>
      <c r="W3" s="90" t="str">
        <f>IF('P21'!$G13 = "nt", "", 'P21'!$G13)</f>
        <v/>
      </c>
      <c r="X3" s="90" t="str">
        <f>IF('P22'!$G13 = "nt", "", 'P22'!$G13)</f>
        <v/>
      </c>
      <c r="Y3" s="90" t="str">
        <f>IF('P23'!$G13 = "nt", "", 'P23'!$G13)</f>
        <v/>
      </c>
      <c r="Z3" s="90" t="str">
        <f>IF('P24'!$G13 = "nt", "", 'P24'!$G13)</f>
        <v/>
      </c>
      <c r="AA3" s="90" t="str">
        <f>IF('P25'!$G13 = "nt", "", 'P25'!$G13)</f>
        <v/>
      </c>
    </row>
    <row r="4" spans="1:27" ht="15" customHeight="1" x14ac:dyDescent="0.2">
      <c r="A4" s="92" t="s">
        <v>81</v>
      </c>
      <c r="B4" s="92" t="s">
        <v>83</v>
      </c>
      <c r="C4" s="90" t="str">
        <f>IF('P01'!$G14 = "nt", "", 'P01'!$G14)</f>
        <v>na</v>
      </c>
      <c r="D4" s="90" t="str">
        <f>IF('P02'!$G14 = "nt", "", 'P02'!$G14)</f>
        <v>na</v>
      </c>
      <c r="E4" s="90" t="str">
        <f>IF('P03'!$G14 = "nt", "", 'P03'!$G14)</f>
        <v>na</v>
      </c>
      <c r="F4" s="90" t="str">
        <f>IF('P04'!$G14 = "nt", "", 'P04'!$G14)</f>
        <v>na</v>
      </c>
      <c r="G4" s="90" t="str">
        <f>IF('P05'!$G14 = "nt", "", 'P05'!$G14)</f>
        <v>na</v>
      </c>
      <c r="H4" s="90" t="str">
        <f>IF('P06'!$G14 = "nt", "", 'P06'!$G14)</f>
        <v>na</v>
      </c>
      <c r="I4" s="90" t="str">
        <f>IF('P07'!$G14 = "nt", "", 'P07'!$G14)</f>
        <v>na</v>
      </c>
      <c r="J4" s="90" t="str">
        <f>IF('P08'!$G14 = "nt", "", 'P08'!$G14)</f>
        <v>na</v>
      </c>
      <c r="K4" s="90" t="str">
        <f>IF('P09'!$G14 = "nt", "", 'P09'!$G14)</f>
        <v>nc</v>
      </c>
      <c r="L4" s="90" t="str">
        <f>IF('P10'!$G14 = "nt", "", 'P10'!$G14)</f>
        <v>na</v>
      </c>
      <c r="M4" s="90" t="str">
        <f>IF('P11'!$G14 = "nt", "", 'P11'!$G14)</f>
        <v>na</v>
      </c>
      <c r="N4" s="90" t="str">
        <f>IF('P12'!$G14 = "nt", "", 'P12'!$G14)</f>
        <v>na</v>
      </c>
      <c r="O4" s="90" t="str">
        <f>IF('P13'!$G14 = "nt", "", 'P13'!$G14)</f>
        <v>na</v>
      </c>
      <c r="P4" s="90" t="str">
        <f>IF('P14'!$G14 = "nt", "", 'P14'!$G14)</f>
        <v>na</v>
      </c>
      <c r="Q4" s="90" t="str">
        <f>IF('P15'!$G14 = "nt", "", 'P15'!$G14)</f>
        <v>na</v>
      </c>
      <c r="R4" s="90" t="str">
        <f>IF('P16'!$G14 = "nt", "", 'P16'!$G14)</f>
        <v>na</v>
      </c>
      <c r="S4" s="90" t="str">
        <f>IF('P17'!$G14 = "nt", "", 'P17'!$G14)</f>
        <v>na</v>
      </c>
      <c r="T4" s="90" t="str">
        <f>IF('P18'!$G14 = "nt", "", 'P18'!$G14)</f>
        <v>na</v>
      </c>
      <c r="U4" s="90" t="str">
        <f>IF('P19'!$G14 = "nt", "", 'P19'!$G14)</f>
        <v/>
      </c>
      <c r="V4" s="90" t="str">
        <f>IF('P20'!$G14 = "nt", "", 'P20'!$G14)</f>
        <v/>
      </c>
      <c r="W4" s="90" t="str">
        <f>IF('P21'!$G14 = "nt", "", 'P21'!$G14)</f>
        <v/>
      </c>
      <c r="X4" s="90" t="str">
        <f>IF('P22'!$G14 = "nt", "", 'P22'!$G14)</f>
        <v/>
      </c>
      <c r="Y4" s="90" t="str">
        <f>IF('P23'!$G14 = "nt", "", 'P23'!$G14)</f>
        <v/>
      </c>
      <c r="Z4" s="90" t="str">
        <f>IF('P24'!$G14 = "nt", "", 'P24'!$G14)</f>
        <v/>
      </c>
      <c r="AA4" s="90" t="str">
        <f>IF('P25'!$G14 = "nt", "", 'P25'!$G14)</f>
        <v/>
      </c>
    </row>
    <row r="5" spans="1:27" ht="15" customHeight="1" x14ac:dyDescent="0.2">
      <c r="A5" s="92" t="s">
        <v>81</v>
      </c>
      <c r="B5" s="92" t="s">
        <v>84</v>
      </c>
      <c r="C5" s="90" t="str">
        <f>IF('P01'!$G15 = "nt", "", 'P01'!$G15)</f>
        <v>na</v>
      </c>
      <c r="D5" s="90" t="str">
        <f>IF('P02'!$G15 = "nt", "", 'P02'!$G15)</f>
        <v>na</v>
      </c>
      <c r="E5" s="90" t="str">
        <f>IF('P03'!$G15 = "nt", "", 'P03'!$G15)</f>
        <v>na</v>
      </c>
      <c r="F5" s="90" t="str">
        <f>IF('P04'!$G15 = "nt", "", 'P04'!$G15)</f>
        <v>na</v>
      </c>
      <c r="G5" s="90" t="str">
        <f>IF('P05'!$G15 = "nt", "", 'P05'!$G15)</f>
        <v>na</v>
      </c>
      <c r="H5" s="90" t="str">
        <f>IF('P06'!$G15 = "nt", "", 'P06'!$G15)</f>
        <v>na</v>
      </c>
      <c r="I5" s="90" t="str">
        <f>IF('P07'!$G15 = "nt", "", 'P07'!$G15)</f>
        <v>na</v>
      </c>
      <c r="J5" s="90" t="str">
        <f>IF('P08'!$G15 = "nt", "", 'P08'!$G15)</f>
        <v>na</v>
      </c>
      <c r="K5" s="90" t="str">
        <f>IF('P09'!$G15 = "nt", "", 'P09'!$G15)</f>
        <v>na</v>
      </c>
      <c r="L5" s="90" t="str">
        <f>IF('P10'!$G15 = "nt", "", 'P10'!$G15)</f>
        <v>na</v>
      </c>
      <c r="M5" s="90" t="str">
        <f>IF('P11'!$G15 = "nt", "", 'P11'!$G15)</f>
        <v>na</v>
      </c>
      <c r="N5" s="90" t="str">
        <f>IF('P12'!$G15 = "nt", "", 'P12'!$G15)</f>
        <v>na</v>
      </c>
      <c r="O5" s="90" t="str">
        <f>IF('P13'!$G15 = "nt", "", 'P13'!$G15)</f>
        <v>na</v>
      </c>
      <c r="P5" s="90" t="str">
        <f>IF('P14'!$G15 = "nt", "", 'P14'!$G15)</f>
        <v>na</v>
      </c>
      <c r="Q5" s="90" t="str">
        <f>IF('P15'!$G15 = "nt", "", 'P15'!$G15)</f>
        <v>na</v>
      </c>
      <c r="R5" s="90" t="str">
        <f>IF('P16'!$G15 = "nt", "", 'P16'!$G15)</f>
        <v>na</v>
      </c>
      <c r="S5" s="90" t="str">
        <f>IF('P17'!$G15 = "nt", "", 'P17'!$G15)</f>
        <v>na</v>
      </c>
      <c r="T5" s="90" t="str">
        <f>IF('P18'!$G15 = "nt", "", 'P18'!$G15)</f>
        <v>na</v>
      </c>
      <c r="U5" s="90" t="str">
        <f>IF('P19'!$G15 = "nt", "", 'P19'!$G15)</f>
        <v/>
      </c>
      <c r="V5" s="90" t="str">
        <f>IF('P20'!$G15 = "nt", "", 'P20'!$G15)</f>
        <v/>
      </c>
      <c r="W5" s="90" t="str">
        <f>IF('P21'!$G15 = "nt", "", 'P21'!$G15)</f>
        <v/>
      </c>
      <c r="X5" s="90" t="str">
        <f>IF('P22'!$G15 = "nt", "", 'P22'!$G15)</f>
        <v/>
      </c>
      <c r="Y5" s="90" t="str">
        <f>IF('P23'!$G15 = "nt", "", 'P23'!$G15)</f>
        <v/>
      </c>
      <c r="Z5" s="90" t="str">
        <f>IF('P24'!$G15 = "nt", "", 'P24'!$G15)</f>
        <v/>
      </c>
      <c r="AA5" s="90" t="str">
        <f>IF('P25'!$G15 = "nt", "", 'P25'!$G15)</f>
        <v/>
      </c>
    </row>
    <row r="6" spans="1:27" ht="15" customHeight="1" x14ac:dyDescent="0.2">
      <c r="A6" s="92" t="s">
        <v>81</v>
      </c>
      <c r="B6" s="92" t="s">
        <v>85</v>
      </c>
      <c r="C6" s="90" t="str">
        <f>IF('P01'!$G16 = "nt", "", 'P01'!$G16)</f>
        <v>na</v>
      </c>
      <c r="D6" s="90" t="str">
        <f>IF('P02'!$G16 = "nt", "", 'P02'!$G16)</f>
        <v>na</v>
      </c>
      <c r="E6" s="90" t="str">
        <f>IF('P03'!$G16 = "nt", "", 'P03'!$G16)</f>
        <v>na</v>
      </c>
      <c r="F6" s="90" t="str">
        <f>IF('P04'!$G16 = "nt", "", 'P04'!$G16)</f>
        <v>na</v>
      </c>
      <c r="G6" s="90" t="str">
        <f>IF('P05'!$G16 = "nt", "", 'P05'!$G16)</f>
        <v>na</v>
      </c>
      <c r="H6" s="90" t="str">
        <f>IF('P06'!$G16 = "nt", "", 'P06'!$G16)</f>
        <v>na</v>
      </c>
      <c r="I6" s="90" t="str">
        <f>IF('P07'!$G16 = "nt", "", 'P07'!$G16)</f>
        <v>na</v>
      </c>
      <c r="J6" s="90" t="str">
        <f>IF('P08'!$G16 = "nt", "", 'P08'!$G16)</f>
        <v>na</v>
      </c>
      <c r="K6" s="90" t="str">
        <f>IF('P09'!$G16 = "nt", "", 'P09'!$G16)</f>
        <v>na</v>
      </c>
      <c r="L6" s="90" t="str">
        <f>IF('P10'!$G16 = "nt", "", 'P10'!$G16)</f>
        <v>na</v>
      </c>
      <c r="M6" s="90" t="str">
        <f>IF('P11'!$G16 = "nt", "", 'P11'!$G16)</f>
        <v>na</v>
      </c>
      <c r="N6" s="90" t="str">
        <f>IF('P12'!$G16 = "nt", "", 'P12'!$G16)</f>
        <v>na</v>
      </c>
      <c r="O6" s="90" t="str">
        <f>IF('P13'!$G16 = "nt", "", 'P13'!$G16)</f>
        <v>na</v>
      </c>
      <c r="P6" s="90" t="str">
        <f>IF('P14'!$G16 = "nt", "", 'P14'!$G16)</f>
        <v>na</v>
      </c>
      <c r="Q6" s="90" t="str">
        <f>IF('P15'!$G16 = "nt", "", 'P15'!$G16)</f>
        <v>na</v>
      </c>
      <c r="R6" s="90" t="str">
        <f>IF('P16'!$G16 = "nt", "", 'P16'!$G16)</f>
        <v>na</v>
      </c>
      <c r="S6" s="90" t="str">
        <f>IF('P17'!$G16 = "nt", "", 'P17'!$G16)</f>
        <v>na</v>
      </c>
      <c r="T6" s="90" t="str">
        <f>IF('P18'!$G16 = "nt", "", 'P18'!$G16)</f>
        <v>na</v>
      </c>
      <c r="U6" s="90" t="str">
        <f>IF('P19'!$G16 = "nt", "", 'P19'!$G16)</f>
        <v/>
      </c>
      <c r="V6" s="90" t="str">
        <f>IF('P20'!$G16 = "nt", "", 'P20'!$G16)</f>
        <v/>
      </c>
      <c r="W6" s="90" t="str">
        <f>IF('P21'!$G16 = "nt", "", 'P21'!$G16)</f>
        <v/>
      </c>
      <c r="X6" s="90" t="str">
        <f>IF('P22'!$G16 = "nt", "", 'P22'!$G16)</f>
        <v/>
      </c>
      <c r="Y6" s="90" t="str">
        <f>IF('P23'!$G16 = "nt", "", 'P23'!$G16)</f>
        <v/>
      </c>
      <c r="Z6" s="90" t="str">
        <f>IF('P24'!$G16 = "nt", "", 'P24'!$G16)</f>
        <v/>
      </c>
      <c r="AA6" s="90" t="str">
        <f>IF('P25'!$G16 = "nt", "", 'P25'!$G16)</f>
        <v/>
      </c>
    </row>
    <row r="7" spans="1:27" ht="15" customHeight="1" x14ac:dyDescent="0.2">
      <c r="A7" s="92" t="s">
        <v>81</v>
      </c>
      <c r="B7" s="92" t="s">
        <v>86</v>
      </c>
      <c r="C7" s="90" t="str">
        <f>IF('P01'!$G17 = "nt", "", 'P01'!$G17)</f>
        <v>na</v>
      </c>
      <c r="D7" s="90" t="str">
        <f>IF('P02'!$G17 = "nt", "", 'P02'!$G17)</f>
        <v>na</v>
      </c>
      <c r="E7" s="90" t="str">
        <f>IF('P03'!$G17 = "nt", "", 'P03'!$G17)</f>
        <v>na</v>
      </c>
      <c r="F7" s="90" t="str">
        <f>IF('P04'!$G17 = "nt", "", 'P04'!$G17)</f>
        <v>na</v>
      </c>
      <c r="G7" s="90" t="str">
        <f>IF('P05'!$G17 = "nt", "", 'P05'!$G17)</f>
        <v>na</v>
      </c>
      <c r="H7" s="90" t="str">
        <f>IF('P06'!$G17 = "nt", "", 'P06'!$G17)</f>
        <v>na</v>
      </c>
      <c r="I7" s="90" t="str">
        <f>IF('P07'!$G17 = "nt", "", 'P07'!$G17)</f>
        <v>na</v>
      </c>
      <c r="J7" s="90" t="str">
        <f>IF('P08'!$G17 = "nt", "", 'P08'!$G17)</f>
        <v>na</v>
      </c>
      <c r="K7" s="90" t="str">
        <f>IF('P09'!$G17 = "nt", "", 'P09'!$G17)</f>
        <v>na</v>
      </c>
      <c r="L7" s="90" t="str">
        <f>IF('P10'!$G17 = "nt", "", 'P10'!$G17)</f>
        <v>na</v>
      </c>
      <c r="M7" s="90" t="str">
        <f>IF('P11'!$G17 = "nt", "", 'P11'!$G17)</f>
        <v>na</v>
      </c>
      <c r="N7" s="90" t="str">
        <f>IF('P12'!$G17 = "nt", "", 'P12'!$G17)</f>
        <v>na</v>
      </c>
      <c r="O7" s="90" t="str">
        <f>IF('P13'!$G17 = "nt", "", 'P13'!$G17)</f>
        <v>na</v>
      </c>
      <c r="P7" s="90" t="str">
        <f>IF('P14'!$G17 = "nt", "", 'P14'!$G17)</f>
        <v>na</v>
      </c>
      <c r="Q7" s="90" t="str">
        <f>IF('P15'!$G17 = "nt", "", 'P15'!$G17)</f>
        <v>na</v>
      </c>
      <c r="R7" s="90" t="str">
        <f>IF('P16'!$G17 = "nt", "", 'P16'!$G17)</f>
        <v>na</v>
      </c>
      <c r="S7" s="90" t="str">
        <f>IF('P17'!$G17 = "nt", "", 'P17'!$G17)</f>
        <v>na</v>
      </c>
      <c r="T7" s="90" t="str">
        <f>IF('P18'!$G17 = "nt", "", 'P18'!$G17)</f>
        <v>na</v>
      </c>
      <c r="U7" s="90" t="str">
        <f>IF('P19'!$G17 = "nt", "", 'P19'!$G17)</f>
        <v/>
      </c>
      <c r="V7" s="90" t="str">
        <f>IF('P20'!$G17 = "nt", "", 'P20'!$G17)</f>
        <v/>
      </c>
      <c r="W7" s="90" t="str">
        <f>IF('P21'!$G17 = "nt", "", 'P21'!$G17)</f>
        <v/>
      </c>
      <c r="X7" s="90" t="str">
        <f>IF('P22'!$G17 = "nt", "", 'P22'!$G17)</f>
        <v/>
      </c>
      <c r="Y7" s="90" t="str">
        <f>IF('P23'!$G17 = "nt", "", 'P23'!$G17)</f>
        <v/>
      </c>
      <c r="Z7" s="90" t="str">
        <f>IF('P24'!$G17 = "nt", "", 'P24'!$G17)</f>
        <v/>
      </c>
      <c r="AA7" s="90" t="str">
        <f>IF('P25'!$G17 = "nt", "", 'P25'!$G17)</f>
        <v/>
      </c>
    </row>
    <row r="8" spans="1:27" ht="15" customHeight="1" x14ac:dyDescent="0.2">
      <c r="A8" s="92" t="s">
        <v>81</v>
      </c>
      <c r="B8" s="92" t="s">
        <v>87</v>
      </c>
      <c r="C8" s="90" t="str">
        <f>IF('P01'!$G18 = "nt", "", 'P01'!$G18)</f>
        <v>na</v>
      </c>
      <c r="D8" s="90" t="str">
        <f>IF('P02'!$G18 = "nt", "", 'P02'!$G18)</f>
        <v>na</v>
      </c>
      <c r="E8" s="90" t="str">
        <f>IF('P03'!$G18 = "nt", "", 'P03'!$G18)</f>
        <v>na</v>
      </c>
      <c r="F8" s="90" t="str">
        <f>IF('P04'!$G18 = "nt", "", 'P04'!$G18)</f>
        <v>na</v>
      </c>
      <c r="G8" s="90" t="str">
        <f>IF('P05'!$G18 = "nt", "", 'P05'!$G18)</f>
        <v>na</v>
      </c>
      <c r="H8" s="90" t="str">
        <f>IF('P06'!$G18 = "nt", "", 'P06'!$G18)</f>
        <v>na</v>
      </c>
      <c r="I8" s="90" t="str">
        <f>IF('P07'!$G18 = "nt", "", 'P07'!$G18)</f>
        <v>na</v>
      </c>
      <c r="J8" s="90" t="str">
        <f>IF('P08'!$G18 = "nt", "", 'P08'!$G18)</f>
        <v>na</v>
      </c>
      <c r="K8" s="90" t="str">
        <f>IF('P09'!$G18 = "nt", "", 'P09'!$G18)</f>
        <v>na</v>
      </c>
      <c r="L8" s="90" t="str">
        <f>IF('P10'!$G18 = "nt", "", 'P10'!$G18)</f>
        <v>na</v>
      </c>
      <c r="M8" s="90" t="str">
        <f>IF('P11'!$G18 = "nt", "", 'P11'!$G18)</f>
        <v>na</v>
      </c>
      <c r="N8" s="90" t="str">
        <f>IF('P12'!$G18 = "nt", "", 'P12'!$G18)</f>
        <v>na</v>
      </c>
      <c r="O8" s="90" t="str">
        <f>IF('P13'!$G18 = "nt", "", 'P13'!$G18)</f>
        <v>na</v>
      </c>
      <c r="P8" s="90" t="str">
        <f>IF('P14'!$G18 = "nt", "", 'P14'!$G18)</f>
        <v>na</v>
      </c>
      <c r="Q8" s="90" t="str">
        <f>IF('P15'!$G18 = "nt", "", 'P15'!$G18)</f>
        <v>na</v>
      </c>
      <c r="R8" s="90" t="str">
        <f>IF('P16'!$G18 = "nt", "", 'P16'!$G18)</f>
        <v>na</v>
      </c>
      <c r="S8" s="90" t="str">
        <f>IF('P17'!$G18 = "nt", "", 'P17'!$G18)</f>
        <v>na</v>
      </c>
      <c r="T8" s="90" t="str">
        <f>IF('P18'!$G18 = "nt", "", 'P18'!$G18)</f>
        <v>na</v>
      </c>
      <c r="U8" s="90" t="str">
        <f>IF('P19'!$G18 = "nt", "", 'P19'!$G18)</f>
        <v/>
      </c>
      <c r="V8" s="90" t="str">
        <f>IF('P20'!$G18 = "nt", "", 'P20'!$G18)</f>
        <v/>
      </c>
      <c r="W8" s="90" t="str">
        <f>IF('P21'!$G18 = "nt", "", 'P21'!$G18)</f>
        <v/>
      </c>
      <c r="X8" s="90" t="str">
        <f>IF('P22'!$G18 = "nt", "", 'P22'!$G18)</f>
        <v/>
      </c>
      <c r="Y8" s="90" t="str">
        <f>IF('P23'!$G18 = "nt", "", 'P23'!$G18)</f>
        <v/>
      </c>
      <c r="Z8" s="90" t="str">
        <f>IF('P24'!$G18 = "nt", "", 'P24'!$G18)</f>
        <v/>
      </c>
      <c r="AA8" s="90" t="str">
        <f>IF('P25'!$G18 = "nt", "", 'P25'!$G18)</f>
        <v/>
      </c>
    </row>
    <row r="9" spans="1:27" ht="15" customHeight="1" x14ac:dyDescent="0.2">
      <c r="A9" s="92" t="s">
        <v>81</v>
      </c>
      <c r="B9" s="92" t="s">
        <v>88</v>
      </c>
      <c r="C9" s="90" t="str">
        <f>IF('P01'!$G19 = "nt", "", 'P01'!$G19)</f>
        <v>na</v>
      </c>
      <c r="D9" s="90" t="str">
        <f>IF('P02'!$G19 = "nt", "", 'P02'!$G19)</f>
        <v>na</v>
      </c>
      <c r="E9" s="90" t="str">
        <f>IF('P03'!$G19 = "nt", "", 'P03'!$G19)</f>
        <v>na</v>
      </c>
      <c r="F9" s="90" t="str">
        <f>IF('P04'!$G19 = "nt", "", 'P04'!$G19)</f>
        <v>na</v>
      </c>
      <c r="G9" s="90" t="str">
        <f>IF('P05'!$G19 = "nt", "", 'P05'!$G19)</f>
        <v>na</v>
      </c>
      <c r="H9" s="90" t="str">
        <f>IF('P06'!$G19 = "nt", "", 'P06'!$G19)</f>
        <v>na</v>
      </c>
      <c r="I9" s="90" t="str">
        <f>IF('P07'!$G19 = "nt", "", 'P07'!$G19)</f>
        <v>na</v>
      </c>
      <c r="J9" s="90" t="str">
        <f>IF('P08'!$G19 = "nt", "", 'P08'!$G19)</f>
        <v>na</v>
      </c>
      <c r="K9" s="90" t="str">
        <f>IF('P09'!$G19 = "nt", "", 'P09'!$G19)</f>
        <v>na</v>
      </c>
      <c r="L9" s="90" t="str">
        <f>IF('P10'!$G19 = "nt", "", 'P10'!$G19)</f>
        <v>na</v>
      </c>
      <c r="M9" s="90" t="str">
        <f>IF('P11'!$G19 = "nt", "", 'P11'!$G19)</f>
        <v>na</v>
      </c>
      <c r="N9" s="90" t="str">
        <f>IF('P12'!$G19 = "nt", "", 'P12'!$G19)</f>
        <v>na</v>
      </c>
      <c r="O9" s="90" t="str">
        <f>IF('P13'!$G19 = "nt", "", 'P13'!$G19)</f>
        <v>na</v>
      </c>
      <c r="P9" s="90" t="str">
        <f>IF('P14'!$G19 = "nt", "", 'P14'!$G19)</f>
        <v>na</v>
      </c>
      <c r="Q9" s="90" t="str">
        <f>IF('P15'!$G19 = "nt", "", 'P15'!$G19)</f>
        <v>na</v>
      </c>
      <c r="R9" s="90" t="str">
        <f>IF('P16'!$G19 = "nt", "", 'P16'!$G19)</f>
        <v>na</v>
      </c>
      <c r="S9" s="90" t="str">
        <f>IF('P17'!$G19 = "nt", "", 'P17'!$G19)</f>
        <v>na</v>
      </c>
      <c r="T9" s="90" t="str">
        <f>IF('P18'!$G19 = "nt", "", 'P18'!$G19)</f>
        <v>na</v>
      </c>
      <c r="U9" s="90" t="str">
        <f>IF('P19'!$G19 = "nt", "", 'P19'!$G19)</f>
        <v/>
      </c>
      <c r="V9" s="90" t="str">
        <f>IF('P20'!$G19 = "nt", "", 'P20'!$G19)</f>
        <v/>
      </c>
      <c r="W9" s="90" t="str">
        <f>IF('P21'!$G19 = "nt", "", 'P21'!$G19)</f>
        <v/>
      </c>
      <c r="X9" s="90" t="str">
        <f>IF('P22'!$G19 = "nt", "", 'P22'!$G19)</f>
        <v/>
      </c>
      <c r="Y9" s="90" t="str">
        <f>IF('P23'!$G19 = "nt", "", 'P23'!$G19)</f>
        <v/>
      </c>
      <c r="Z9" s="90" t="str">
        <f>IF('P24'!$G19 = "nt", "", 'P24'!$G19)</f>
        <v/>
      </c>
      <c r="AA9" s="90" t="str">
        <f>IF('P25'!$G19 = "nt", "", 'P25'!$G19)</f>
        <v/>
      </c>
    </row>
    <row r="10" spans="1:27" ht="15" customHeight="1" x14ac:dyDescent="0.2">
      <c r="A10" s="92" t="s">
        <v>81</v>
      </c>
      <c r="B10" s="92" t="s">
        <v>89</v>
      </c>
      <c r="C10" s="90" t="str">
        <f>IF('P01'!$G20 = "nt", "", 'P01'!$G20)</f>
        <v>na</v>
      </c>
      <c r="D10" s="90" t="str">
        <f>IF('P02'!$G20 = "nt", "", 'P02'!$G20)</f>
        <v>na</v>
      </c>
      <c r="E10" s="90" t="str">
        <f>IF('P03'!$G20 = "nt", "", 'P03'!$G20)</f>
        <v>na</v>
      </c>
      <c r="F10" s="90" t="str">
        <f>IF('P04'!$G20 = "nt", "", 'P04'!$G20)</f>
        <v>na</v>
      </c>
      <c r="G10" s="90" t="str">
        <f>IF('P05'!$G20 = "nt", "", 'P05'!$G20)</f>
        <v>na</v>
      </c>
      <c r="H10" s="90" t="str">
        <f>IF('P06'!$G20 = "nt", "", 'P06'!$G20)</f>
        <v>na</v>
      </c>
      <c r="I10" s="90" t="str">
        <f>IF('P07'!$G20 = "nt", "", 'P07'!$G20)</f>
        <v>na</v>
      </c>
      <c r="J10" s="90" t="str">
        <f>IF('P08'!$G20 = "nt", "", 'P08'!$G20)</f>
        <v>na</v>
      </c>
      <c r="K10" s="90" t="str">
        <f>IF('P09'!$G20 = "nt", "", 'P09'!$G20)</f>
        <v>nc</v>
      </c>
      <c r="L10" s="90" t="str">
        <f>IF('P10'!$G20 = "nt", "", 'P10'!$G20)</f>
        <v>na</v>
      </c>
      <c r="M10" s="90" t="str">
        <f>IF('P11'!$G20 = "nt", "", 'P11'!$G20)</f>
        <v>na</v>
      </c>
      <c r="N10" s="90" t="str">
        <f>IF('P12'!$G20 = "nt", "", 'P12'!$G20)</f>
        <v>na</v>
      </c>
      <c r="O10" s="90" t="str">
        <f>IF('P13'!$G20 = "nt", "", 'P13'!$G20)</f>
        <v>na</v>
      </c>
      <c r="P10" s="90" t="str">
        <f>IF('P14'!$G20 = "nt", "", 'P14'!$G20)</f>
        <v>na</v>
      </c>
      <c r="Q10" s="90" t="str">
        <f>IF('P15'!$G20 = "nt", "", 'P15'!$G20)</f>
        <v>na</v>
      </c>
      <c r="R10" s="90" t="str">
        <f>IF('P16'!$G20 = "nt", "", 'P16'!$G20)</f>
        <v>na</v>
      </c>
      <c r="S10" s="90" t="str">
        <f>IF('P17'!$G20 = "nt", "", 'P17'!$G20)</f>
        <v>na</v>
      </c>
      <c r="T10" s="90" t="str">
        <f>IF('P18'!$G20 = "nt", "", 'P18'!$G20)</f>
        <v>na</v>
      </c>
      <c r="U10" s="90" t="str">
        <f>IF('P19'!$G20 = "nt", "", 'P19'!$G20)</f>
        <v/>
      </c>
      <c r="V10" s="90" t="str">
        <f>IF('P20'!$G20 = "nt", "", 'P20'!$G20)</f>
        <v/>
      </c>
      <c r="W10" s="90" t="str">
        <f>IF('P21'!$G20 = "nt", "", 'P21'!$G20)</f>
        <v/>
      </c>
      <c r="X10" s="90" t="str">
        <f>IF('P22'!$G20 = "nt", "", 'P22'!$G20)</f>
        <v/>
      </c>
      <c r="Y10" s="90" t="str">
        <f>IF('P23'!$G20 = "nt", "", 'P23'!$G20)</f>
        <v/>
      </c>
      <c r="Z10" s="90" t="str">
        <f>IF('P24'!$G20 = "nt", "", 'P24'!$G20)</f>
        <v/>
      </c>
      <c r="AA10" s="90" t="str">
        <f>IF('P25'!$G20 = "nt", "", 'P25'!$G20)</f>
        <v/>
      </c>
    </row>
    <row r="11" spans="1:27" ht="15" customHeight="1" x14ac:dyDescent="0.2">
      <c r="A11" s="92" t="s">
        <v>82</v>
      </c>
      <c r="B11" s="92" t="s">
        <v>81</v>
      </c>
      <c r="C11" s="90" t="str">
        <f>IF('P01'!$G21 = "nt", "", 'P01'!$G21)</f>
        <v>na</v>
      </c>
      <c r="D11" s="90" t="str">
        <f>IF('P02'!$G21 = "nt", "", 'P02'!$G21)</f>
        <v>na</v>
      </c>
      <c r="E11" s="90" t="str">
        <f>IF('P03'!$G21 = "nt", "", 'P03'!$G21)</f>
        <v>na</v>
      </c>
      <c r="F11" s="90" t="str">
        <f>IF('P04'!$G21 = "nt", "", 'P04'!$G21)</f>
        <v>na</v>
      </c>
      <c r="G11" s="90" t="str">
        <f>IF('P05'!$G21 = "nt", "", 'P05'!$G21)</f>
        <v>na</v>
      </c>
      <c r="H11" s="90" t="str">
        <f>IF('P06'!$G21 = "nt", "", 'P06'!$G21)</f>
        <v>na</v>
      </c>
      <c r="I11" s="90" t="str">
        <f>IF('P07'!$G21 = "nt", "", 'P07'!$G21)</f>
        <v>na</v>
      </c>
      <c r="J11" s="90" t="str">
        <f>IF('P08'!$G21 = "nt", "", 'P08'!$G21)</f>
        <v>na</v>
      </c>
      <c r="K11" s="90" t="str">
        <f>IF('P09'!$G21 = "nt", "", 'P09'!$G21)</f>
        <v>na</v>
      </c>
      <c r="L11" s="90" t="str">
        <f>IF('P10'!$G21 = "nt", "", 'P10'!$G21)</f>
        <v>na</v>
      </c>
      <c r="M11" s="90" t="str">
        <f>IF('P11'!$G21 = "nt", "", 'P11'!$G21)</f>
        <v>na</v>
      </c>
      <c r="N11" s="90" t="str">
        <f>IF('P12'!$G21 = "nt", "", 'P12'!$G21)</f>
        <v>c</v>
      </c>
      <c r="O11" s="90" t="str">
        <f>IF('P13'!$G21 = "nt", "", 'P13'!$G21)</f>
        <v>nc</v>
      </c>
      <c r="P11" s="90" t="str">
        <f>IF('P14'!$G21 = "nt", "", 'P14'!$G21)</f>
        <v>na</v>
      </c>
      <c r="Q11" s="90" t="str">
        <f>IF('P15'!$G21 = "nt", "", 'P15'!$G21)</f>
        <v>nc</v>
      </c>
      <c r="R11" s="90" t="str">
        <f>IF('P16'!$G21 = "nt", "", 'P16'!$G21)</f>
        <v>na</v>
      </c>
      <c r="S11" s="90" t="str">
        <f>IF('P17'!$G21 = "nt", "", 'P17'!$G21)</f>
        <v>na</v>
      </c>
      <c r="T11" s="90" t="str">
        <f>IF('P18'!$G21 = "nt", "", 'P18'!$G21)</f>
        <v>na</v>
      </c>
      <c r="U11" s="90" t="str">
        <f>IF('P19'!$G21 = "nt", "", 'P19'!$G21)</f>
        <v/>
      </c>
      <c r="V11" s="90" t="str">
        <f>IF('P20'!$G21 = "nt", "", 'P20'!$G21)</f>
        <v/>
      </c>
      <c r="W11" s="90" t="str">
        <f>IF('P21'!$G21 = "nt", "", 'P21'!$G21)</f>
        <v/>
      </c>
      <c r="X11" s="90" t="str">
        <f>IF('P22'!$G21 = "nt", "", 'P22'!$G21)</f>
        <v/>
      </c>
      <c r="Y11" s="90" t="str">
        <f>IF('P23'!$G21 = "nt", "", 'P23'!$G21)</f>
        <v/>
      </c>
      <c r="Z11" s="90" t="str">
        <f>IF('P24'!$G21 = "nt", "", 'P24'!$G21)</f>
        <v/>
      </c>
      <c r="AA11" s="90" t="str">
        <f>IF('P25'!$G21 = "nt", "", 'P25'!$G21)</f>
        <v/>
      </c>
    </row>
    <row r="12" spans="1:27" ht="15" customHeight="1" x14ac:dyDescent="0.2">
      <c r="A12" s="92" t="s">
        <v>82</v>
      </c>
      <c r="B12" s="92" t="s">
        <v>82</v>
      </c>
      <c r="C12" s="90" t="str">
        <f>IF('P01'!$G22 = "nt", "", 'P01'!$G22)</f>
        <v>na</v>
      </c>
      <c r="D12" s="90" t="str">
        <f>IF('P02'!$G22 = "nt", "", 'P02'!$G22)</f>
        <v>na</v>
      </c>
      <c r="E12" s="90" t="str">
        <f>IF('P03'!$G22 = "nt", "", 'P03'!$G22)</f>
        <v>na</v>
      </c>
      <c r="F12" s="90" t="str">
        <f>IF('P04'!$G22 = "nt", "", 'P04'!$G22)</f>
        <v>na</v>
      </c>
      <c r="G12" s="90" t="str">
        <f>IF('P05'!$G22 = "nt", "", 'P05'!$G22)</f>
        <v>na</v>
      </c>
      <c r="H12" s="90" t="str">
        <f>IF('P06'!$G22 = "nt", "", 'P06'!$G22)</f>
        <v>na</v>
      </c>
      <c r="I12" s="90" t="str">
        <f>IF('P07'!$G22 = "nt", "", 'P07'!$G22)</f>
        <v>na</v>
      </c>
      <c r="J12" s="90" t="str">
        <f>IF('P08'!$G22 = "nt", "", 'P08'!$G22)</f>
        <v>na</v>
      </c>
      <c r="K12" s="90" t="str">
        <f>IF('P09'!$G22 = "nt", "", 'P09'!$G22)</f>
        <v>na</v>
      </c>
      <c r="L12" s="90" t="str">
        <f>IF('P10'!$G22 = "nt", "", 'P10'!$G22)</f>
        <v>na</v>
      </c>
      <c r="M12" s="90" t="str">
        <f>IF('P11'!$G22 = "nt", "", 'P11'!$G22)</f>
        <v>na</v>
      </c>
      <c r="N12" s="90" t="str">
        <f>IF('P12'!$G22 = "nt", "", 'P12'!$G22)</f>
        <v>nc</v>
      </c>
      <c r="O12" s="90" t="str">
        <f>IF('P13'!$G22 = "nt", "", 'P13'!$G22)</f>
        <v>na</v>
      </c>
      <c r="P12" s="90" t="str">
        <f>IF('P14'!$G22 = "nt", "", 'P14'!$G22)</f>
        <v>na</v>
      </c>
      <c r="Q12" s="90" t="str">
        <f>IF('P15'!$G22 = "nt", "", 'P15'!$G22)</f>
        <v>na</v>
      </c>
      <c r="R12" s="90" t="str">
        <f>IF('P16'!$G22 = "nt", "", 'P16'!$G22)</f>
        <v>na</v>
      </c>
      <c r="S12" s="90" t="str">
        <f>IF('P17'!$G22 = "nt", "", 'P17'!$G22)</f>
        <v>na</v>
      </c>
      <c r="T12" s="90" t="str">
        <f>IF('P18'!$G22 = "nt", "", 'P18'!$G22)</f>
        <v>na</v>
      </c>
      <c r="U12" s="90" t="str">
        <f>IF('P19'!$G22 = "nt", "", 'P19'!$G22)</f>
        <v/>
      </c>
      <c r="V12" s="90" t="str">
        <f>IF('P20'!$G22 = "nt", "", 'P20'!$G22)</f>
        <v/>
      </c>
      <c r="W12" s="90" t="str">
        <f>IF('P21'!$G22 = "nt", "", 'P21'!$G22)</f>
        <v/>
      </c>
      <c r="X12" s="90" t="str">
        <f>IF('P22'!$G22 = "nt", "", 'P22'!$G22)</f>
        <v/>
      </c>
      <c r="Y12" s="90" t="str">
        <f>IF('P23'!$G22 = "nt", "", 'P23'!$G22)</f>
        <v/>
      </c>
      <c r="Z12" s="90" t="str">
        <f>IF('P24'!$G22 = "nt", "", 'P24'!$G22)</f>
        <v/>
      </c>
      <c r="AA12" s="90" t="str">
        <f>IF('P25'!$G22 = "nt", "", 'P25'!$G22)</f>
        <v/>
      </c>
    </row>
    <row r="13" spans="1:27" ht="15" customHeight="1" x14ac:dyDescent="0.2">
      <c r="A13" s="92" t="s">
        <v>83</v>
      </c>
      <c r="B13" s="92" t="s">
        <v>81</v>
      </c>
      <c r="C13" s="90" t="str">
        <f>IF('P01'!$G23 = "nt", "", 'P01'!$G23)</f>
        <v>na</v>
      </c>
      <c r="D13" s="90" t="str">
        <f>IF('P02'!$G23 = "nt", "", 'P02'!$G23)</f>
        <v>c</v>
      </c>
      <c r="E13" s="90" t="str">
        <f>IF('P03'!$G23 = "nt", "", 'P03'!$G23)</f>
        <v>na</v>
      </c>
      <c r="F13" s="90" t="str">
        <f>IF('P04'!$G23 = "nt", "", 'P04'!$G23)</f>
        <v>na</v>
      </c>
      <c r="G13" s="90" t="str">
        <f>IF('P05'!$G23 = "nt", "", 'P05'!$G23)</f>
        <v>c</v>
      </c>
      <c r="H13" s="90" t="str">
        <f>IF('P06'!$G23 = "nt", "", 'P06'!$G23)</f>
        <v>c</v>
      </c>
      <c r="I13" s="90" t="str">
        <f>IF('P07'!$G23 = "nt", "", 'P07'!$G23)</f>
        <v>c</v>
      </c>
      <c r="J13" s="90" t="str">
        <f>IF('P08'!$G23 = "nt", "", 'P08'!$G23)</f>
        <v>c</v>
      </c>
      <c r="K13" s="90" t="str">
        <f>IF('P09'!$G23 = "nt", "", 'P09'!$G23)</f>
        <v>c</v>
      </c>
      <c r="L13" s="90" t="str">
        <f>IF('P10'!$G23 = "nt", "", 'P10'!$G23)</f>
        <v>c</v>
      </c>
      <c r="M13" s="90" t="str">
        <f>IF('P11'!$G23 = "nt", "", 'P11'!$G23)</f>
        <v>c</v>
      </c>
      <c r="N13" s="90" t="str">
        <f>IF('P12'!$G23 = "nt", "", 'P12'!$G23)</f>
        <v>c</v>
      </c>
      <c r="O13" s="90" t="str">
        <f>IF('P13'!$G23 = "nt", "", 'P13'!$G23)</f>
        <v>c</v>
      </c>
      <c r="P13" s="90" t="str">
        <f>IF('P14'!$G23 = "nt", "", 'P14'!$G23)</f>
        <v>c</v>
      </c>
      <c r="Q13" s="90" t="str">
        <f>IF('P15'!$G23 = "nt", "", 'P15'!$G23)</f>
        <v>c</v>
      </c>
      <c r="R13" s="90" t="str">
        <f>IF('P16'!$G23 = "nt", "", 'P16'!$G23)</f>
        <v>c</v>
      </c>
      <c r="S13" s="90" t="str">
        <f>IF('P17'!$G23 = "nt", "", 'P17'!$G23)</f>
        <v>c</v>
      </c>
      <c r="T13" s="90" t="str">
        <f>IF('P18'!$G23 = "nt", "", 'P18'!$G23)</f>
        <v>c</v>
      </c>
      <c r="U13" s="90" t="str">
        <f>IF('P19'!$G23 = "nt", "", 'P19'!$G23)</f>
        <v/>
      </c>
      <c r="V13" s="90" t="str">
        <f>IF('P20'!$G23 = "nt", "", 'P20'!$G23)</f>
        <v/>
      </c>
      <c r="W13" s="90" t="str">
        <f>IF('P21'!$G23 = "nt", "", 'P21'!$G23)</f>
        <v/>
      </c>
      <c r="X13" s="90" t="str">
        <f>IF('P22'!$G23 = "nt", "", 'P22'!$G23)</f>
        <v/>
      </c>
      <c r="Y13" s="90" t="str">
        <f>IF('P23'!$G23 = "nt", "", 'P23'!$G23)</f>
        <v/>
      </c>
      <c r="Z13" s="90" t="str">
        <f>IF('P24'!$G23 = "nt", "", 'P24'!$G23)</f>
        <v/>
      </c>
      <c r="AA13" s="90" t="str">
        <f>IF('P25'!$G23 = "nt", "", 'P25'!$G23)</f>
        <v/>
      </c>
    </row>
    <row r="14" spans="1:27" ht="15" customHeight="1" x14ac:dyDescent="0.2">
      <c r="A14" s="92" t="s">
        <v>83</v>
      </c>
      <c r="B14" s="92" t="s">
        <v>82</v>
      </c>
      <c r="C14" s="90" t="str">
        <f>IF('P01'!$G24 = "nt", "", 'P01'!$G24)</f>
        <v>c</v>
      </c>
      <c r="D14" s="90" t="str">
        <f>IF('P02'!$G24 = "nt", "", 'P02'!$G24)</f>
        <v>c</v>
      </c>
      <c r="E14" s="90" t="str">
        <f>IF('P03'!$G24 = "nt", "", 'P03'!$G24)</f>
        <v>c</v>
      </c>
      <c r="F14" s="90" t="str">
        <f>IF('P04'!$G24 = "nt", "", 'P04'!$G24)</f>
        <v>c</v>
      </c>
      <c r="G14" s="90" t="str">
        <f>IF('P05'!$G24 = "nt", "", 'P05'!$G24)</f>
        <v>c</v>
      </c>
      <c r="H14" s="90" t="str">
        <f>IF('P06'!$G24 = "nt", "", 'P06'!$G24)</f>
        <v>c</v>
      </c>
      <c r="I14" s="90" t="str">
        <f>IF('P07'!$G24 = "nt", "", 'P07'!$G24)</f>
        <v>c</v>
      </c>
      <c r="J14" s="90" t="str">
        <f>IF('P08'!$G24 = "nt", "", 'P08'!$G24)</f>
        <v>c</v>
      </c>
      <c r="K14" s="90" t="str">
        <f>IF('P09'!$G24 = "nt", "", 'P09'!$G24)</f>
        <v>c</v>
      </c>
      <c r="L14" s="90" t="str">
        <f>IF('P10'!$G24 = "nt", "", 'P10'!$G24)</f>
        <v>c</v>
      </c>
      <c r="M14" s="90" t="str">
        <f>IF('P11'!$G24 = "nt", "", 'P11'!$G24)</f>
        <v>c</v>
      </c>
      <c r="N14" s="90" t="str">
        <f>IF('P12'!$G24 = "nt", "", 'P12'!$G24)</f>
        <v>nc</v>
      </c>
      <c r="O14" s="90" t="str">
        <f>IF('P13'!$G24 = "nt", "", 'P13'!$G24)</f>
        <v>c</v>
      </c>
      <c r="P14" s="90" t="str">
        <f>IF('P14'!$G24 = "nt", "", 'P14'!$G24)</f>
        <v>c</v>
      </c>
      <c r="Q14" s="90" t="str">
        <f>IF('P15'!$G24 = "nt", "", 'P15'!$G24)</f>
        <v>nc</v>
      </c>
      <c r="R14" s="90" t="str">
        <f>IF('P16'!$G24 = "nt", "", 'P16'!$G24)</f>
        <v>c</v>
      </c>
      <c r="S14" s="90" t="str">
        <f>IF('P17'!$G24 = "nt", "", 'P17'!$G24)</f>
        <v>nc</v>
      </c>
      <c r="T14" s="90" t="str">
        <f>IF('P18'!$G24 = "nt", "", 'P18'!$G24)</f>
        <v>c</v>
      </c>
      <c r="U14" s="90" t="str">
        <f>IF('P19'!$G24 = "nt", "", 'P19'!$G24)</f>
        <v/>
      </c>
      <c r="V14" s="90" t="str">
        <f>IF('P20'!$G24 = "nt", "", 'P20'!$G24)</f>
        <v/>
      </c>
      <c r="W14" s="90" t="str">
        <f>IF('P21'!$G24 = "nt", "", 'P21'!$G24)</f>
        <v/>
      </c>
      <c r="X14" s="90" t="str">
        <f>IF('P22'!$G24 = "nt", "", 'P22'!$G24)</f>
        <v/>
      </c>
      <c r="Y14" s="90" t="str">
        <f>IF('P23'!$G24 = "nt", "", 'P23'!$G24)</f>
        <v/>
      </c>
      <c r="Z14" s="90" t="str">
        <f>IF('P24'!$G24 = "nt", "", 'P24'!$G24)</f>
        <v/>
      </c>
      <c r="AA14" s="90" t="str">
        <f>IF('P25'!$G24 = "nt", "", 'P25'!$G24)</f>
        <v/>
      </c>
    </row>
    <row r="15" spans="1:27" ht="15" customHeight="1" x14ac:dyDescent="0.2">
      <c r="A15" s="92" t="s">
        <v>83</v>
      </c>
      <c r="B15" s="92" t="s">
        <v>83</v>
      </c>
      <c r="C15" s="90" t="str">
        <f>IF('P01'!$G25 = "nt", "", 'P01'!$G25)</f>
        <v>c</v>
      </c>
      <c r="D15" s="90" t="str">
        <f>IF('P02'!$G25 = "nt", "", 'P02'!$G25)</f>
        <v>nc</v>
      </c>
      <c r="E15" s="90" t="str">
        <f>IF('P03'!$G25 = "nt", "", 'P03'!$G25)</f>
        <v>c</v>
      </c>
      <c r="F15" s="90" t="str">
        <f>IF('P04'!$G25 = "nt", "", 'P04'!$G25)</f>
        <v>c</v>
      </c>
      <c r="G15" s="90" t="str">
        <f>IF('P05'!$G25 = "nt", "", 'P05'!$G25)</f>
        <v>c</v>
      </c>
      <c r="H15" s="90" t="str">
        <f>IF('P06'!$G25 = "nt", "", 'P06'!$G25)</f>
        <v>c</v>
      </c>
      <c r="I15" s="90" t="str">
        <f>IF('P07'!$G25 = "nt", "", 'P07'!$G25)</f>
        <v>c</v>
      </c>
      <c r="J15" s="90" t="str">
        <f>IF('P08'!$G25 = "nt", "", 'P08'!$G25)</f>
        <v>c</v>
      </c>
      <c r="K15" s="90" t="str">
        <f>IF('P09'!$G25 = "nt", "", 'P09'!$G25)</f>
        <v>nc</v>
      </c>
      <c r="L15" s="90" t="str">
        <f>IF('P10'!$G25 = "nt", "", 'P10'!$G25)</f>
        <v>c</v>
      </c>
      <c r="M15" s="90" t="str">
        <f>IF('P11'!$G25 = "nt", "", 'P11'!$G25)</f>
        <v>c</v>
      </c>
      <c r="N15" s="90" t="str">
        <f>IF('P12'!$G25 = "nt", "", 'P12'!$G25)</f>
        <v>na</v>
      </c>
      <c r="O15" s="90" t="str">
        <f>IF('P13'!$G25 = "nt", "", 'P13'!$G25)</f>
        <v>c</v>
      </c>
      <c r="P15" s="90" t="str">
        <f>IF('P14'!$G25 = "nt", "", 'P14'!$G25)</f>
        <v>c</v>
      </c>
      <c r="Q15" s="90" t="str">
        <f>IF('P15'!$G25 = "nt", "", 'P15'!$G25)</f>
        <v>c</v>
      </c>
      <c r="R15" s="90" t="str">
        <f>IF('P16'!$G25 = "nt", "", 'P16'!$G25)</f>
        <v>c</v>
      </c>
      <c r="S15" s="90" t="str">
        <f>IF('P17'!$G25 = "nt", "", 'P17'!$G25)</f>
        <v>c</v>
      </c>
      <c r="T15" s="90" t="str">
        <f>IF('P18'!$G25 = "nt", "", 'P18'!$G25)</f>
        <v>c</v>
      </c>
      <c r="U15" s="90" t="str">
        <f>IF('P19'!$G25 = "nt", "", 'P19'!$G25)</f>
        <v/>
      </c>
      <c r="V15" s="90" t="str">
        <f>IF('P20'!$G25 = "nt", "", 'P20'!$G25)</f>
        <v/>
      </c>
      <c r="W15" s="90" t="str">
        <f>IF('P21'!$G25 = "nt", "", 'P21'!$G25)</f>
        <v/>
      </c>
      <c r="X15" s="90" t="str">
        <f>IF('P22'!$G25 = "nt", "", 'P22'!$G25)</f>
        <v/>
      </c>
      <c r="Y15" s="90" t="str">
        <f>IF('P23'!$G25 = "nt", "", 'P23'!$G25)</f>
        <v/>
      </c>
      <c r="Z15" s="90" t="str">
        <f>IF('P24'!$G25 = "nt", "", 'P24'!$G25)</f>
        <v/>
      </c>
      <c r="AA15" s="90" t="str">
        <f>IF('P25'!$G25 = "nt", "", 'P25'!$G25)</f>
        <v/>
      </c>
    </row>
    <row r="16" spans="1:27" ht="15" customHeight="1" x14ac:dyDescent="0.2">
      <c r="A16" s="92" t="s">
        <v>84</v>
      </c>
      <c r="B16" s="92" t="s">
        <v>81</v>
      </c>
      <c r="C16" s="90" t="str">
        <f>IF('P01'!$G26 = "nt", "", 'P01'!$G26)</f>
        <v>na</v>
      </c>
      <c r="D16" s="90" t="str">
        <f>IF('P02'!$G26 = "nt", "", 'P02'!$G26)</f>
        <v>na</v>
      </c>
      <c r="E16" s="90" t="str">
        <f>IF('P03'!$G26 = "nt", "", 'P03'!$G26)</f>
        <v>na</v>
      </c>
      <c r="F16" s="90" t="str">
        <f>IF('P04'!$G26 = "nt", "", 'P04'!$G26)</f>
        <v>na</v>
      </c>
      <c r="G16" s="90" t="str">
        <f>IF('P05'!$G26 = "nt", "", 'P05'!$G26)</f>
        <v>na</v>
      </c>
      <c r="H16" s="90" t="str">
        <f>IF('P06'!$G26 = "nt", "", 'P06'!$G26)</f>
        <v>na</v>
      </c>
      <c r="I16" s="90" t="str">
        <f>IF('P07'!$G26 = "nt", "", 'P07'!$G26)</f>
        <v>na</v>
      </c>
      <c r="J16" s="90" t="str">
        <f>IF('P08'!$G26 = "nt", "", 'P08'!$G26)</f>
        <v>na</v>
      </c>
      <c r="K16" s="90" t="str">
        <f>IF('P09'!$G26 = "nt", "", 'P09'!$G26)</f>
        <v>na</v>
      </c>
      <c r="L16" s="90" t="str">
        <f>IF('P10'!$G26 = "nt", "", 'P10'!$G26)</f>
        <v>na</v>
      </c>
      <c r="M16" s="90" t="str">
        <f>IF('P11'!$G26 = "nt", "", 'P11'!$G26)</f>
        <v>na</v>
      </c>
      <c r="N16" s="90" t="str">
        <f>IF('P12'!$G26 = "nt", "", 'P12'!$G26)</f>
        <v>nc</v>
      </c>
      <c r="O16" s="90" t="str">
        <f>IF('P13'!$G26 = "nt", "", 'P13'!$G26)</f>
        <v>na</v>
      </c>
      <c r="P16" s="90" t="str">
        <f>IF('P14'!$G26 = "nt", "", 'P14'!$G26)</f>
        <v>na</v>
      </c>
      <c r="Q16" s="90" t="str">
        <f>IF('P15'!$G26 = "nt", "", 'P15'!$G26)</f>
        <v>na</v>
      </c>
      <c r="R16" s="90" t="str">
        <f>IF('P16'!$G26 = "nt", "", 'P16'!$G26)</f>
        <v>na</v>
      </c>
      <c r="S16" s="90" t="str">
        <f>IF('P17'!$G26 = "nt", "", 'P17'!$G26)</f>
        <v>na</v>
      </c>
      <c r="T16" s="90" t="str">
        <f>IF('P18'!$G26 = "nt", "", 'P18'!$G26)</f>
        <v>na</v>
      </c>
      <c r="U16" s="90" t="str">
        <f>IF('P19'!$G26 = "nt", "", 'P19'!$G26)</f>
        <v/>
      </c>
      <c r="V16" s="90" t="str">
        <f>IF('P20'!$G26 = "nt", "", 'P20'!$G26)</f>
        <v/>
      </c>
      <c r="W16" s="90" t="str">
        <f>IF('P21'!$G26 = "nt", "", 'P21'!$G26)</f>
        <v/>
      </c>
      <c r="X16" s="90" t="str">
        <f>IF('P22'!$G26 = "nt", "", 'P22'!$G26)</f>
        <v/>
      </c>
      <c r="Y16" s="90" t="str">
        <f>IF('P23'!$G26 = "nt", "", 'P23'!$G26)</f>
        <v/>
      </c>
      <c r="Z16" s="90" t="str">
        <f>IF('P24'!$G26 = "nt", "", 'P24'!$G26)</f>
        <v/>
      </c>
      <c r="AA16" s="90" t="str">
        <f>IF('P25'!$G26 = "nt", "", 'P25'!$G26)</f>
        <v/>
      </c>
    </row>
    <row r="17" spans="1:27" ht="15" customHeight="1" x14ac:dyDescent="0.2">
      <c r="A17" s="92" t="s">
        <v>84</v>
      </c>
      <c r="B17" s="92" t="s">
        <v>82</v>
      </c>
      <c r="C17" s="90" t="str">
        <f>IF('P01'!$G27 = "nt", "", 'P01'!$G27)</f>
        <v>na</v>
      </c>
      <c r="D17" s="90" t="str">
        <f>IF('P02'!$G27 = "nt", "", 'P02'!$G27)</f>
        <v>na</v>
      </c>
      <c r="E17" s="90" t="str">
        <f>IF('P03'!$G27 = "nt", "", 'P03'!$G27)</f>
        <v>na</v>
      </c>
      <c r="F17" s="90" t="str">
        <f>IF('P04'!$G27 = "nt", "", 'P04'!$G27)</f>
        <v>na</v>
      </c>
      <c r="G17" s="90" t="str">
        <f>IF('P05'!$G27 = "nt", "", 'P05'!$G27)</f>
        <v>na</v>
      </c>
      <c r="H17" s="90" t="str">
        <f>IF('P06'!$G27 = "nt", "", 'P06'!$G27)</f>
        <v>na</v>
      </c>
      <c r="I17" s="90" t="str">
        <f>IF('P07'!$G27 = "nt", "", 'P07'!$G27)</f>
        <v>na</v>
      </c>
      <c r="J17" s="90" t="str">
        <f>IF('P08'!$G27 = "nt", "", 'P08'!$G27)</f>
        <v>na</v>
      </c>
      <c r="K17" s="90" t="str">
        <f>IF('P09'!$G27 = "nt", "", 'P09'!$G27)</f>
        <v>na</v>
      </c>
      <c r="L17" s="90" t="str">
        <f>IF('P10'!$G27 = "nt", "", 'P10'!$G27)</f>
        <v>na</v>
      </c>
      <c r="M17" s="90" t="str">
        <f>IF('P11'!$G27 = "nt", "", 'P11'!$G27)</f>
        <v>na</v>
      </c>
      <c r="N17" s="90" t="str">
        <f>IF('P12'!$G27 = "nt", "", 'P12'!$G27)</f>
        <v>c</v>
      </c>
      <c r="O17" s="90" t="str">
        <f>IF('P13'!$G27 = "nt", "", 'P13'!$G27)</f>
        <v>na</v>
      </c>
      <c r="P17" s="90" t="str">
        <f>IF('P14'!$G27 = "nt", "", 'P14'!$G27)</f>
        <v>na</v>
      </c>
      <c r="Q17" s="90" t="str">
        <f>IF('P15'!$G27 = "nt", "", 'P15'!$G27)</f>
        <v>na</v>
      </c>
      <c r="R17" s="90" t="str">
        <f>IF('P16'!$G27 = "nt", "", 'P16'!$G27)</f>
        <v>na</v>
      </c>
      <c r="S17" s="90" t="str">
        <f>IF('P17'!$G27 = "nt", "", 'P17'!$G27)</f>
        <v>na</v>
      </c>
      <c r="T17" s="90" t="str">
        <f>IF('P18'!$G27 = "nt", "", 'P18'!$G27)</f>
        <v>na</v>
      </c>
      <c r="U17" s="90" t="str">
        <f>IF('P19'!$G27 = "nt", "", 'P19'!$G27)</f>
        <v/>
      </c>
      <c r="V17" s="90" t="str">
        <f>IF('P20'!$G27 = "nt", "", 'P20'!$G27)</f>
        <v/>
      </c>
      <c r="W17" s="90" t="str">
        <f>IF('P21'!$G27 = "nt", "", 'P21'!$G27)</f>
        <v/>
      </c>
      <c r="X17" s="90" t="str">
        <f>IF('P22'!$G27 = "nt", "", 'P22'!$G27)</f>
        <v/>
      </c>
      <c r="Y17" s="90" t="str">
        <f>IF('P23'!$G27 = "nt", "", 'P23'!$G27)</f>
        <v/>
      </c>
      <c r="Z17" s="90" t="str">
        <f>IF('P24'!$G27 = "nt", "", 'P24'!$G27)</f>
        <v/>
      </c>
      <c r="AA17" s="90" t="str">
        <f>IF('P25'!$G27 = "nt", "", 'P25'!$G27)</f>
        <v/>
      </c>
    </row>
    <row r="18" spans="1:27" ht="15" customHeight="1" x14ac:dyDescent="0.2">
      <c r="A18" s="92" t="s">
        <v>84</v>
      </c>
      <c r="B18" s="92" t="s">
        <v>83</v>
      </c>
      <c r="C18" s="90" t="str">
        <f>IF('P01'!$G28 = "nt", "", 'P01'!$G28)</f>
        <v>na</v>
      </c>
      <c r="D18" s="90" t="str">
        <f>IF('P02'!$G28 = "nt", "", 'P02'!$G28)</f>
        <v>na</v>
      </c>
      <c r="E18" s="90" t="str">
        <f>IF('P03'!$G28 = "nt", "", 'P03'!$G28)</f>
        <v>na</v>
      </c>
      <c r="F18" s="90" t="str">
        <f>IF('P04'!$G28 = "nt", "", 'P04'!$G28)</f>
        <v>na</v>
      </c>
      <c r="G18" s="90" t="str">
        <f>IF('P05'!$G28 = "nt", "", 'P05'!$G28)</f>
        <v>na</v>
      </c>
      <c r="H18" s="90" t="str">
        <f>IF('P06'!$G28 = "nt", "", 'P06'!$G28)</f>
        <v>na</v>
      </c>
      <c r="I18" s="90" t="str">
        <f>IF('P07'!$G28 = "nt", "", 'P07'!$G28)</f>
        <v>na</v>
      </c>
      <c r="J18" s="90" t="str">
        <f>IF('P08'!$G28 = "nt", "", 'P08'!$G28)</f>
        <v>na</v>
      </c>
      <c r="K18" s="90" t="str">
        <f>IF('P09'!$G28 = "nt", "", 'P09'!$G28)</f>
        <v>na</v>
      </c>
      <c r="L18" s="90" t="str">
        <f>IF('P10'!$G28 = "nt", "", 'P10'!$G28)</f>
        <v>na</v>
      </c>
      <c r="M18" s="90" t="str">
        <f>IF('P11'!$G28 = "nt", "", 'P11'!$G28)</f>
        <v>na</v>
      </c>
      <c r="N18" s="90" t="str">
        <f>IF('P12'!$G28 = "nt", "", 'P12'!$G28)</f>
        <v>c</v>
      </c>
      <c r="O18" s="90" t="str">
        <f>IF('P13'!$G28 = "nt", "", 'P13'!$G28)</f>
        <v>na</v>
      </c>
      <c r="P18" s="90" t="str">
        <f>IF('P14'!$G28 = "nt", "", 'P14'!$G28)</f>
        <v>na</v>
      </c>
      <c r="Q18" s="90" t="str">
        <f>IF('P15'!$G28 = "nt", "", 'P15'!$G28)</f>
        <v>na</v>
      </c>
      <c r="R18" s="90" t="str">
        <f>IF('P16'!$G28 = "nt", "", 'P16'!$G28)</f>
        <v>na</v>
      </c>
      <c r="S18" s="90" t="str">
        <f>IF('P17'!$G28 = "nt", "", 'P17'!$G28)</f>
        <v>na</v>
      </c>
      <c r="T18" s="90" t="str">
        <f>IF('P18'!$G28 = "nt", "", 'P18'!$G28)</f>
        <v>na</v>
      </c>
      <c r="U18" s="90" t="str">
        <f>IF('P19'!$G28 = "nt", "", 'P19'!$G28)</f>
        <v/>
      </c>
      <c r="V18" s="90" t="str">
        <f>IF('P20'!$G28 = "nt", "", 'P20'!$G28)</f>
        <v/>
      </c>
      <c r="W18" s="90" t="str">
        <f>IF('P21'!$G28 = "nt", "", 'P21'!$G28)</f>
        <v/>
      </c>
      <c r="X18" s="90" t="str">
        <f>IF('P22'!$G28 = "nt", "", 'P22'!$G28)</f>
        <v/>
      </c>
      <c r="Y18" s="90" t="str">
        <f>IF('P23'!$G28 = "nt", "", 'P23'!$G28)</f>
        <v/>
      </c>
      <c r="Z18" s="90" t="str">
        <f>IF('P24'!$G28 = "nt", "", 'P24'!$G28)</f>
        <v/>
      </c>
      <c r="AA18" s="90" t="str">
        <f>IF('P25'!$G28 = "nt", "", 'P25'!$G28)</f>
        <v/>
      </c>
    </row>
    <row r="19" spans="1:27" ht="15" customHeight="1" x14ac:dyDescent="0.2">
      <c r="A19" s="92" t="s">
        <v>84</v>
      </c>
      <c r="B19" s="92" t="s">
        <v>84</v>
      </c>
      <c r="C19" s="90" t="str">
        <f>IF('P01'!$G29 = "nt", "", 'P01'!$G29)</f>
        <v>na</v>
      </c>
      <c r="D19" s="90" t="str">
        <f>IF('P02'!$G29 = "nt", "", 'P02'!$G29)</f>
        <v>na</v>
      </c>
      <c r="E19" s="90" t="str">
        <f>IF('P03'!$G29 = "nt", "", 'P03'!$G29)</f>
        <v>na</v>
      </c>
      <c r="F19" s="90" t="str">
        <f>IF('P04'!$G29 = "nt", "", 'P04'!$G29)</f>
        <v>na</v>
      </c>
      <c r="G19" s="90" t="str">
        <f>IF('P05'!$G29 = "nt", "", 'P05'!$G29)</f>
        <v>na</v>
      </c>
      <c r="H19" s="90" t="str">
        <f>IF('P06'!$G29 = "nt", "", 'P06'!$G29)</f>
        <v>na</v>
      </c>
      <c r="I19" s="90" t="str">
        <f>IF('P07'!$G29 = "nt", "", 'P07'!$G29)</f>
        <v>na</v>
      </c>
      <c r="J19" s="90" t="str">
        <f>IF('P08'!$G29 = "nt", "", 'P08'!$G29)</f>
        <v>na</v>
      </c>
      <c r="K19" s="90" t="str">
        <f>IF('P09'!$G29 = "nt", "", 'P09'!$G29)</f>
        <v>na</v>
      </c>
      <c r="L19" s="90" t="str">
        <f>IF('P10'!$G29 = "nt", "", 'P10'!$G29)</f>
        <v>na</v>
      </c>
      <c r="M19" s="90" t="str">
        <f>IF('P11'!$G29 = "nt", "", 'P11'!$G29)</f>
        <v>na</v>
      </c>
      <c r="N19" s="90" t="str">
        <f>IF('P12'!$G29 = "nt", "", 'P12'!$G29)</f>
        <v>c</v>
      </c>
      <c r="O19" s="90" t="str">
        <f>IF('P13'!$G29 = "nt", "", 'P13'!$G29)</f>
        <v>na</v>
      </c>
      <c r="P19" s="90" t="str">
        <f>IF('P14'!$G29 = "nt", "", 'P14'!$G29)</f>
        <v>na</v>
      </c>
      <c r="Q19" s="90" t="str">
        <f>IF('P15'!$G29 = "nt", "", 'P15'!$G29)</f>
        <v>na</v>
      </c>
      <c r="R19" s="90" t="str">
        <f>IF('P16'!$G29 = "nt", "", 'P16'!$G29)</f>
        <v>na</v>
      </c>
      <c r="S19" s="90" t="str">
        <f>IF('P17'!$G29 = "nt", "", 'P17'!$G29)</f>
        <v>na</v>
      </c>
      <c r="T19" s="90" t="str">
        <f>IF('P18'!$G29 = "nt", "", 'P18'!$G29)</f>
        <v>na</v>
      </c>
      <c r="U19" s="90" t="str">
        <f>IF('P19'!$G29 = "nt", "", 'P19'!$G29)</f>
        <v/>
      </c>
      <c r="V19" s="90" t="str">
        <f>IF('P20'!$G29 = "nt", "", 'P20'!$G29)</f>
        <v/>
      </c>
      <c r="W19" s="90" t="str">
        <f>IF('P21'!$G29 = "nt", "", 'P21'!$G29)</f>
        <v/>
      </c>
      <c r="X19" s="90" t="str">
        <f>IF('P22'!$G29 = "nt", "", 'P22'!$G29)</f>
        <v/>
      </c>
      <c r="Y19" s="90" t="str">
        <f>IF('P23'!$G29 = "nt", "", 'P23'!$G29)</f>
        <v/>
      </c>
      <c r="Z19" s="90" t="str">
        <f>IF('P24'!$G29 = "nt", "", 'P24'!$G29)</f>
        <v/>
      </c>
      <c r="AA19" s="90" t="str">
        <f>IF('P25'!$G29 = "nt", "", 'P25'!$G29)</f>
        <v/>
      </c>
    </row>
    <row r="20" spans="1:27" ht="15" customHeight="1" x14ac:dyDescent="0.2">
      <c r="A20" s="92" t="s">
        <v>84</v>
      </c>
      <c r="B20" s="92" t="s">
        <v>85</v>
      </c>
      <c r="C20" s="90" t="str">
        <f>IF('P01'!$G30 = "nt", "", 'P01'!$G30)</f>
        <v>na</v>
      </c>
      <c r="D20" s="90" t="str">
        <f>IF('P02'!$G30 = "nt", "", 'P02'!$G30)</f>
        <v>na</v>
      </c>
      <c r="E20" s="90" t="str">
        <f>IF('P03'!$G30 = "nt", "", 'P03'!$G30)</f>
        <v>na</v>
      </c>
      <c r="F20" s="90" t="str">
        <f>IF('P04'!$G30 = "nt", "", 'P04'!$G30)</f>
        <v>na</v>
      </c>
      <c r="G20" s="90" t="str">
        <f>IF('P05'!$G30 = "nt", "", 'P05'!$G30)</f>
        <v>na</v>
      </c>
      <c r="H20" s="90" t="str">
        <f>IF('P06'!$G30 = "nt", "", 'P06'!$G30)</f>
        <v>na</v>
      </c>
      <c r="I20" s="90" t="str">
        <f>IF('P07'!$G30 = "nt", "", 'P07'!$G30)</f>
        <v>na</v>
      </c>
      <c r="J20" s="90" t="str">
        <f>IF('P08'!$G30 = "nt", "", 'P08'!$G30)</f>
        <v>na</v>
      </c>
      <c r="K20" s="90" t="str">
        <f>IF('P09'!$G30 = "nt", "", 'P09'!$G30)</f>
        <v>na</v>
      </c>
      <c r="L20" s="90" t="str">
        <f>IF('P10'!$G30 = "nt", "", 'P10'!$G30)</f>
        <v>na</v>
      </c>
      <c r="M20" s="90" t="str">
        <f>IF('P11'!$G30 = "nt", "", 'P11'!$G30)</f>
        <v>na</v>
      </c>
      <c r="N20" s="90" t="str">
        <f>IF('P12'!$G30 = "nt", "", 'P12'!$G30)</f>
        <v>nc</v>
      </c>
      <c r="O20" s="90" t="str">
        <f>IF('P13'!$G30 = "nt", "", 'P13'!$G30)</f>
        <v>na</v>
      </c>
      <c r="P20" s="90" t="str">
        <f>IF('P14'!$G30 = "nt", "", 'P14'!$G30)</f>
        <v>na</v>
      </c>
      <c r="Q20" s="90" t="str">
        <f>IF('P15'!$G30 = "nt", "", 'P15'!$G30)</f>
        <v>na</v>
      </c>
      <c r="R20" s="90" t="str">
        <f>IF('P16'!$G30 = "nt", "", 'P16'!$G30)</f>
        <v>na</v>
      </c>
      <c r="S20" s="90" t="str">
        <f>IF('P17'!$G30 = "nt", "", 'P17'!$G30)</f>
        <v>na</v>
      </c>
      <c r="T20" s="90" t="str">
        <f>IF('P18'!$G30 = "nt", "", 'P18'!$G30)</f>
        <v>na</v>
      </c>
      <c r="U20" s="90" t="str">
        <f>IF('P19'!$G30 = "nt", "", 'P19'!$G30)</f>
        <v/>
      </c>
      <c r="V20" s="90" t="str">
        <f>IF('P20'!$G30 = "nt", "", 'P20'!$G30)</f>
        <v/>
      </c>
      <c r="W20" s="90" t="str">
        <f>IF('P21'!$G30 = "nt", "", 'P21'!$G30)</f>
        <v/>
      </c>
      <c r="X20" s="90" t="str">
        <f>IF('P22'!$G30 = "nt", "", 'P22'!$G30)</f>
        <v/>
      </c>
      <c r="Y20" s="90" t="str">
        <f>IF('P23'!$G30 = "nt", "", 'P23'!$G30)</f>
        <v/>
      </c>
      <c r="Z20" s="90" t="str">
        <f>IF('P24'!$G30 = "nt", "", 'P24'!$G30)</f>
        <v/>
      </c>
      <c r="AA20" s="90" t="str">
        <f>IF('P25'!$G30 = "nt", "", 'P25'!$G30)</f>
        <v/>
      </c>
    </row>
    <row r="21" spans="1:27" ht="15" customHeight="1" x14ac:dyDescent="0.2">
      <c r="A21" s="92" t="s">
        <v>84</v>
      </c>
      <c r="B21" s="92" t="s">
        <v>86</v>
      </c>
      <c r="C21" s="90" t="str">
        <f>IF('P01'!$G31 = "nt", "", 'P01'!$G31)</f>
        <v>na</v>
      </c>
      <c r="D21" s="90" t="str">
        <f>IF('P02'!$G31 = "nt", "", 'P02'!$G31)</f>
        <v>na</v>
      </c>
      <c r="E21" s="90" t="str">
        <f>IF('P03'!$G31 = "nt", "", 'P03'!$G31)</f>
        <v>na</v>
      </c>
      <c r="F21" s="90" t="str">
        <f>IF('P04'!$G31 = "nt", "", 'P04'!$G31)</f>
        <v>na</v>
      </c>
      <c r="G21" s="90" t="str">
        <f>IF('P05'!$G31 = "nt", "", 'P05'!$G31)</f>
        <v>na</v>
      </c>
      <c r="H21" s="90" t="str">
        <f>IF('P06'!$G31 = "nt", "", 'P06'!$G31)</f>
        <v>na</v>
      </c>
      <c r="I21" s="90" t="str">
        <f>IF('P07'!$G31 = "nt", "", 'P07'!$G31)</f>
        <v>na</v>
      </c>
      <c r="J21" s="90" t="str">
        <f>IF('P08'!$G31 = "nt", "", 'P08'!$G31)</f>
        <v>na</v>
      </c>
      <c r="K21" s="90" t="str">
        <f>IF('P09'!$G31 = "nt", "", 'P09'!$G31)</f>
        <v>na</v>
      </c>
      <c r="L21" s="90" t="str">
        <f>IF('P10'!$G31 = "nt", "", 'P10'!$G31)</f>
        <v>na</v>
      </c>
      <c r="M21" s="90" t="str">
        <f>IF('P11'!$G31 = "nt", "", 'P11'!$G31)</f>
        <v>na</v>
      </c>
      <c r="N21" s="90" t="str">
        <f>IF('P12'!$G31 = "nt", "", 'P12'!$G31)</f>
        <v>na</v>
      </c>
      <c r="O21" s="90" t="str">
        <f>IF('P13'!$G31 = "nt", "", 'P13'!$G31)</f>
        <v>na</v>
      </c>
      <c r="P21" s="90" t="str">
        <f>IF('P14'!$G31 = "nt", "", 'P14'!$G31)</f>
        <v>na</v>
      </c>
      <c r="Q21" s="90" t="str">
        <f>IF('P15'!$G31 = "nt", "", 'P15'!$G31)</f>
        <v>na</v>
      </c>
      <c r="R21" s="90" t="str">
        <f>IF('P16'!$G31 = "nt", "", 'P16'!$G31)</f>
        <v>na</v>
      </c>
      <c r="S21" s="90" t="str">
        <f>IF('P17'!$G31 = "nt", "", 'P17'!$G31)</f>
        <v>na</v>
      </c>
      <c r="T21" s="90" t="str">
        <f>IF('P18'!$G31 = "nt", "", 'P18'!$G31)</f>
        <v>na</v>
      </c>
      <c r="U21" s="90" t="str">
        <f>IF('P19'!$G31 = "nt", "", 'P19'!$G31)</f>
        <v/>
      </c>
      <c r="V21" s="90" t="str">
        <f>IF('P20'!$G31 = "nt", "", 'P20'!$G31)</f>
        <v/>
      </c>
      <c r="W21" s="90" t="str">
        <f>IF('P21'!$G31 = "nt", "", 'P21'!$G31)</f>
        <v/>
      </c>
      <c r="X21" s="90" t="str">
        <f>IF('P22'!$G31 = "nt", "", 'P22'!$G31)</f>
        <v/>
      </c>
      <c r="Y21" s="90" t="str">
        <f>IF('P23'!$G31 = "nt", "", 'P23'!$G31)</f>
        <v/>
      </c>
      <c r="Z21" s="90" t="str">
        <f>IF('P24'!$G31 = "nt", "", 'P24'!$G31)</f>
        <v/>
      </c>
      <c r="AA21" s="90" t="str">
        <f>IF('P25'!$G31 = "nt", "", 'P25'!$G31)</f>
        <v/>
      </c>
    </row>
    <row r="22" spans="1:27" ht="15" customHeight="1" x14ac:dyDescent="0.2">
      <c r="A22" s="92" t="s">
        <v>84</v>
      </c>
      <c r="B22" s="92" t="s">
        <v>87</v>
      </c>
      <c r="C22" s="90" t="str">
        <f>IF('P01'!$G32 = "nt", "", 'P01'!$G32)</f>
        <v>na</v>
      </c>
      <c r="D22" s="90" t="str">
        <f>IF('P02'!$G32 = "nt", "", 'P02'!$G32)</f>
        <v>na</v>
      </c>
      <c r="E22" s="90" t="str">
        <f>IF('P03'!$G32 = "nt", "", 'P03'!$G32)</f>
        <v>na</v>
      </c>
      <c r="F22" s="90" t="str">
        <f>IF('P04'!$G32 = "nt", "", 'P04'!$G32)</f>
        <v>na</v>
      </c>
      <c r="G22" s="90" t="str">
        <f>IF('P05'!$G32 = "nt", "", 'P05'!$G32)</f>
        <v>na</v>
      </c>
      <c r="H22" s="90" t="str">
        <f>IF('P06'!$G32 = "nt", "", 'P06'!$G32)</f>
        <v>na</v>
      </c>
      <c r="I22" s="90" t="str">
        <f>IF('P07'!$G32 = "nt", "", 'P07'!$G32)</f>
        <v>na</v>
      </c>
      <c r="J22" s="90" t="str">
        <f>IF('P08'!$G32 = "nt", "", 'P08'!$G32)</f>
        <v>na</v>
      </c>
      <c r="K22" s="90" t="str">
        <f>IF('P09'!$G32 = "nt", "", 'P09'!$G32)</f>
        <v>na</v>
      </c>
      <c r="L22" s="90" t="str">
        <f>IF('P10'!$G32 = "nt", "", 'P10'!$G32)</f>
        <v>na</v>
      </c>
      <c r="M22" s="90" t="str">
        <f>IF('P11'!$G32 = "nt", "", 'P11'!$G32)</f>
        <v>na</v>
      </c>
      <c r="N22" s="90" t="str">
        <f>IF('P12'!$G32 = "nt", "", 'P12'!$G32)</f>
        <v>nc</v>
      </c>
      <c r="O22" s="90" t="str">
        <f>IF('P13'!$G32 = "nt", "", 'P13'!$G32)</f>
        <v>na</v>
      </c>
      <c r="P22" s="90" t="str">
        <f>IF('P14'!$G32 = "nt", "", 'P14'!$G32)</f>
        <v>na</v>
      </c>
      <c r="Q22" s="90" t="str">
        <f>IF('P15'!$G32 = "nt", "", 'P15'!$G32)</f>
        <v>na</v>
      </c>
      <c r="R22" s="90" t="str">
        <f>IF('P16'!$G32 = "nt", "", 'P16'!$G32)</f>
        <v>na</v>
      </c>
      <c r="S22" s="90" t="str">
        <f>IF('P17'!$G32 = "nt", "", 'P17'!$G32)</f>
        <v>na</v>
      </c>
      <c r="T22" s="90" t="str">
        <f>IF('P18'!$G32 = "nt", "", 'P18'!$G32)</f>
        <v>na</v>
      </c>
      <c r="U22" s="90" t="str">
        <f>IF('P19'!$G32 = "nt", "", 'P19'!$G32)</f>
        <v/>
      </c>
      <c r="V22" s="90" t="str">
        <f>IF('P20'!$G32 = "nt", "", 'P20'!$G32)</f>
        <v/>
      </c>
      <c r="W22" s="90" t="str">
        <f>IF('P21'!$G32 = "nt", "", 'P21'!$G32)</f>
        <v/>
      </c>
      <c r="X22" s="90" t="str">
        <f>IF('P22'!$G32 = "nt", "", 'P22'!$G32)</f>
        <v/>
      </c>
      <c r="Y22" s="90" t="str">
        <f>IF('P23'!$G32 = "nt", "", 'P23'!$G32)</f>
        <v/>
      </c>
      <c r="Z22" s="90" t="str">
        <f>IF('P24'!$G32 = "nt", "", 'P24'!$G32)</f>
        <v/>
      </c>
      <c r="AA22" s="90" t="str">
        <f>IF('P25'!$G32 = "nt", "", 'P25'!$G32)</f>
        <v/>
      </c>
    </row>
    <row r="23" spans="1:27" ht="15" customHeight="1" x14ac:dyDescent="0.2">
      <c r="A23" s="92" t="s">
        <v>84</v>
      </c>
      <c r="B23" s="92" t="s">
        <v>88</v>
      </c>
      <c r="C23" s="90" t="str">
        <f>IF('P01'!$G33 = "nt", "", 'P01'!$G33)</f>
        <v>na</v>
      </c>
      <c r="D23" s="90" t="str">
        <f>IF('P02'!$G33 = "nt", "", 'P02'!$G33)</f>
        <v>na</v>
      </c>
      <c r="E23" s="90" t="str">
        <f>IF('P03'!$G33 = "nt", "", 'P03'!$G33)</f>
        <v>na</v>
      </c>
      <c r="F23" s="90" t="str">
        <f>IF('P04'!$G33 = "nt", "", 'P04'!$G33)</f>
        <v>na</v>
      </c>
      <c r="G23" s="90" t="str">
        <f>IF('P05'!$G33 = "nt", "", 'P05'!$G33)</f>
        <v>na</v>
      </c>
      <c r="H23" s="90" t="str">
        <f>IF('P06'!$G33 = "nt", "", 'P06'!$G33)</f>
        <v>na</v>
      </c>
      <c r="I23" s="90" t="str">
        <f>IF('P07'!$G33 = "nt", "", 'P07'!$G33)</f>
        <v>na</v>
      </c>
      <c r="J23" s="90" t="str">
        <f>IF('P08'!$G33 = "nt", "", 'P08'!$G33)</f>
        <v>na</v>
      </c>
      <c r="K23" s="90" t="str">
        <f>IF('P09'!$G33 = "nt", "", 'P09'!$G33)</f>
        <v>na</v>
      </c>
      <c r="L23" s="90" t="str">
        <f>IF('P10'!$G33 = "nt", "", 'P10'!$G33)</f>
        <v>na</v>
      </c>
      <c r="M23" s="90" t="str">
        <f>IF('P11'!$G33 = "nt", "", 'P11'!$G33)</f>
        <v>na</v>
      </c>
      <c r="N23" s="90" t="str">
        <f>IF('P12'!$G33 = "nt", "", 'P12'!$G33)</f>
        <v>na</v>
      </c>
      <c r="O23" s="90" t="str">
        <f>IF('P13'!$G33 = "nt", "", 'P13'!$G33)</f>
        <v>na</v>
      </c>
      <c r="P23" s="90" t="str">
        <f>IF('P14'!$G33 = "nt", "", 'P14'!$G33)</f>
        <v>na</v>
      </c>
      <c r="Q23" s="90" t="str">
        <f>IF('P15'!$G33 = "nt", "", 'P15'!$G33)</f>
        <v>na</v>
      </c>
      <c r="R23" s="90" t="str">
        <f>IF('P16'!$G33 = "nt", "", 'P16'!$G33)</f>
        <v>na</v>
      </c>
      <c r="S23" s="90" t="str">
        <f>IF('P17'!$G33 = "nt", "", 'P17'!$G33)</f>
        <v>na</v>
      </c>
      <c r="T23" s="90" t="str">
        <f>IF('P18'!$G33 = "nt", "", 'P18'!$G33)</f>
        <v>na</v>
      </c>
      <c r="U23" s="90" t="str">
        <f>IF('P19'!$G33 = "nt", "", 'P19'!$G33)</f>
        <v/>
      </c>
      <c r="V23" s="90" t="str">
        <f>IF('P20'!$G33 = "nt", "", 'P20'!$G33)</f>
        <v/>
      </c>
      <c r="W23" s="90" t="str">
        <f>IF('P21'!$G33 = "nt", "", 'P21'!$G33)</f>
        <v/>
      </c>
      <c r="X23" s="90" t="str">
        <f>IF('P22'!$G33 = "nt", "", 'P22'!$G33)</f>
        <v/>
      </c>
      <c r="Y23" s="90" t="str">
        <f>IF('P23'!$G33 = "nt", "", 'P23'!$G33)</f>
        <v/>
      </c>
      <c r="Z23" s="90" t="str">
        <f>IF('P24'!$G33 = "nt", "", 'P24'!$G33)</f>
        <v/>
      </c>
      <c r="AA23" s="90" t="str">
        <f>IF('P25'!$G33 = "nt", "", 'P25'!$G33)</f>
        <v/>
      </c>
    </row>
    <row r="24" spans="1:27" ht="12.75" x14ac:dyDescent="0.2">
      <c r="A24" s="92" t="s">
        <v>84</v>
      </c>
      <c r="B24" s="92" t="s">
        <v>89</v>
      </c>
      <c r="C24" s="90" t="str">
        <f>IF('P01'!$G34 = "nt", "", 'P01'!$G34)</f>
        <v>na</v>
      </c>
      <c r="D24" s="90" t="str">
        <f>IF('P02'!$G34 = "nt", "", 'P02'!$G34)</f>
        <v>na</v>
      </c>
      <c r="E24" s="90" t="str">
        <f>IF('P03'!$G34 = "nt", "", 'P03'!$G34)</f>
        <v>na</v>
      </c>
      <c r="F24" s="90" t="str">
        <f>IF('P04'!$G34 = "nt", "", 'P04'!$G34)</f>
        <v>na</v>
      </c>
      <c r="G24" s="90" t="str">
        <f>IF('P05'!$G34 = "nt", "", 'P05'!$G34)</f>
        <v>na</v>
      </c>
      <c r="H24" s="90" t="str">
        <f>IF('P06'!$G34 = "nt", "", 'P06'!$G34)</f>
        <v>na</v>
      </c>
      <c r="I24" s="90" t="str">
        <f>IF('P07'!$G34 = "nt", "", 'P07'!$G34)</f>
        <v>na</v>
      </c>
      <c r="J24" s="90" t="str">
        <f>IF('P08'!$G34 = "nt", "", 'P08'!$G34)</f>
        <v>na</v>
      </c>
      <c r="K24" s="90" t="str">
        <f>IF('P09'!$G34 = "nt", "", 'P09'!$G34)</f>
        <v>na</v>
      </c>
      <c r="L24" s="90" t="str">
        <f>IF('P10'!$G34 = "nt", "", 'P10'!$G34)</f>
        <v>na</v>
      </c>
      <c r="M24" s="90" t="str">
        <f>IF('P11'!$G34 = "nt", "", 'P11'!$G34)</f>
        <v>na</v>
      </c>
      <c r="N24" s="90" t="str">
        <f>IF('P12'!$G34 = "nt", "", 'P12'!$G34)</f>
        <v>na</v>
      </c>
      <c r="O24" s="90" t="str">
        <f>IF('P13'!$G34 = "nt", "", 'P13'!$G34)</f>
        <v>na</v>
      </c>
      <c r="P24" s="90" t="str">
        <f>IF('P14'!$G34 = "nt", "", 'P14'!$G34)</f>
        <v>na</v>
      </c>
      <c r="Q24" s="90" t="str">
        <f>IF('P15'!$G34 = "nt", "", 'P15'!$G34)</f>
        <v>na</v>
      </c>
      <c r="R24" s="90" t="str">
        <f>IF('P16'!$G34 = "nt", "", 'P16'!$G34)</f>
        <v>na</v>
      </c>
      <c r="S24" s="90" t="str">
        <f>IF('P17'!$G34 = "nt", "", 'P17'!$G34)</f>
        <v>na</v>
      </c>
      <c r="T24" s="90" t="str">
        <f>IF('P18'!$G34 = "nt", "", 'P18'!$G34)</f>
        <v>na</v>
      </c>
      <c r="U24" s="90" t="str">
        <f>IF('P19'!$G34 = "nt", "", 'P19'!$G34)</f>
        <v/>
      </c>
      <c r="V24" s="90" t="str">
        <f>IF('P20'!$G34 = "nt", "", 'P20'!$G34)</f>
        <v/>
      </c>
      <c r="W24" s="90" t="str">
        <f>IF('P21'!$G34 = "nt", "", 'P21'!$G34)</f>
        <v/>
      </c>
      <c r="X24" s="90" t="str">
        <f>IF('P22'!$G34 = "nt", "", 'P22'!$G34)</f>
        <v/>
      </c>
      <c r="Y24" s="90" t="str">
        <f>IF('P23'!$G34 = "nt", "", 'P23'!$G34)</f>
        <v/>
      </c>
      <c r="Z24" s="90" t="str">
        <f>IF('P24'!$G34 = "nt", "", 'P24'!$G34)</f>
        <v/>
      </c>
      <c r="AA24" s="90" t="str">
        <f>IF('P25'!$G34 = "nt", "", 'P25'!$G34)</f>
        <v/>
      </c>
    </row>
    <row r="25" spans="1:27" ht="12.75" x14ac:dyDescent="0.2">
      <c r="A25" s="92" t="s">
        <v>84</v>
      </c>
      <c r="B25" s="92" t="s">
        <v>90</v>
      </c>
      <c r="C25" s="90" t="str">
        <f>IF('P01'!$G35 = "nt", "", 'P01'!$G35)</f>
        <v>na</v>
      </c>
      <c r="D25" s="90" t="str">
        <f>IF('P02'!$G35 = "nt", "", 'P02'!$G35)</f>
        <v>na</v>
      </c>
      <c r="E25" s="90" t="str">
        <f>IF('P03'!$G35 = "nt", "", 'P03'!$G35)</f>
        <v>na</v>
      </c>
      <c r="F25" s="90" t="str">
        <f>IF('P04'!$G35 = "nt", "", 'P04'!$G35)</f>
        <v>na</v>
      </c>
      <c r="G25" s="90" t="str">
        <f>IF('P05'!$G35 = "nt", "", 'P05'!$G35)</f>
        <v>na</v>
      </c>
      <c r="H25" s="90" t="str">
        <f>IF('P06'!$G35 = "nt", "", 'P06'!$G35)</f>
        <v>na</v>
      </c>
      <c r="I25" s="90" t="str">
        <f>IF('P07'!$G35 = "nt", "", 'P07'!$G35)</f>
        <v>na</v>
      </c>
      <c r="J25" s="90" t="str">
        <f>IF('P08'!$G35 = "nt", "", 'P08'!$G35)</f>
        <v>na</v>
      </c>
      <c r="K25" s="90" t="str">
        <f>IF('P09'!$G35 = "nt", "", 'P09'!$G35)</f>
        <v>na</v>
      </c>
      <c r="L25" s="90" t="str">
        <f>IF('P10'!$G35 = "nt", "", 'P10'!$G35)</f>
        <v>na</v>
      </c>
      <c r="M25" s="90" t="str">
        <f>IF('P11'!$G35 = "nt", "", 'P11'!$G35)</f>
        <v>na</v>
      </c>
      <c r="N25" s="90" t="str">
        <f>IF('P12'!$G35 = "nt", "", 'P12'!$G35)</f>
        <v>c</v>
      </c>
      <c r="O25" s="90" t="str">
        <f>IF('P13'!$G35 = "nt", "", 'P13'!$G35)</f>
        <v>na</v>
      </c>
      <c r="P25" s="90" t="str">
        <f>IF('P14'!$G35 = "nt", "", 'P14'!$G35)</f>
        <v>na</v>
      </c>
      <c r="Q25" s="90" t="str">
        <f>IF('P15'!$G35 = "nt", "", 'P15'!$G35)</f>
        <v>na</v>
      </c>
      <c r="R25" s="90" t="str">
        <f>IF('P16'!$G35 = "nt", "", 'P16'!$G35)</f>
        <v>na</v>
      </c>
      <c r="S25" s="90" t="str">
        <f>IF('P17'!$G35 = "nt", "", 'P17'!$G35)</f>
        <v>na</v>
      </c>
      <c r="T25" s="90" t="str">
        <f>IF('P18'!$G35 = "nt", "", 'P18'!$G35)</f>
        <v>na</v>
      </c>
      <c r="U25" s="90" t="str">
        <f>IF('P19'!$G35 = "nt", "", 'P19'!$G35)</f>
        <v/>
      </c>
      <c r="V25" s="90" t="str">
        <f>IF('P20'!$G35 = "nt", "", 'P20'!$G35)</f>
        <v/>
      </c>
      <c r="W25" s="90" t="str">
        <f>IF('P21'!$G35 = "nt", "", 'P21'!$G35)</f>
        <v/>
      </c>
      <c r="X25" s="90" t="str">
        <f>IF('P22'!$G35 = "nt", "", 'P22'!$G35)</f>
        <v/>
      </c>
      <c r="Y25" s="90" t="str">
        <f>IF('P23'!$G35 = "nt", "", 'P23'!$G35)</f>
        <v/>
      </c>
      <c r="Z25" s="90" t="str">
        <f>IF('P24'!$G35 = "nt", "", 'P24'!$G35)</f>
        <v/>
      </c>
      <c r="AA25" s="90" t="str">
        <f>IF('P25'!$G35 = "nt", "", 'P25'!$G35)</f>
        <v/>
      </c>
    </row>
    <row r="26" spans="1:27" ht="12.75" x14ac:dyDescent="0.2">
      <c r="A26" s="92" t="s">
        <v>84</v>
      </c>
      <c r="B26" s="92" t="s">
        <v>91</v>
      </c>
      <c r="C26" s="90" t="str">
        <f>IF('P01'!$G36 = "nt", "", 'P01'!$G36)</f>
        <v>na</v>
      </c>
      <c r="D26" s="90" t="str">
        <f>IF('P02'!$G36 = "nt", "", 'P02'!$G36)</f>
        <v>na</v>
      </c>
      <c r="E26" s="90" t="str">
        <f>IF('P03'!$G36 = "nt", "", 'P03'!$G36)</f>
        <v>na</v>
      </c>
      <c r="F26" s="90" t="str">
        <f>IF('P04'!$G36 = "nt", "", 'P04'!$G36)</f>
        <v>na</v>
      </c>
      <c r="G26" s="90" t="str">
        <f>IF('P05'!$G36 = "nt", "", 'P05'!$G36)</f>
        <v>na</v>
      </c>
      <c r="H26" s="90" t="str">
        <f>IF('P06'!$G36 = "nt", "", 'P06'!$G36)</f>
        <v>na</v>
      </c>
      <c r="I26" s="90" t="str">
        <f>IF('P07'!$G36 = "nt", "", 'P07'!$G36)</f>
        <v>na</v>
      </c>
      <c r="J26" s="90" t="str">
        <f>IF('P08'!$G36 = "nt", "", 'P08'!$G36)</f>
        <v>na</v>
      </c>
      <c r="K26" s="90" t="str">
        <f>IF('P09'!$G36 = "nt", "", 'P09'!$G36)</f>
        <v>na</v>
      </c>
      <c r="L26" s="90" t="str">
        <f>IF('P10'!$G36 = "nt", "", 'P10'!$G36)</f>
        <v>na</v>
      </c>
      <c r="M26" s="90" t="str">
        <f>IF('P11'!$G36 = "nt", "", 'P11'!$G36)</f>
        <v>na</v>
      </c>
      <c r="N26" s="90" t="str">
        <f>IF('P12'!$G36 = "nt", "", 'P12'!$G36)</f>
        <v>c</v>
      </c>
      <c r="O26" s="90" t="str">
        <f>IF('P13'!$G36 = "nt", "", 'P13'!$G36)</f>
        <v>na</v>
      </c>
      <c r="P26" s="90" t="str">
        <f>IF('P14'!$G36 = "nt", "", 'P14'!$G36)</f>
        <v>na</v>
      </c>
      <c r="Q26" s="90" t="str">
        <f>IF('P15'!$G36 = "nt", "", 'P15'!$G36)</f>
        <v>na</v>
      </c>
      <c r="R26" s="90" t="str">
        <f>IF('P16'!$G36 = "nt", "", 'P16'!$G36)</f>
        <v>na</v>
      </c>
      <c r="S26" s="90" t="str">
        <f>IF('P17'!$G36 = "nt", "", 'P17'!$G36)</f>
        <v>na</v>
      </c>
      <c r="T26" s="90" t="str">
        <f>IF('P18'!$G36 = "nt", "", 'P18'!$G36)</f>
        <v>na</v>
      </c>
      <c r="U26" s="90" t="str">
        <f>IF('P19'!$G36 = "nt", "", 'P19'!$G36)</f>
        <v/>
      </c>
      <c r="V26" s="90" t="str">
        <f>IF('P20'!$G36 = "nt", "", 'P20'!$G36)</f>
        <v/>
      </c>
      <c r="W26" s="90" t="str">
        <f>IF('P21'!$G36 = "nt", "", 'P21'!$G36)</f>
        <v/>
      </c>
      <c r="X26" s="90" t="str">
        <f>IF('P22'!$G36 = "nt", "", 'P22'!$G36)</f>
        <v/>
      </c>
      <c r="Y26" s="90" t="str">
        <f>IF('P23'!$G36 = "nt", "", 'P23'!$G36)</f>
        <v/>
      </c>
      <c r="Z26" s="90" t="str">
        <f>IF('P24'!$G36 = "nt", "", 'P24'!$G36)</f>
        <v/>
      </c>
      <c r="AA26" s="90" t="str">
        <f>IF('P25'!$G36 = "nt", "", 'P25'!$G36)</f>
        <v/>
      </c>
    </row>
    <row r="27" spans="1:27" ht="12.75" x14ac:dyDescent="0.2">
      <c r="A27" s="92" t="s">
        <v>84</v>
      </c>
      <c r="B27" s="92" t="s">
        <v>92</v>
      </c>
      <c r="C27" s="90" t="str">
        <f>IF('P01'!$G37 = "nt", "", 'P01'!$G37)</f>
        <v>na</v>
      </c>
      <c r="D27" s="90" t="str">
        <f>IF('P02'!$G37 = "nt", "", 'P02'!$G37)</f>
        <v>na</v>
      </c>
      <c r="E27" s="90" t="str">
        <f>IF('P03'!$G37 = "nt", "", 'P03'!$G37)</f>
        <v>na</v>
      </c>
      <c r="F27" s="90" t="str">
        <f>IF('P04'!$G37 = "nt", "", 'P04'!$G37)</f>
        <v>na</v>
      </c>
      <c r="G27" s="90" t="str">
        <f>IF('P05'!$G37 = "nt", "", 'P05'!$G37)</f>
        <v>na</v>
      </c>
      <c r="H27" s="90" t="str">
        <f>IF('P06'!$G37 = "nt", "", 'P06'!$G37)</f>
        <v>na</v>
      </c>
      <c r="I27" s="90" t="str">
        <f>IF('P07'!$G37 = "nt", "", 'P07'!$G37)</f>
        <v>na</v>
      </c>
      <c r="J27" s="90" t="str">
        <f>IF('P08'!$G37 = "nt", "", 'P08'!$G37)</f>
        <v>na</v>
      </c>
      <c r="K27" s="90" t="str">
        <f>IF('P09'!$G37 = "nt", "", 'P09'!$G37)</f>
        <v>na</v>
      </c>
      <c r="L27" s="90" t="str">
        <f>IF('P10'!$G37 = "nt", "", 'P10'!$G37)</f>
        <v>na</v>
      </c>
      <c r="M27" s="90" t="str">
        <f>IF('P11'!$G37 = "nt", "", 'P11'!$G37)</f>
        <v>na</v>
      </c>
      <c r="N27" s="90" t="str">
        <f>IF('P12'!$G37 = "nt", "", 'P12'!$G37)</f>
        <v>na</v>
      </c>
      <c r="O27" s="90" t="str">
        <f>IF('P13'!$G37 = "nt", "", 'P13'!$G37)</f>
        <v>na</v>
      </c>
      <c r="P27" s="90" t="str">
        <f>IF('P14'!$G37 = "nt", "", 'P14'!$G37)</f>
        <v>na</v>
      </c>
      <c r="Q27" s="90" t="str">
        <f>IF('P15'!$G37 = "nt", "", 'P15'!$G37)</f>
        <v>na</v>
      </c>
      <c r="R27" s="90" t="str">
        <f>IF('P16'!$G37 = "nt", "", 'P16'!$G37)</f>
        <v>na</v>
      </c>
      <c r="S27" s="90" t="str">
        <f>IF('P17'!$G37 = "nt", "", 'P17'!$G37)</f>
        <v>na</v>
      </c>
      <c r="T27" s="90" t="str">
        <f>IF('P18'!$G37 = "nt", "", 'P18'!$G37)</f>
        <v>na</v>
      </c>
      <c r="U27" s="90" t="str">
        <f>IF('P19'!$G37 = "nt", "", 'P19'!$G37)</f>
        <v/>
      </c>
      <c r="V27" s="90" t="str">
        <f>IF('P20'!$G37 = "nt", "", 'P20'!$G37)</f>
        <v/>
      </c>
      <c r="W27" s="90" t="str">
        <f>IF('P21'!$G37 = "nt", "", 'P21'!$G37)</f>
        <v/>
      </c>
      <c r="X27" s="90" t="str">
        <f>IF('P22'!$G37 = "nt", "", 'P22'!$G37)</f>
        <v/>
      </c>
      <c r="Y27" s="90" t="str">
        <f>IF('P23'!$G37 = "nt", "", 'P23'!$G37)</f>
        <v/>
      </c>
      <c r="Z27" s="90" t="str">
        <f>IF('P24'!$G37 = "nt", "", 'P24'!$G37)</f>
        <v/>
      </c>
      <c r="AA27" s="90" t="str">
        <f>IF('P25'!$G37 = "nt", "", 'P25'!$G37)</f>
        <v/>
      </c>
    </row>
    <row r="28" spans="1:27" ht="12.75" x14ac:dyDescent="0.2">
      <c r="A28" s="92" t="s">
        <v>84</v>
      </c>
      <c r="B28" s="92" t="s">
        <v>93</v>
      </c>
      <c r="C28" s="90" t="str">
        <f>IF('P01'!$G38 = "nt", "", 'P01'!$G38)</f>
        <v>na</v>
      </c>
      <c r="D28" s="90" t="str">
        <f>IF('P02'!$G38 = "nt", "", 'P02'!$G38)</f>
        <v>na</v>
      </c>
      <c r="E28" s="90" t="str">
        <f>IF('P03'!$G38 = "nt", "", 'P03'!$G38)</f>
        <v>na</v>
      </c>
      <c r="F28" s="90" t="str">
        <f>IF('P04'!$G38 = "nt", "", 'P04'!$G38)</f>
        <v>na</v>
      </c>
      <c r="G28" s="90" t="str">
        <f>IF('P05'!$G38 = "nt", "", 'P05'!$G38)</f>
        <v>na</v>
      </c>
      <c r="H28" s="90" t="str">
        <f>IF('P06'!$G38 = "nt", "", 'P06'!$G38)</f>
        <v>na</v>
      </c>
      <c r="I28" s="90" t="str">
        <f>IF('P07'!$G38 = "nt", "", 'P07'!$G38)</f>
        <v>na</v>
      </c>
      <c r="J28" s="90" t="str">
        <f>IF('P08'!$G38 = "nt", "", 'P08'!$G38)</f>
        <v>na</v>
      </c>
      <c r="K28" s="90" t="str">
        <f>IF('P09'!$G38 = "nt", "", 'P09'!$G38)</f>
        <v>na</v>
      </c>
      <c r="L28" s="90" t="str">
        <f>IF('P10'!$G38 = "nt", "", 'P10'!$G38)</f>
        <v>na</v>
      </c>
      <c r="M28" s="90" t="str">
        <f>IF('P11'!$G38 = "nt", "", 'P11'!$G38)</f>
        <v>na</v>
      </c>
      <c r="N28" s="90" t="str">
        <f>IF('P12'!$G38 = "nt", "", 'P12'!$G38)</f>
        <v>c</v>
      </c>
      <c r="O28" s="90" t="str">
        <f>IF('P13'!$G38 = "nt", "", 'P13'!$G38)</f>
        <v>na</v>
      </c>
      <c r="P28" s="90" t="str">
        <f>IF('P14'!$G38 = "nt", "", 'P14'!$G38)</f>
        <v>na</v>
      </c>
      <c r="Q28" s="90" t="str">
        <f>IF('P15'!$G38 = "nt", "", 'P15'!$G38)</f>
        <v>na</v>
      </c>
      <c r="R28" s="90" t="str">
        <f>IF('P16'!$G38 = "nt", "", 'P16'!$G38)</f>
        <v>na</v>
      </c>
      <c r="S28" s="90" t="str">
        <f>IF('P17'!$G38 = "nt", "", 'P17'!$G38)</f>
        <v>na</v>
      </c>
      <c r="T28" s="90" t="str">
        <f>IF('P18'!$G38 = "nt", "", 'P18'!$G38)</f>
        <v>na</v>
      </c>
      <c r="U28" s="90" t="str">
        <f>IF('P19'!$G38 = "nt", "", 'P19'!$G38)</f>
        <v/>
      </c>
      <c r="V28" s="90" t="str">
        <f>IF('P20'!$G38 = "nt", "", 'P20'!$G38)</f>
        <v/>
      </c>
      <c r="W28" s="90" t="str">
        <f>IF('P21'!$G38 = "nt", "", 'P21'!$G38)</f>
        <v/>
      </c>
      <c r="X28" s="90" t="str">
        <f>IF('P22'!$G38 = "nt", "", 'P22'!$G38)</f>
        <v/>
      </c>
      <c r="Y28" s="90" t="str">
        <f>IF('P23'!$G38 = "nt", "", 'P23'!$G38)</f>
        <v/>
      </c>
      <c r="Z28" s="90" t="str">
        <f>IF('P24'!$G38 = "nt", "", 'P24'!$G38)</f>
        <v/>
      </c>
      <c r="AA28" s="90" t="str">
        <f>IF('P25'!$G38 = "nt", "", 'P25'!$G38)</f>
        <v/>
      </c>
    </row>
    <row r="29" spans="1:27" ht="12.75" x14ac:dyDescent="0.2">
      <c r="A29" s="92" t="s">
        <v>85</v>
      </c>
      <c r="B29" s="92" t="s">
        <v>81</v>
      </c>
      <c r="C29" s="90" t="str">
        <f>IF('P01'!$G39 = "nt", "", 'P01'!$G39)</f>
        <v>na</v>
      </c>
      <c r="D29" s="90" t="str">
        <f>IF('P02'!$G39 = "nt", "", 'P02'!$G39)</f>
        <v>na</v>
      </c>
      <c r="E29" s="90" t="str">
        <f>IF('P03'!$G39 = "nt", "", 'P03'!$G39)</f>
        <v>na</v>
      </c>
      <c r="F29" s="90" t="str">
        <f>IF('P04'!$G39 = "nt", "", 'P04'!$G39)</f>
        <v>na</v>
      </c>
      <c r="G29" s="90" t="str">
        <f>IF('P05'!$G39 = "nt", "", 'P05'!$G39)</f>
        <v>na</v>
      </c>
      <c r="H29" s="90" t="str">
        <f>IF('P06'!$G39 = "nt", "", 'P06'!$G39)</f>
        <v>na</v>
      </c>
      <c r="I29" s="90" t="str">
        <f>IF('P07'!$G39 = "nt", "", 'P07'!$G39)</f>
        <v>na</v>
      </c>
      <c r="J29" s="90" t="str">
        <f>IF('P08'!$G39 = "nt", "", 'P08'!$G39)</f>
        <v>na</v>
      </c>
      <c r="K29" s="90" t="str">
        <f>IF('P09'!$G39 = "nt", "", 'P09'!$G39)</f>
        <v>na</v>
      </c>
      <c r="L29" s="90" t="str">
        <f>IF('P10'!$G39 = "nt", "", 'P10'!$G39)</f>
        <v>na</v>
      </c>
      <c r="M29" s="90" t="str">
        <f>IF('P11'!$G39 = "nt", "", 'P11'!$G39)</f>
        <v>na</v>
      </c>
      <c r="N29" s="90" t="str">
        <f>IF('P12'!$G39 = "nt", "", 'P12'!$G39)</f>
        <v>na</v>
      </c>
      <c r="O29" s="90" t="str">
        <f>IF('P13'!$G39 = "nt", "", 'P13'!$G39)</f>
        <v>na</v>
      </c>
      <c r="P29" s="90" t="str">
        <f>IF('P14'!$G39 = "nt", "", 'P14'!$G39)</f>
        <v>na</v>
      </c>
      <c r="Q29" s="90" t="str">
        <f>IF('P15'!$G39 = "nt", "", 'P15'!$G39)</f>
        <v>na</v>
      </c>
      <c r="R29" s="90" t="str">
        <f>IF('P16'!$G39 = "nt", "", 'P16'!$G39)</f>
        <v>na</v>
      </c>
      <c r="S29" s="90" t="str">
        <f>IF('P17'!$G39 = "nt", "", 'P17'!$G39)</f>
        <v>na</v>
      </c>
      <c r="T29" s="90" t="str">
        <f>IF('P18'!$G39 = "nt", "", 'P18'!$G39)</f>
        <v>na</v>
      </c>
      <c r="U29" s="90" t="str">
        <f>IF('P19'!$G39 = "nt", "", 'P19'!$G39)</f>
        <v/>
      </c>
      <c r="V29" s="90" t="str">
        <f>IF('P20'!$G39 = "nt", "", 'P20'!$G39)</f>
        <v/>
      </c>
      <c r="W29" s="90" t="str">
        <f>IF('P21'!$G39 = "nt", "", 'P21'!$G39)</f>
        <v/>
      </c>
      <c r="X29" s="90" t="str">
        <f>IF('P22'!$G39 = "nt", "", 'P22'!$G39)</f>
        <v/>
      </c>
      <c r="Y29" s="90" t="str">
        <f>IF('P23'!$G39 = "nt", "", 'P23'!$G39)</f>
        <v/>
      </c>
      <c r="Z29" s="90" t="str">
        <f>IF('P24'!$G39 = "nt", "", 'P24'!$G39)</f>
        <v/>
      </c>
      <c r="AA29" s="90" t="str">
        <f>IF('P25'!$G39 = "nt", "", 'P25'!$G39)</f>
        <v/>
      </c>
    </row>
    <row r="30" spans="1:27" ht="12.75" x14ac:dyDescent="0.2">
      <c r="A30" s="92" t="s">
        <v>85</v>
      </c>
      <c r="B30" s="92" t="s">
        <v>82</v>
      </c>
      <c r="C30" s="90" t="str">
        <f>IF('P01'!$G40 = "nt", "", 'P01'!$G40)</f>
        <v>na</v>
      </c>
      <c r="D30" s="90" t="str">
        <f>IF('P02'!$G40 = "nt", "", 'P02'!$G40)</f>
        <v>na</v>
      </c>
      <c r="E30" s="90" t="str">
        <f>IF('P03'!$G40 = "nt", "", 'P03'!$G40)</f>
        <v>na</v>
      </c>
      <c r="F30" s="90" t="str">
        <f>IF('P04'!$G40 = "nt", "", 'P04'!$G40)</f>
        <v>na</v>
      </c>
      <c r="G30" s="90" t="str">
        <f>IF('P05'!$G40 = "nt", "", 'P05'!$G40)</f>
        <v>na</v>
      </c>
      <c r="H30" s="90" t="str">
        <f>IF('P06'!$G40 = "nt", "", 'P06'!$G40)</f>
        <v>na</v>
      </c>
      <c r="I30" s="90" t="str">
        <f>IF('P07'!$G40 = "nt", "", 'P07'!$G40)</f>
        <v>na</v>
      </c>
      <c r="J30" s="90" t="str">
        <f>IF('P08'!$G40 = "nt", "", 'P08'!$G40)</f>
        <v>na</v>
      </c>
      <c r="K30" s="90" t="str">
        <f>IF('P09'!$G40 = "nt", "", 'P09'!$G40)</f>
        <v>na</v>
      </c>
      <c r="L30" s="90" t="str">
        <f>IF('P10'!$G40 = "nt", "", 'P10'!$G40)</f>
        <v>na</v>
      </c>
      <c r="M30" s="90" t="str">
        <f>IF('P11'!$G40 = "nt", "", 'P11'!$G40)</f>
        <v>na</v>
      </c>
      <c r="N30" s="90" t="str">
        <f>IF('P12'!$G40 = "nt", "", 'P12'!$G40)</f>
        <v>na</v>
      </c>
      <c r="O30" s="90" t="str">
        <f>IF('P13'!$G40 = "nt", "", 'P13'!$G40)</f>
        <v>na</v>
      </c>
      <c r="P30" s="90" t="str">
        <f>IF('P14'!$G40 = "nt", "", 'P14'!$G40)</f>
        <v>na</v>
      </c>
      <c r="Q30" s="90" t="str">
        <f>IF('P15'!$G40 = "nt", "", 'P15'!$G40)</f>
        <v>na</v>
      </c>
      <c r="R30" s="90" t="str">
        <f>IF('P16'!$G40 = "nt", "", 'P16'!$G40)</f>
        <v>na</v>
      </c>
      <c r="S30" s="90" t="str">
        <f>IF('P17'!$G40 = "nt", "", 'P17'!$G40)</f>
        <v>na</v>
      </c>
      <c r="T30" s="90" t="str">
        <f>IF('P18'!$G40 = "nt", "", 'P18'!$G40)</f>
        <v>na</v>
      </c>
      <c r="U30" s="90" t="str">
        <f>IF('P19'!$G40 = "nt", "", 'P19'!$G40)</f>
        <v/>
      </c>
      <c r="V30" s="90" t="str">
        <f>IF('P20'!$G40 = "nt", "", 'P20'!$G40)</f>
        <v/>
      </c>
      <c r="W30" s="90" t="str">
        <f>IF('P21'!$G40 = "nt", "", 'P21'!$G40)</f>
        <v/>
      </c>
      <c r="X30" s="90" t="str">
        <f>IF('P22'!$G40 = "nt", "", 'P22'!$G40)</f>
        <v/>
      </c>
      <c r="Y30" s="90" t="str">
        <f>IF('P23'!$G40 = "nt", "", 'P23'!$G40)</f>
        <v/>
      </c>
      <c r="Z30" s="90" t="str">
        <f>IF('P24'!$G40 = "nt", "", 'P24'!$G40)</f>
        <v/>
      </c>
      <c r="AA30" s="90" t="str">
        <f>IF('P25'!$G40 = "nt", "", 'P25'!$G40)</f>
        <v/>
      </c>
    </row>
    <row r="31" spans="1:27" ht="12.75" x14ac:dyDescent="0.2">
      <c r="A31" s="92" t="s">
        <v>85</v>
      </c>
      <c r="B31" s="92" t="s">
        <v>83</v>
      </c>
      <c r="C31" s="90" t="str">
        <f>IF('P01'!$G41 = "nt", "", 'P01'!$G41)</f>
        <v>na</v>
      </c>
      <c r="D31" s="90" t="str">
        <f>IF('P02'!$G41 = "nt", "", 'P02'!$G41)</f>
        <v>na</v>
      </c>
      <c r="E31" s="90" t="str">
        <f>IF('P03'!$G41 = "nt", "", 'P03'!$G41)</f>
        <v>na</v>
      </c>
      <c r="F31" s="90" t="str">
        <f>IF('P04'!$G41 = "nt", "", 'P04'!$G41)</f>
        <v>na</v>
      </c>
      <c r="G31" s="90" t="str">
        <f>IF('P05'!$G41 = "nt", "", 'P05'!$G41)</f>
        <v>na</v>
      </c>
      <c r="H31" s="90" t="str">
        <f>IF('P06'!$G41 = "nt", "", 'P06'!$G41)</f>
        <v>na</v>
      </c>
      <c r="I31" s="90" t="str">
        <f>IF('P07'!$G41 = "nt", "", 'P07'!$G41)</f>
        <v>na</v>
      </c>
      <c r="J31" s="90" t="str">
        <f>IF('P08'!$G41 = "nt", "", 'P08'!$G41)</f>
        <v>na</v>
      </c>
      <c r="K31" s="90" t="str">
        <f>IF('P09'!$G41 = "nt", "", 'P09'!$G41)</f>
        <v>na</v>
      </c>
      <c r="L31" s="90" t="str">
        <f>IF('P10'!$G41 = "nt", "", 'P10'!$G41)</f>
        <v>na</v>
      </c>
      <c r="M31" s="90" t="str">
        <f>IF('P11'!$G41 = "nt", "", 'P11'!$G41)</f>
        <v>na</v>
      </c>
      <c r="N31" s="90" t="str">
        <f>IF('P12'!$G41 = "nt", "", 'P12'!$G41)</f>
        <v>na</v>
      </c>
      <c r="O31" s="90" t="str">
        <f>IF('P13'!$G41 = "nt", "", 'P13'!$G41)</f>
        <v>na</v>
      </c>
      <c r="P31" s="90" t="str">
        <f>IF('P14'!$G41 = "nt", "", 'P14'!$G41)</f>
        <v>na</v>
      </c>
      <c r="Q31" s="90" t="str">
        <f>IF('P15'!$G41 = "nt", "", 'P15'!$G41)</f>
        <v>na</v>
      </c>
      <c r="R31" s="90" t="str">
        <f>IF('P16'!$G41 = "nt", "", 'P16'!$G41)</f>
        <v>na</v>
      </c>
      <c r="S31" s="90" t="str">
        <f>IF('P17'!$G41 = "nt", "", 'P17'!$G41)</f>
        <v>na</v>
      </c>
      <c r="T31" s="90" t="str">
        <f>IF('P18'!$G41 = "nt", "", 'P18'!$G41)</f>
        <v>na</v>
      </c>
      <c r="U31" s="90" t="str">
        <f>IF('P19'!$G41 = "nt", "", 'P19'!$G41)</f>
        <v/>
      </c>
      <c r="V31" s="90" t="str">
        <f>IF('P20'!$G41 = "nt", "", 'P20'!$G41)</f>
        <v/>
      </c>
      <c r="W31" s="90" t="str">
        <f>IF('P21'!$G41 = "nt", "", 'P21'!$G41)</f>
        <v/>
      </c>
      <c r="X31" s="90" t="str">
        <f>IF('P22'!$G41 = "nt", "", 'P22'!$G41)</f>
        <v/>
      </c>
      <c r="Y31" s="90" t="str">
        <f>IF('P23'!$G41 = "nt", "", 'P23'!$G41)</f>
        <v/>
      </c>
      <c r="Z31" s="90" t="str">
        <f>IF('P24'!$G41 = "nt", "", 'P24'!$G41)</f>
        <v/>
      </c>
      <c r="AA31" s="90" t="str">
        <f>IF('P25'!$G41 = "nt", "", 'P25'!$G41)</f>
        <v/>
      </c>
    </row>
    <row r="32" spans="1:27" ht="12.75" x14ac:dyDescent="0.2">
      <c r="A32" s="92" t="s">
        <v>85</v>
      </c>
      <c r="B32" s="92" t="s">
        <v>84</v>
      </c>
      <c r="C32" s="90" t="str">
        <f>IF('P01'!$G42 = "nt", "", 'P01'!$G42)</f>
        <v>na</v>
      </c>
      <c r="D32" s="90" t="str">
        <f>IF('P02'!$G42 = "nt", "", 'P02'!$G42)</f>
        <v>na</v>
      </c>
      <c r="E32" s="90" t="str">
        <f>IF('P03'!$G42 = "nt", "", 'P03'!$G42)</f>
        <v>na</v>
      </c>
      <c r="F32" s="90" t="str">
        <f>IF('P04'!$G42 = "nt", "", 'P04'!$G42)</f>
        <v>na</v>
      </c>
      <c r="G32" s="90" t="str">
        <f>IF('P05'!$G42 = "nt", "", 'P05'!$G42)</f>
        <v>na</v>
      </c>
      <c r="H32" s="90" t="str">
        <f>IF('P06'!$G42 = "nt", "", 'P06'!$G42)</f>
        <v>na</v>
      </c>
      <c r="I32" s="90" t="str">
        <f>IF('P07'!$G42 = "nt", "", 'P07'!$G42)</f>
        <v>na</v>
      </c>
      <c r="J32" s="90" t="str">
        <f>IF('P08'!$G42 = "nt", "", 'P08'!$G42)</f>
        <v>na</v>
      </c>
      <c r="K32" s="90" t="str">
        <f>IF('P09'!$G42 = "nt", "", 'P09'!$G42)</f>
        <v>na</v>
      </c>
      <c r="L32" s="90" t="str">
        <f>IF('P10'!$G42 = "nt", "", 'P10'!$G42)</f>
        <v>na</v>
      </c>
      <c r="M32" s="90" t="str">
        <f>IF('P11'!$G42 = "nt", "", 'P11'!$G42)</f>
        <v>na</v>
      </c>
      <c r="N32" s="90" t="str">
        <f>IF('P12'!$G42 = "nt", "", 'P12'!$G42)</f>
        <v>nc</v>
      </c>
      <c r="O32" s="90" t="str">
        <f>IF('P13'!$G42 = "nt", "", 'P13'!$G42)</f>
        <v>na</v>
      </c>
      <c r="P32" s="90" t="str">
        <f>IF('P14'!$G42 = "nt", "", 'P14'!$G42)</f>
        <v>na</v>
      </c>
      <c r="Q32" s="90" t="str">
        <f>IF('P15'!$G42 = "nt", "", 'P15'!$G42)</f>
        <v>na</v>
      </c>
      <c r="R32" s="90" t="str">
        <f>IF('P16'!$G42 = "nt", "", 'P16'!$G42)</f>
        <v>na</v>
      </c>
      <c r="S32" s="90" t="str">
        <f>IF('P17'!$G42 = "nt", "", 'P17'!$G42)</f>
        <v>na</v>
      </c>
      <c r="T32" s="90" t="str">
        <f>IF('P18'!$G42 = "nt", "", 'P18'!$G42)</f>
        <v>na</v>
      </c>
      <c r="U32" s="90" t="str">
        <f>IF('P19'!$G42 = "nt", "", 'P19'!$G42)</f>
        <v/>
      </c>
      <c r="V32" s="90" t="str">
        <f>IF('P20'!$G42 = "nt", "", 'P20'!$G42)</f>
        <v/>
      </c>
      <c r="W32" s="90" t="str">
        <f>IF('P21'!$G42 = "nt", "", 'P21'!$G42)</f>
        <v/>
      </c>
      <c r="X32" s="90" t="str">
        <f>IF('P22'!$G42 = "nt", "", 'P22'!$G42)</f>
        <v/>
      </c>
      <c r="Y32" s="90" t="str">
        <f>IF('P23'!$G42 = "nt", "", 'P23'!$G42)</f>
        <v/>
      </c>
      <c r="Z32" s="90" t="str">
        <f>IF('P24'!$G42 = "nt", "", 'P24'!$G42)</f>
        <v/>
      </c>
      <c r="AA32" s="90" t="str">
        <f>IF('P25'!$G42 = "nt", "", 'P25'!$G42)</f>
        <v/>
      </c>
    </row>
    <row r="33" spans="1:27" ht="12.75" x14ac:dyDescent="0.2">
      <c r="A33" s="92" t="s">
        <v>85</v>
      </c>
      <c r="B33" s="92" t="s">
        <v>85</v>
      </c>
      <c r="C33" s="90" t="str">
        <f>IF('P01'!$G43 = "nt", "", 'P01'!$G43)</f>
        <v>na</v>
      </c>
      <c r="D33" s="90" t="str">
        <f>IF('P02'!$G43 = "nt", "", 'P02'!$G43)</f>
        <v>na</v>
      </c>
      <c r="E33" s="90" t="str">
        <f>IF('P03'!$G43 = "nt", "", 'P03'!$G43)</f>
        <v>na</v>
      </c>
      <c r="F33" s="90" t="str">
        <f>IF('P04'!$G43 = "nt", "", 'P04'!$G43)</f>
        <v>na</v>
      </c>
      <c r="G33" s="90" t="str">
        <f>IF('P05'!$G43 = "nt", "", 'P05'!$G43)</f>
        <v>na</v>
      </c>
      <c r="H33" s="90" t="str">
        <f>IF('P06'!$G43 = "nt", "", 'P06'!$G43)</f>
        <v>na</v>
      </c>
      <c r="I33" s="90" t="str">
        <f>IF('P07'!$G43 = "nt", "", 'P07'!$G43)</f>
        <v>na</v>
      </c>
      <c r="J33" s="90" t="str">
        <f>IF('P08'!$G43 = "nt", "", 'P08'!$G43)</f>
        <v>na</v>
      </c>
      <c r="K33" s="90" t="str">
        <f>IF('P09'!$G43 = "nt", "", 'P09'!$G43)</f>
        <v>na</v>
      </c>
      <c r="L33" s="90" t="str">
        <f>IF('P10'!$G43 = "nt", "", 'P10'!$G43)</f>
        <v>na</v>
      </c>
      <c r="M33" s="90" t="str">
        <f>IF('P11'!$G43 = "nt", "", 'P11'!$G43)</f>
        <v>na</v>
      </c>
      <c r="N33" s="90" t="str">
        <f>IF('P12'!$G43 = "nt", "", 'P12'!$G43)</f>
        <v>na</v>
      </c>
      <c r="O33" s="90" t="str">
        <f>IF('P13'!$G43 = "nt", "", 'P13'!$G43)</f>
        <v>na</v>
      </c>
      <c r="P33" s="90" t="str">
        <f>IF('P14'!$G43 = "nt", "", 'P14'!$G43)</f>
        <v>na</v>
      </c>
      <c r="Q33" s="90" t="str">
        <f>IF('P15'!$G43 = "nt", "", 'P15'!$G43)</f>
        <v>na</v>
      </c>
      <c r="R33" s="90" t="str">
        <f>IF('P16'!$G43 = "nt", "", 'P16'!$G43)</f>
        <v>na</v>
      </c>
      <c r="S33" s="90" t="str">
        <f>IF('P17'!$G43 = "nt", "", 'P17'!$G43)</f>
        <v>na</v>
      </c>
      <c r="T33" s="90" t="str">
        <f>IF('P18'!$G43 = "nt", "", 'P18'!$G43)</f>
        <v>na</v>
      </c>
      <c r="U33" s="90" t="str">
        <f>IF('P19'!$G43 = "nt", "", 'P19'!$G43)</f>
        <v/>
      </c>
      <c r="V33" s="90" t="str">
        <f>IF('P20'!$G43 = "nt", "", 'P20'!$G43)</f>
        <v/>
      </c>
      <c r="W33" s="90" t="str">
        <f>IF('P21'!$G43 = "nt", "", 'P21'!$G43)</f>
        <v/>
      </c>
      <c r="X33" s="90" t="str">
        <f>IF('P22'!$G43 = "nt", "", 'P22'!$G43)</f>
        <v/>
      </c>
      <c r="Y33" s="90" t="str">
        <f>IF('P23'!$G43 = "nt", "", 'P23'!$G43)</f>
        <v/>
      </c>
      <c r="Z33" s="90" t="str">
        <f>IF('P24'!$G43 = "nt", "", 'P24'!$G43)</f>
        <v/>
      </c>
      <c r="AA33" s="90" t="str">
        <f>IF('P25'!$G43 = "nt", "", 'P25'!$G43)</f>
        <v/>
      </c>
    </row>
    <row r="34" spans="1:27" ht="12.75" x14ac:dyDescent="0.2">
      <c r="A34" s="92" t="s">
        <v>85</v>
      </c>
      <c r="B34" s="92" t="s">
        <v>86</v>
      </c>
      <c r="C34" s="90" t="str">
        <f>IF('P01'!$G44 = "nt", "", 'P01'!$G44)</f>
        <v>na</v>
      </c>
      <c r="D34" s="90" t="str">
        <f>IF('P02'!$G44 = "nt", "", 'P02'!$G44)</f>
        <v>na</v>
      </c>
      <c r="E34" s="90" t="str">
        <f>IF('P03'!$G44 = "nt", "", 'P03'!$G44)</f>
        <v>na</v>
      </c>
      <c r="F34" s="90" t="str">
        <f>IF('P04'!$G44 = "nt", "", 'P04'!$G44)</f>
        <v>na</v>
      </c>
      <c r="G34" s="90" t="str">
        <f>IF('P05'!$G44 = "nt", "", 'P05'!$G44)</f>
        <v>na</v>
      </c>
      <c r="H34" s="90" t="str">
        <f>IF('P06'!$G44 = "nt", "", 'P06'!$G44)</f>
        <v>na</v>
      </c>
      <c r="I34" s="90" t="str">
        <f>IF('P07'!$G44 = "nt", "", 'P07'!$G44)</f>
        <v>na</v>
      </c>
      <c r="J34" s="90" t="str">
        <f>IF('P08'!$G44 = "nt", "", 'P08'!$G44)</f>
        <v>na</v>
      </c>
      <c r="K34" s="90" t="str">
        <f>IF('P09'!$G44 = "nt", "", 'P09'!$G44)</f>
        <v>na</v>
      </c>
      <c r="L34" s="90" t="str">
        <f>IF('P10'!$G44 = "nt", "", 'P10'!$G44)</f>
        <v>na</v>
      </c>
      <c r="M34" s="90" t="str">
        <f>IF('P11'!$G44 = "nt", "", 'P11'!$G44)</f>
        <v>na</v>
      </c>
      <c r="N34" s="90" t="str">
        <f>IF('P12'!$G44 = "nt", "", 'P12'!$G44)</f>
        <v>nc</v>
      </c>
      <c r="O34" s="90" t="str">
        <f>IF('P13'!$G44 = "nt", "", 'P13'!$G44)</f>
        <v>na</v>
      </c>
      <c r="P34" s="90" t="str">
        <f>IF('P14'!$G44 = "nt", "", 'P14'!$G44)</f>
        <v>na</v>
      </c>
      <c r="Q34" s="90" t="str">
        <f>IF('P15'!$G44 = "nt", "", 'P15'!$G44)</f>
        <v>na</v>
      </c>
      <c r="R34" s="90" t="str">
        <f>IF('P16'!$G44 = "nt", "", 'P16'!$G44)</f>
        <v>na</v>
      </c>
      <c r="S34" s="90" t="str">
        <f>IF('P17'!$G44 = "nt", "", 'P17'!$G44)</f>
        <v>na</v>
      </c>
      <c r="T34" s="90" t="str">
        <f>IF('P18'!$G44 = "nt", "", 'P18'!$G44)</f>
        <v>na</v>
      </c>
      <c r="U34" s="90" t="str">
        <f>IF('P19'!$G44 = "nt", "", 'P19'!$G44)</f>
        <v/>
      </c>
      <c r="V34" s="90" t="str">
        <f>IF('P20'!$G44 = "nt", "", 'P20'!$G44)</f>
        <v/>
      </c>
      <c r="W34" s="90" t="str">
        <f>IF('P21'!$G44 = "nt", "", 'P21'!$G44)</f>
        <v/>
      </c>
      <c r="X34" s="90" t="str">
        <f>IF('P22'!$G44 = "nt", "", 'P22'!$G44)</f>
        <v/>
      </c>
      <c r="Y34" s="90" t="str">
        <f>IF('P23'!$G44 = "nt", "", 'P23'!$G44)</f>
        <v/>
      </c>
      <c r="Z34" s="90" t="str">
        <f>IF('P24'!$G44 = "nt", "", 'P24'!$G44)</f>
        <v/>
      </c>
      <c r="AA34" s="90" t="str">
        <f>IF('P25'!$G44 = "nt", "", 'P25'!$G44)</f>
        <v/>
      </c>
    </row>
    <row r="35" spans="1:27" ht="12.75" x14ac:dyDescent="0.2">
      <c r="A35" s="92" t="s">
        <v>85</v>
      </c>
      <c r="B35" s="92" t="s">
        <v>87</v>
      </c>
      <c r="C35" s="90" t="str">
        <f>IF('P01'!$G45 = "nt", "", 'P01'!$G45)</f>
        <v>na</v>
      </c>
      <c r="D35" s="90" t="str">
        <f>IF('P02'!$G45 = "nt", "", 'P02'!$G45)</f>
        <v>na</v>
      </c>
      <c r="E35" s="90" t="str">
        <f>IF('P03'!$G45 = "nt", "", 'P03'!$G45)</f>
        <v>na</v>
      </c>
      <c r="F35" s="90" t="str">
        <f>IF('P04'!$G45 = "nt", "", 'P04'!$G45)</f>
        <v>na</v>
      </c>
      <c r="G35" s="90" t="str">
        <f>IF('P05'!$G45 = "nt", "", 'P05'!$G45)</f>
        <v>na</v>
      </c>
      <c r="H35" s="90" t="str">
        <f>IF('P06'!$G45 = "nt", "", 'P06'!$G45)</f>
        <v>na</v>
      </c>
      <c r="I35" s="90" t="str">
        <f>IF('P07'!$G45 = "nt", "", 'P07'!$G45)</f>
        <v>na</v>
      </c>
      <c r="J35" s="90" t="str">
        <f>IF('P08'!$G45 = "nt", "", 'P08'!$G45)</f>
        <v>na</v>
      </c>
      <c r="K35" s="90" t="str">
        <f>IF('P09'!$G45 = "nt", "", 'P09'!$G45)</f>
        <v>na</v>
      </c>
      <c r="L35" s="90" t="str">
        <f>IF('P10'!$G45 = "nt", "", 'P10'!$G45)</f>
        <v>na</v>
      </c>
      <c r="M35" s="90" t="str">
        <f>IF('P11'!$G45 = "nt", "", 'P11'!$G45)</f>
        <v>na</v>
      </c>
      <c r="N35" s="90" t="str">
        <f>IF('P12'!$G45 = "nt", "", 'P12'!$G45)</f>
        <v>na</v>
      </c>
      <c r="O35" s="90" t="str">
        <f>IF('P13'!$G45 = "nt", "", 'P13'!$G45)</f>
        <v>na</v>
      </c>
      <c r="P35" s="90" t="str">
        <f>IF('P14'!$G45 = "nt", "", 'P14'!$G45)</f>
        <v>na</v>
      </c>
      <c r="Q35" s="90" t="str">
        <f>IF('P15'!$G45 = "nt", "", 'P15'!$G45)</f>
        <v>na</v>
      </c>
      <c r="R35" s="90" t="str">
        <f>IF('P16'!$G45 = "nt", "", 'P16'!$G45)</f>
        <v>na</v>
      </c>
      <c r="S35" s="90" t="str">
        <f>IF('P17'!$G45 = "nt", "", 'P17'!$G45)</f>
        <v>na</v>
      </c>
      <c r="T35" s="90" t="str">
        <f>IF('P18'!$G45 = "nt", "", 'P18'!$G45)</f>
        <v>na</v>
      </c>
      <c r="U35" s="90" t="str">
        <f>IF('P19'!$G45 = "nt", "", 'P19'!$G45)</f>
        <v/>
      </c>
      <c r="V35" s="90" t="str">
        <f>IF('P20'!$G45 = "nt", "", 'P20'!$G45)</f>
        <v/>
      </c>
      <c r="W35" s="90" t="str">
        <f>IF('P21'!$G45 = "nt", "", 'P21'!$G45)</f>
        <v/>
      </c>
      <c r="X35" s="90" t="str">
        <f>IF('P22'!$G45 = "nt", "", 'P22'!$G45)</f>
        <v/>
      </c>
      <c r="Y35" s="90" t="str">
        <f>IF('P23'!$G45 = "nt", "", 'P23'!$G45)</f>
        <v/>
      </c>
      <c r="Z35" s="90" t="str">
        <f>IF('P24'!$G45 = "nt", "", 'P24'!$G45)</f>
        <v/>
      </c>
      <c r="AA35" s="90" t="str">
        <f>IF('P25'!$G45 = "nt", "", 'P25'!$G45)</f>
        <v/>
      </c>
    </row>
    <row r="36" spans="1:27" ht="12.75" x14ac:dyDescent="0.2">
      <c r="A36" s="92" t="s">
        <v>85</v>
      </c>
      <c r="B36" s="92" t="s">
        <v>88</v>
      </c>
      <c r="C36" s="90" t="str">
        <f>IF('P01'!$G46 = "nt", "", 'P01'!$G46)</f>
        <v>na</v>
      </c>
      <c r="D36" s="90" t="str">
        <f>IF('P02'!$G46 = "nt", "", 'P02'!$G46)</f>
        <v>na</v>
      </c>
      <c r="E36" s="90" t="str">
        <f>IF('P03'!$G46 = "nt", "", 'P03'!$G46)</f>
        <v>na</v>
      </c>
      <c r="F36" s="90" t="str">
        <f>IF('P04'!$G46 = "nt", "", 'P04'!$G46)</f>
        <v>na</v>
      </c>
      <c r="G36" s="90" t="str">
        <f>IF('P05'!$G46 = "nt", "", 'P05'!$G46)</f>
        <v>na</v>
      </c>
      <c r="H36" s="90" t="str">
        <f>IF('P06'!$G46 = "nt", "", 'P06'!$G46)</f>
        <v>na</v>
      </c>
      <c r="I36" s="90" t="str">
        <f>IF('P07'!$G46 = "nt", "", 'P07'!$G46)</f>
        <v>na</v>
      </c>
      <c r="J36" s="90" t="str">
        <f>IF('P08'!$G46 = "nt", "", 'P08'!$G46)</f>
        <v>na</v>
      </c>
      <c r="K36" s="90" t="str">
        <f>IF('P09'!$G46 = "nt", "", 'P09'!$G46)</f>
        <v>na</v>
      </c>
      <c r="L36" s="90" t="str">
        <f>IF('P10'!$G46 = "nt", "", 'P10'!$G46)</f>
        <v>na</v>
      </c>
      <c r="M36" s="90" t="str">
        <f>IF('P11'!$G46 = "nt", "", 'P11'!$G46)</f>
        <v>na</v>
      </c>
      <c r="N36" s="90" t="str">
        <f>IF('P12'!$G46 = "nt", "", 'P12'!$G46)</f>
        <v>na</v>
      </c>
      <c r="O36" s="90" t="str">
        <f>IF('P13'!$G46 = "nt", "", 'P13'!$G46)</f>
        <v>na</v>
      </c>
      <c r="P36" s="90" t="str">
        <f>IF('P14'!$G46 = "nt", "", 'P14'!$G46)</f>
        <v>na</v>
      </c>
      <c r="Q36" s="90" t="str">
        <f>IF('P15'!$G46 = "nt", "", 'P15'!$G46)</f>
        <v>na</v>
      </c>
      <c r="R36" s="90" t="str">
        <f>IF('P16'!$G46 = "nt", "", 'P16'!$G46)</f>
        <v>na</v>
      </c>
      <c r="S36" s="90" t="str">
        <f>IF('P17'!$G46 = "nt", "", 'P17'!$G46)</f>
        <v>na</v>
      </c>
      <c r="T36" s="90" t="str">
        <f>IF('P18'!$G46 = "nt", "", 'P18'!$G46)</f>
        <v>na</v>
      </c>
      <c r="U36" s="90" t="str">
        <f>IF('P19'!$G46 = "nt", "", 'P19'!$G46)</f>
        <v/>
      </c>
      <c r="V36" s="90" t="str">
        <f>IF('P20'!$G46 = "nt", "", 'P20'!$G46)</f>
        <v/>
      </c>
      <c r="W36" s="90" t="str">
        <f>IF('P21'!$G46 = "nt", "", 'P21'!$G46)</f>
        <v/>
      </c>
      <c r="X36" s="90" t="str">
        <f>IF('P22'!$G46 = "nt", "", 'P22'!$G46)</f>
        <v/>
      </c>
      <c r="Y36" s="90" t="str">
        <f>IF('P23'!$G46 = "nt", "", 'P23'!$G46)</f>
        <v/>
      </c>
      <c r="Z36" s="90" t="str">
        <f>IF('P24'!$G46 = "nt", "", 'P24'!$G46)</f>
        <v/>
      </c>
      <c r="AA36" s="90" t="str">
        <f>IF('P25'!$G46 = "nt", "", 'P25'!$G46)</f>
        <v/>
      </c>
    </row>
    <row r="37" spans="1:27" ht="12.75" x14ac:dyDescent="0.2">
      <c r="A37" s="92" t="s">
        <v>86</v>
      </c>
      <c r="B37" s="92" t="s">
        <v>81</v>
      </c>
      <c r="C37" s="90" t="str">
        <f>IF('P01'!$G47 = "nt", "", 'P01'!$G47)</f>
        <v>c</v>
      </c>
      <c r="D37" s="90" t="str">
        <f>IF('P02'!$G47 = "nt", "", 'P02'!$G47)</f>
        <v>c</v>
      </c>
      <c r="E37" s="90" t="str">
        <f>IF('P03'!$G47 = "nt", "", 'P03'!$G47)</f>
        <v>c</v>
      </c>
      <c r="F37" s="90" t="str">
        <f>IF('P04'!$G47 = "nt", "", 'P04'!$G47)</f>
        <v>c</v>
      </c>
      <c r="G37" s="90" t="str">
        <f>IF('P05'!$G47 = "nt", "", 'P05'!$G47)</f>
        <v>c</v>
      </c>
      <c r="H37" s="90" t="str">
        <f>IF('P06'!$G47 = "nt", "", 'P06'!$G47)</f>
        <v>c</v>
      </c>
      <c r="I37" s="90" t="str">
        <f>IF('P07'!$G47 = "nt", "", 'P07'!$G47)</f>
        <v>c</v>
      </c>
      <c r="J37" s="90" t="str">
        <f>IF('P08'!$G47 = "nt", "", 'P08'!$G47)</f>
        <v>c</v>
      </c>
      <c r="K37" s="90" t="str">
        <f>IF('P09'!$G47 = "nt", "", 'P09'!$G47)</f>
        <v>c</v>
      </c>
      <c r="L37" s="90" t="str">
        <f>IF('P10'!$G47 = "nt", "", 'P10'!$G47)</f>
        <v>c</v>
      </c>
      <c r="M37" s="90" t="str">
        <f>IF('P11'!$G47 = "nt", "", 'P11'!$G47)</f>
        <v>c</v>
      </c>
      <c r="N37" s="90" t="str">
        <f>IF('P12'!$G47 = "nt", "", 'P12'!$G47)</f>
        <v>c</v>
      </c>
      <c r="O37" s="90" t="str">
        <f>IF('P13'!$G47 = "nt", "", 'P13'!$G47)</f>
        <v>c</v>
      </c>
      <c r="P37" s="90" t="str">
        <f>IF('P14'!$G47 = "nt", "", 'P14'!$G47)</f>
        <v>c</v>
      </c>
      <c r="Q37" s="90" t="str">
        <f>IF('P15'!$G47 = "nt", "", 'P15'!$G47)</f>
        <v>c</v>
      </c>
      <c r="R37" s="90" t="str">
        <f>IF('P16'!$G47 = "nt", "", 'P16'!$G47)</f>
        <v>c</v>
      </c>
      <c r="S37" s="90" t="str">
        <f>IF('P17'!$G47 = "nt", "", 'P17'!$G47)</f>
        <v>c</v>
      </c>
      <c r="T37" s="90" t="str">
        <f>IF('P18'!$G47 = "nt", "", 'P18'!$G47)</f>
        <v>nc</v>
      </c>
      <c r="U37" s="90" t="str">
        <f>IF('P19'!$G47 = "nt", "", 'P19'!$G47)</f>
        <v/>
      </c>
      <c r="V37" s="90" t="str">
        <f>IF('P20'!$G47 = "nt", "", 'P20'!$G47)</f>
        <v/>
      </c>
      <c r="W37" s="90" t="str">
        <f>IF('P21'!$G47 = "nt", "", 'P21'!$G47)</f>
        <v/>
      </c>
      <c r="X37" s="90" t="str">
        <f>IF('P22'!$G47 = "nt", "", 'P22'!$G47)</f>
        <v/>
      </c>
      <c r="Y37" s="90" t="str">
        <f>IF('P23'!$G47 = "nt", "", 'P23'!$G47)</f>
        <v/>
      </c>
      <c r="Z37" s="90" t="str">
        <f>IF('P24'!$G47 = "nt", "", 'P24'!$G47)</f>
        <v/>
      </c>
      <c r="AA37" s="90" t="str">
        <f>IF('P25'!$G47 = "nt", "", 'P25'!$G47)</f>
        <v/>
      </c>
    </row>
    <row r="38" spans="1:27" ht="12.75" x14ac:dyDescent="0.2">
      <c r="A38" s="92" t="s">
        <v>86</v>
      </c>
      <c r="B38" s="92" t="s">
        <v>82</v>
      </c>
      <c r="C38" s="90" t="str">
        <f>IF('P01'!$G48 = "nt", "", 'P01'!$G48)</f>
        <v>c</v>
      </c>
      <c r="D38" s="90" t="str">
        <f>IF('P02'!$G48 = "nt", "", 'P02'!$G48)</f>
        <v>c</v>
      </c>
      <c r="E38" s="90" t="str">
        <f>IF('P03'!$G48 = "nt", "", 'P03'!$G48)</f>
        <v>c</v>
      </c>
      <c r="F38" s="90" t="str">
        <f>IF('P04'!$G48 = "nt", "", 'P04'!$G48)</f>
        <v>c</v>
      </c>
      <c r="G38" s="90" t="str">
        <f>IF('P05'!$G48 = "nt", "", 'P05'!$G48)</f>
        <v>c</v>
      </c>
      <c r="H38" s="90" t="str">
        <f>IF('P06'!$G48 = "nt", "", 'P06'!$G48)</f>
        <v>c</v>
      </c>
      <c r="I38" s="90" t="str">
        <f>IF('P07'!$G48 = "nt", "", 'P07'!$G48)</f>
        <v>c</v>
      </c>
      <c r="J38" s="90" t="str">
        <f>IF('P08'!$G48 = "nt", "", 'P08'!$G48)</f>
        <v>c</v>
      </c>
      <c r="K38" s="90" t="str">
        <f>IF('P09'!$G48 = "nt", "", 'P09'!$G48)</f>
        <v>c</v>
      </c>
      <c r="L38" s="90" t="str">
        <f>IF('P10'!$G48 = "nt", "", 'P10'!$G48)</f>
        <v>c</v>
      </c>
      <c r="M38" s="90" t="str">
        <f>IF('P11'!$G48 = "nt", "", 'P11'!$G48)</f>
        <v>c</v>
      </c>
      <c r="N38" s="90" t="str">
        <f>IF('P12'!$G48 = "nt", "", 'P12'!$G48)</f>
        <v>nc</v>
      </c>
      <c r="O38" s="90" t="str">
        <f>IF('P13'!$G48 = "nt", "", 'P13'!$G48)</f>
        <v>na</v>
      </c>
      <c r="P38" s="90" t="str">
        <f>IF('P14'!$G48 = "nt", "", 'P14'!$G48)</f>
        <v>na</v>
      </c>
      <c r="Q38" s="90" t="str">
        <f>IF('P15'!$G48 = "nt", "", 'P15'!$G48)</f>
        <v>c</v>
      </c>
      <c r="R38" s="90" t="str">
        <f>IF('P16'!$G48 = "nt", "", 'P16'!$G48)</f>
        <v>c</v>
      </c>
      <c r="S38" s="90" t="str">
        <f>IF('P17'!$G48 = "nt", "", 'P17'!$G48)</f>
        <v>c</v>
      </c>
      <c r="T38" s="90" t="str">
        <f>IF('P18'!$G48 = "nt", "", 'P18'!$G48)</f>
        <v>c</v>
      </c>
      <c r="U38" s="90" t="str">
        <f>IF('P19'!$G48 = "nt", "", 'P19'!$G48)</f>
        <v/>
      </c>
      <c r="V38" s="90" t="str">
        <f>IF('P20'!$G48 = "nt", "", 'P20'!$G48)</f>
        <v/>
      </c>
      <c r="W38" s="90" t="str">
        <f>IF('P21'!$G48 = "nt", "", 'P21'!$G48)</f>
        <v/>
      </c>
      <c r="X38" s="90" t="str">
        <f>IF('P22'!$G48 = "nt", "", 'P22'!$G48)</f>
        <v/>
      </c>
      <c r="Y38" s="90" t="str">
        <f>IF('P23'!$G48 = "nt", "", 'P23'!$G48)</f>
        <v/>
      </c>
      <c r="Z38" s="90" t="str">
        <f>IF('P24'!$G48 = "nt", "", 'P24'!$G48)</f>
        <v/>
      </c>
      <c r="AA38" s="90" t="str">
        <f>IF('P25'!$G48 = "nt", "", 'P25'!$G48)</f>
        <v/>
      </c>
    </row>
    <row r="39" spans="1:27" ht="12.75" x14ac:dyDescent="0.2">
      <c r="A39" s="92" t="s">
        <v>87</v>
      </c>
      <c r="B39" s="92" t="s">
        <v>81</v>
      </c>
      <c r="C39" s="90" t="str">
        <f>IF('P01'!$G49 = "nt", "", 'P01'!$G49)</f>
        <v>nc</v>
      </c>
      <c r="D39" s="90" t="str">
        <f>IF('P02'!$G49 = "nt", "", 'P02'!$G49)</f>
        <v>nc</v>
      </c>
      <c r="E39" s="90" t="str">
        <f>IF('P03'!$G49 = "nt", "", 'P03'!$G49)</f>
        <v>na</v>
      </c>
      <c r="F39" s="90" t="str">
        <f>IF('P04'!$G49 = "nt", "", 'P04'!$G49)</f>
        <v>na</v>
      </c>
      <c r="G39" s="90" t="str">
        <f>IF('P05'!$G49 = "nt", "", 'P05'!$G49)</f>
        <v>nc</v>
      </c>
      <c r="H39" s="90" t="str">
        <f>IF('P06'!$G49 = "nt", "", 'P06'!$G49)</f>
        <v>c</v>
      </c>
      <c r="I39" s="90" t="str">
        <f>IF('P07'!$G49 = "nt", "", 'P07'!$G49)</f>
        <v>na</v>
      </c>
      <c r="J39" s="90" t="str">
        <f>IF('P08'!$G49 = "nt", "", 'P08'!$G49)</f>
        <v>nc</v>
      </c>
      <c r="K39" s="90" t="str">
        <f>IF('P09'!$G49 = "nt", "", 'P09'!$G49)</f>
        <v>nc</v>
      </c>
      <c r="L39" s="90" t="str">
        <f>IF('P10'!$G49 = "nt", "", 'P10'!$G49)</f>
        <v>nc</v>
      </c>
      <c r="M39" s="90" t="str">
        <f>IF('P11'!$G49 = "nt", "", 'P11'!$G49)</f>
        <v>nc</v>
      </c>
      <c r="N39" s="90" t="str">
        <f>IF('P12'!$G49 = "nt", "", 'P12'!$G49)</f>
        <v>nc</v>
      </c>
      <c r="O39" s="90" t="str">
        <f>IF('P13'!$G49 = "nt", "", 'P13'!$G49)</f>
        <v>nc</v>
      </c>
      <c r="P39" s="90" t="str">
        <f>IF('P14'!$G49 = "nt", "", 'P14'!$G49)</f>
        <v>na</v>
      </c>
      <c r="Q39" s="90" t="str">
        <f>IF('P15'!$G49 = "nt", "", 'P15'!$G49)</f>
        <v>na</v>
      </c>
      <c r="R39" s="90" t="str">
        <f>IF('P16'!$G49 = "nt", "", 'P16'!$G49)</f>
        <v>na</v>
      </c>
      <c r="S39" s="90" t="str">
        <f>IF('P17'!$G49 = "nt", "", 'P17'!$G49)</f>
        <v>nc</v>
      </c>
      <c r="T39" s="90" t="str">
        <f>IF('P18'!$G49 = "nt", "", 'P18'!$G49)</f>
        <v>na</v>
      </c>
      <c r="U39" s="90" t="str">
        <f>IF('P19'!$G49 = "nt", "", 'P19'!$G49)</f>
        <v/>
      </c>
      <c r="V39" s="90" t="str">
        <f>IF('P20'!$G49 = "nt", "", 'P20'!$G49)</f>
        <v/>
      </c>
      <c r="W39" s="90" t="str">
        <f>IF('P21'!$G49 = "nt", "", 'P21'!$G49)</f>
        <v>na</v>
      </c>
      <c r="X39" s="90" t="str">
        <f>IF('P22'!$G49 = "nt", "", 'P22'!$G49)</f>
        <v>na</v>
      </c>
      <c r="Y39" s="90" t="str">
        <f>IF('P23'!$G49 = "nt", "", 'P23'!$G49)</f>
        <v>na</v>
      </c>
      <c r="Z39" s="90" t="str">
        <f>IF('P24'!$G49 = "nt", "", 'P24'!$G49)</f>
        <v>na</v>
      </c>
      <c r="AA39" s="90" t="str">
        <f>IF('P25'!$G49 = "nt", "", 'P25'!$G49)</f>
        <v>na</v>
      </c>
    </row>
    <row r="40" spans="1:27" ht="12.75" x14ac:dyDescent="0.2">
      <c r="A40" s="92" t="s">
        <v>87</v>
      </c>
      <c r="B40" s="92" t="s">
        <v>82</v>
      </c>
      <c r="C40" s="90" t="str">
        <f>IF('P01'!$G50 = "nt", "", 'P01'!$G50)</f>
        <v>na</v>
      </c>
      <c r="D40" s="90" t="str">
        <f>IF('P02'!$G50 = "nt", "", 'P02'!$G50)</f>
        <v>na</v>
      </c>
      <c r="E40" s="90" t="str">
        <f>IF('P03'!$G50 = "nt", "", 'P03'!$G50)</f>
        <v>na</v>
      </c>
      <c r="F40" s="90" t="str">
        <f>IF('P04'!$G50 = "nt", "", 'P04'!$G50)</f>
        <v>na</v>
      </c>
      <c r="G40" s="90" t="str">
        <f>IF('P05'!$G50 = "nt", "", 'P05'!$G50)</f>
        <v>na</v>
      </c>
      <c r="H40" s="90" t="str">
        <f>IF('P06'!$G50 = "nt", "", 'P06'!$G50)</f>
        <v>na</v>
      </c>
      <c r="I40" s="90" t="str">
        <f>IF('P07'!$G50 = "nt", "", 'P07'!$G50)</f>
        <v>na</v>
      </c>
      <c r="J40" s="90" t="str">
        <f>IF('P08'!$G50 = "nt", "", 'P08'!$G50)</f>
        <v>na</v>
      </c>
      <c r="K40" s="90" t="str">
        <f>IF('P09'!$G50 = "nt", "", 'P09'!$G50)</f>
        <v>na</v>
      </c>
      <c r="L40" s="90" t="str">
        <f>IF('P10'!$G50 = "nt", "", 'P10'!$G50)</f>
        <v>na</v>
      </c>
      <c r="M40" s="90" t="str">
        <f>IF('P11'!$G50 = "nt", "", 'P11'!$G50)</f>
        <v>na</v>
      </c>
      <c r="N40" s="90" t="str">
        <f>IF('P12'!$G50 = "nt", "", 'P12'!$G50)</f>
        <v>na</v>
      </c>
      <c r="O40" s="90" t="str">
        <f>IF('P13'!$G50 = "nt", "", 'P13'!$G50)</f>
        <v>na</v>
      </c>
      <c r="P40" s="90" t="str">
        <f>IF('P14'!$G50 = "nt", "", 'P14'!$G50)</f>
        <v>na</v>
      </c>
      <c r="Q40" s="90" t="str">
        <f>IF('P15'!$G50 = "nt", "", 'P15'!$G50)</f>
        <v>na</v>
      </c>
      <c r="R40" s="90" t="str">
        <f>IF('P16'!$G50 = "nt", "", 'P16'!$G50)</f>
        <v>na</v>
      </c>
      <c r="S40" s="90" t="str">
        <f>IF('P17'!$G50 = "nt", "", 'P17'!$G50)</f>
        <v>na</v>
      </c>
      <c r="T40" s="90" t="str">
        <f>IF('P18'!$G50 = "nt", "", 'P18'!$G50)</f>
        <v>na</v>
      </c>
      <c r="U40" s="90" t="str">
        <f>IF('P19'!$G50 = "nt", "", 'P19'!$G50)</f>
        <v/>
      </c>
      <c r="V40" s="90" t="str">
        <f>IF('P20'!$G50 = "nt", "", 'P20'!$G50)</f>
        <v/>
      </c>
      <c r="W40" s="90" t="str">
        <f>IF('P21'!$G50 = "nt", "", 'P21'!$G50)</f>
        <v/>
      </c>
      <c r="X40" s="90" t="str">
        <f>IF('P22'!$G50 = "nt", "", 'P22'!$G50)</f>
        <v/>
      </c>
      <c r="Y40" s="90" t="str">
        <f>IF('P23'!$G50 = "nt", "", 'P23'!$G50)</f>
        <v/>
      </c>
      <c r="Z40" s="90" t="str">
        <f>IF('P24'!$G50 = "nt", "", 'P24'!$G50)</f>
        <v/>
      </c>
      <c r="AA40" s="90" t="str">
        <f>IF('P25'!$G50 = "nt", "", 'P25'!$G50)</f>
        <v/>
      </c>
    </row>
    <row r="41" spans="1:27" ht="12.75" x14ac:dyDescent="0.2">
      <c r="A41" s="92" t="s">
        <v>87</v>
      </c>
      <c r="B41" s="92" t="s">
        <v>83</v>
      </c>
      <c r="C41" s="90" t="str">
        <f>IF('P01'!$G51 = "nt", "", 'P01'!$G51)</f>
        <v>nc</v>
      </c>
      <c r="D41" s="90" t="str">
        <f>IF('P02'!$G51 = "nt", "", 'P02'!$G51)</f>
        <v>c</v>
      </c>
      <c r="E41" s="90" t="str">
        <f>IF('P03'!$G51 = "nt", "", 'P03'!$G51)</f>
        <v>na</v>
      </c>
      <c r="F41" s="90" t="str">
        <f>IF('P04'!$G51 = "nt", "", 'P04'!$G51)</f>
        <v>na</v>
      </c>
      <c r="G41" s="90" t="str">
        <f>IF('P05'!$G51 = "nt", "", 'P05'!$G51)</f>
        <v>na</v>
      </c>
      <c r="H41" s="90" t="str">
        <f>IF('P06'!$G51 = "nt", "", 'P06'!$G51)</f>
        <v>c</v>
      </c>
      <c r="I41" s="90" t="str">
        <f>IF('P07'!$G51 = "nt", "", 'P07'!$G51)</f>
        <v>na</v>
      </c>
      <c r="J41" s="90" t="str">
        <f>IF('P08'!$G51 = "nt", "", 'P08'!$G51)</f>
        <v>na</v>
      </c>
      <c r="K41" s="90" t="str">
        <f>IF('P09'!$G51 = "nt", "", 'P09'!$G51)</f>
        <v>na</v>
      </c>
      <c r="L41" s="90" t="str">
        <f>IF('P10'!$G51 = "nt", "", 'P10'!$G51)</f>
        <v>na</v>
      </c>
      <c r="M41" s="90" t="str">
        <f>IF('P11'!$G51 = "nt", "", 'P11'!$G51)</f>
        <v>na</v>
      </c>
      <c r="N41" s="90" t="str">
        <f>IF('P12'!$G51 = "nt", "", 'P12'!$G51)</f>
        <v>nc</v>
      </c>
      <c r="O41" s="90" t="str">
        <f>IF('P13'!$G51 = "nt", "", 'P13'!$G51)</f>
        <v>na</v>
      </c>
      <c r="P41" s="90" t="str">
        <f>IF('P14'!$G51 = "nt", "", 'P14'!$G51)</f>
        <v>na</v>
      </c>
      <c r="Q41" s="90" t="str">
        <f>IF('P15'!$G51 = "nt", "", 'P15'!$G51)</f>
        <v>na</v>
      </c>
      <c r="R41" s="90" t="str">
        <f>IF('P16'!$G51 = "nt", "", 'P16'!$G51)</f>
        <v>na</v>
      </c>
      <c r="S41" s="90" t="str">
        <f>IF('P17'!$G51 = "nt", "", 'P17'!$G51)</f>
        <v>na</v>
      </c>
      <c r="T41" s="90" t="str">
        <f>IF('P18'!$G51 = "nt", "", 'P18'!$G51)</f>
        <v>na</v>
      </c>
      <c r="U41" s="90" t="str">
        <f>IF('P19'!$G51 = "nt", "", 'P19'!$G51)</f>
        <v/>
      </c>
      <c r="V41" s="90" t="str">
        <f>IF('P20'!$G51 = "nt", "", 'P20'!$G51)</f>
        <v/>
      </c>
      <c r="W41" s="90" t="str">
        <f>IF('P21'!$G51 = "nt", "", 'P21'!$G51)</f>
        <v>na</v>
      </c>
      <c r="X41" s="90" t="str">
        <f>IF('P22'!$G51 = "nt", "", 'P22'!$G51)</f>
        <v>na</v>
      </c>
      <c r="Y41" s="90" t="str">
        <f>IF('P23'!$G51 = "nt", "", 'P23'!$G51)</f>
        <v>na</v>
      </c>
      <c r="Z41" s="90" t="str">
        <f>IF('P24'!$G51 = "nt", "", 'P24'!$G51)</f>
        <v>na</v>
      </c>
      <c r="AA41" s="90" t="str">
        <f>IF('P25'!$G51 = "nt", "", 'P25'!$G51)</f>
        <v>na</v>
      </c>
    </row>
    <row r="42" spans="1:27" ht="12.75" x14ac:dyDescent="0.2">
      <c r="A42" s="92" t="s">
        <v>87</v>
      </c>
      <c r="B42" s="92" t="s">
        <v>84</v>
      </c>
      <c r="C42" s="90" t="str">
        <f>IF('P01'!$G52 = "nt", "", 'P01'!$G52)</f>
        <v>c</v>
      </c>
      <c r="D42" s="90" t="str">
        <f>IF('P02'!$G52 = "nt", "", 'P02'!$G52)</f>
        <v>c</v>
      </c>
      <c r="E42" s="90" t="str">
        <f>IF('P03'!$G52 = "nt", "", 'P03'!$G52)</f>
        <v>na</v>
      </c>
      <c r="F42" s="90" t="str">
        <f>IF('P04'!$G52 = "nt", "", 'P04'!$G52)</f>
        <v>c</v>
      </c>
      <c r="G42" s="90" t="str">
        <f>IF('P05'!$G52 = "nt", "", 'P05'!$G52)</f>
        <v>c</v>
      </c>
      <c r="H42" s="90" t="str">
        <f>IF('P06'!$G52 = "nt", "", 'P06'!$G52)</f>
        <v>c</v>
      </c>
      <c r="I42" s="90" t="str">
        <f>IF('P07'!$G52 = "nt", "", 'P07'!$G52)</f>
        <v>c</v>
      </c>
      <c r="J42" s="90" t="str">
        <f>IF('P08'!$G52 = "nt", "", 'P08'!$G52)</f>
        <v>c</v>
      </c>
      <c r="K42" s="90" t="str">
        <f>IF('P09'!$G52 = "nt", "", 'P09'!$G52)</f>
        <v>c</v>
      </c>
      <c r="L42" s="90" t="str">
        <f>IF('P10'!$G52 = "nt", "", 'P10'!$G52)</f>
        <v>c</v>
      </c>
      <c r="M42" s="90" t="str">
        <f>IF('P11'!$G52 = "nt", "", 'P11'!$G52)</f>
        <v>c</v>
      </c>
      <c r="N42" s="90" t="str">
        <f>IF('P12'!$G52 = "nt", "", 'P12'!$G52)</f>
        <v>c</v>
      </c>
      <c r="O42" s="90" t="str">
        <f>IF('P13'!$G52 = "nt", "", 'P13'!$G52)</f>
        <v>c</v>
      </c>
      <c r="P42" s="90" t="str">
        <f>IF('P14'!$G52 = "nt", "", 'P14'!$G52)</f>
        <v>na</v>
      </c>
      <c r="Q42" s="90" t="str">
        <f>IF('P15'!$G52 = "nt", "", 'P15'!$G52)</f>
        <v>c</v>
      </c>
      <c r="R42" s="90" t="str">
        <f>IF('P16'!$G52 = "nt", "", 'P16'!$G52)</f>
        <v>na</v>
      </c>
      <c r="S42" s="90" t="str">
        <f>IF('P17'!$G52 = "nt", "", 'P17'!$G52)</f>
        <v>c</v>
      </c>
      <c r="T42" s="90" t="str">
        <f>IF('P18'!$G52 = "nt", "", 'P18'!$G52)</f>
        <v>c</v>
      </c>
      <c r="U42" s="90" t="str">
        <f>IF('P19'!$G52 = "nt", "", 'P19'!$G52)</f>
        <v/>
      </c>
      <c r="V42" s="90" t="str">
        <f>IF('P20'!$G52 = "nt", "", 'P20'!$G52)</f>
        <v/>
      </c>
      <c r="W42" s="90" t="str">
        <f>IF('P21'!$G52 = "nt", "", 'P21'!$G52)</f>
        <v/>
      </c>
      <c r="X42" s="90" t="str">
        <f>IF('P22'!$G52 = "nt", "", 'P22'!$G52)</f>
        <v/>
      </c>
      <c r="Y42" s="90" t="str">
        <f>IF('P23'!$G52 = "nt", "", 'P23'!$G52)</f>
        <v/>
      </c>
      <c r="Z42" s="90" t="str">
        <f>IF('P24'!$G52 = "nt", "", 'P24'!$G52)</f>
        <v/>
      </c>
      <c r="AA42" s="90" t="str">
        <f>IF('P25'!$G52 = "nt", "", 'P25'!$G52)</f>
        <v/>
      </c>
    </row>
    <row r="43" spans="1:27" ht="12.75" x14ac:dyDescent="0.2">
      <c r="A43" s="92" t="s">
        <v>87</v>
      </c>
      <c r="B43" s="92" t="s">
        <v>85</v>
      </c>
      <c r="C43" s="90" t="str">
        <f>IF('P01'!$G53 = "nt", "", 'P01'!$G53)</f>
        <v>na</v>
      </c>
      <c r="D43" s="90" t="str">
        <f>IF('P02'!$G53 = "nt", "", 'P02'!$G53)</f>
        <v>nc</v>
      </c>
      <c r="E43" s="90" t="str">
        <f>IF('P03'!$G53 = "nt", "", 'P03'!$G53)</f>
        <v>na</v>
      </c>
      <c r="F43" s="90" t="str">
        <f>IF('P04'!$G53 = "nt", "", 'P04'!$G53)</f>
        <v>na</v>
      </c>
      <c r="G43" s="90" t="str">
        <f>IF('P05'!$G53 = "nt", "", 'P05'!$G53)</f>
        <v>na</v>
      </c>
      <c r="H43" s="90" t="str">
        <f>IF('P06'!$G53 = "nt", "", 'P06'!$G53)</f>
        <v>na</v>
      </c>
      <c r="I43" s="90" t="str">
        <f>IF('P07'!$G53 = "nt", "", 'P07'!$G53)</f>
        <v>na</v>
      </c>
      <c r="J43" s="90" t="str">
        <f>IF('P08'!$G53 = "nt", "", 'P08'!$G53)</f>
        <v>na</v>
      </c>
      <c r="K43" s="90" t="str">
        <f>IF('P09'!$G53 = "nt", "", 'P09'!$G53)</f>
        <v>na</v>
      </c>
      <c r="L43" s="90" t="str">
        <f>IF('P10'!$G53 = "nt", "", 'P10'!$G53)</f>
        <v>na</v>
      </c>
      <c r="M43" s="90" t="str">
        <f>IF('P11'!$G53 = "nt", "", 'P11'!$G53)</f>
        <v>na</v>
      </c>
      <c r="N43" s="90" t="str">
        <f>IF('P12'!$G53 = "nt", "", 'P12'!$G53)</f>
        <v>na</v>
      </c>
      <c r="O43" s="90" t="str">
        <f>IF('P13'!$G53 = "nt", "", 'P13'!$G53)</f>
        <v>na</v>
      </c>
      <c r="P43" s="90" t="str">
        <f>IF('P14'!$G53 = "nt", "", 'P14'!$G53)</f>
        <v>na</v>
      </c>
      <c r="Q43" s="90" t="str">
        <f>IF('P15'!$G53 = "nt", "", 'P15'!$G53)</f>
        <v>na</v>
      </c>
      <c r="R43" s="90" t="str">
        <f>IF('P16'!$G53 = "nt", "", 'P16'!$G53)</f>
        <v>na</v>
      </c>
      <c r="S43" s="90" t="str">
        <f>IF('P17'!$G53 = "nt", "", 'P17'!$G53)</f>
        <v>na</v>
      </c>
      <c r="T43" s="90" t="str">
        <f>IF('P18'!$G53 = "nt", "", 'P18'!$G53)</f>
        <v>na</v>
      </c>
      <c r="U43" s="90" t="str">
        <f>IF('P19'!$G53 = "nt", "", 'P19'!$G53)</f>
        <v/>
      </c>
      <c r="V43" s="90" t="str">
        <f>IF('P20'!$G53 = "nt", "", 'P20'!$G53)</f>
        <v/>
      </c>
      <c r="W43" s="90" t="str">
        <f>IF('P21'!$G53 = "nt", "", 'P21'!$G53)</f>
        <v/>
      </c>
      <c r="X43" s="90" t="str">
        <f>IF('P22'!$G53 = "nt", "", 'P22'!$G53)</f>
        <v/>
      </c>
      <c r="Y43" s="90" t="str">
        <f>IF('P23'!$G53 = "nt", "", 'P23'!$G53)</f>
        <v/>
      </c>
      <c r="Z43" s="90" t="str">
        <f>IF('P24'!$G53 = "nt", "", 'P24'!$G53)</f>
        <v/>
      </c>
      <c r="AA43" s="90" t="str">
        <f>IF('P25'!$G53 = "nt", "", 'P25'!$G53)</f>
        <v/>
      </c>
    </row>
    <row r="44" spans="1:27" ht="12.75" x14ac:dyDescent="0.2">
      <c r="A44" s="92" t="s">
        <v>88</v>
      </c>
      <c r="B44" s="92" t="s">
        <v>81</v>
      </c>
      <c r="C44" s="90" t="str">
        <f>IF('P01'!$G54 = "nt", "", 'P01'!$G54)</f>
        <v>c</v>
      </c>
      <c r="D44" s="90" t="str">
        <f>IF('P02'!$G54 = "nt", "", 'P02'!$G54)</f>
        <v>c</v>
      </c>
      <c r="E44" s="90" t="str">
        <f>IF('P03'!$G54 = "nt", "", 'P03'!$G54)</f>
        <v>c</v>
      </c>
      <c r="F44" s="90" t="str">
        <f>IF('P04'!$G54 = "nt", "", 'P04'!$G54)</f>
        <v>c</v>
      </c>
      <c r="G44" s="90" t="str">
        <f>IF('P05'!$G54 = "nt", "", 'P05'!$G54)</f>
        <v>c</v>
      </c>
      <c r="H44" s="90" t="str">
        <f>IF('P06'!$G54 = "nt", "", 'P06'!$G54)</f>
        <v>c</v>
      </c>
      <c r="I44" s="90" t="str">
        <f>IF('P07'!$G54 = "nt", "", 'P07'!$G54)</f>
        <v>c</v>
      </c>
      <c r="J44" s="90" t="str">
        <f>IF('P08'!$G54 = "nt", "", 'P08'!$G54)</f>
        <v>c</v>
      </c>
      <c r="K44" s="90" t="str">
        <f>IF('P09'!$G54 = "nt", "", 'P09'!$G54)</f>
        <v>c</v>
      </c>
      <c r="L44" s="90" t="str">
        <f>IF('P10'!$G54 = "nt", "", 'P10'!$G54)</f>
        <v>c</v>
      </c>
      <c r="M44" s="90" t="str">
        <f>IF('P11'!$G54 = "nt", "", 'P11'!$G54)</f>
        <v>c</v>
      </c>
      <c r="N44" s="90" t="str">
        <f>IF('P12'!$G54 = "nt", "", 'P12'!$G54)</f>
        <v>c</v>
      </c>
      <c r="O44" s="90" t="str">
        <f>IF('P13'!$G54 = "nt", "", 'P13'!$G54)</f>
        <v>c</v>
      </c>
      <c r="P44" s="90" t="str">
        <f>IF('P14'!$G54 = "nt", "", 'P14'!$G54)</f>
        <v>c</v>
      </c>
      <c r="Q44" s="90" t="str">
        <f>IF('P15'!$G54 = "nt", "", 'P15'!$G54)</f>
        <v>c</v>
      </c>
      <c r="R44" s="90" t="str">
        <f>IF('P16'!$G54 = "nt", "", 'P16'!$G54)</f>
        <v>c</v>
      </c>
      <c r="S44" s="90" t="str">
        <f>IF('P17'!$G54 = "nt", "", 'P17'!$G54)</f>
        <v>c</v>
      </c>
      <c r="T44" s="90" t="str">
        <f>IF('P18'!$G54 = "nt", "", 'P18'!$G54)</f>
        <v>c</v>
      </c>
      <c r="U44" s="90" t="str">
        <f>IF('P19'!$G54 = "nt", "", 'P19'!$G54)</f>
        <v/>
      </c>
      <c r="V44" s="90" t="str">
        <f>IF('P20'!$G54 = "nt", "", 'P20'!$G54)</f>
        <v/>
      </c>
      <c r="W44" s="90" t="str">
        <f>IF('P21'!$G54 = "nt", "", 'P21'!$G54)</f>
        <v/>
      </c>
      <c r="X44" s="90" t="str">
        <f>IF('P22'!$G54 = "nt", "", 'P22'!$G54)</f>
        <v/>
      </c>
      <c r="Y44" s="90" t="str">
        <f>IF('P23'!$G54 = "nt", "", 'P23'!$G54)</f>
        <v/>
      </c>
      <c r="Z44" s="90" t="str">
        <f>IF('P24'!$G54 = "nt", "", 'P24'!$G54)</f>
        <v/>
      </c>
      <c r="AA44" s="90" t="str">
        <f>IF('P25'!$G54 = "nt", "", 'P25'!$G54)</f>
        <v/>
      </c>
    </row>
    <row r="45" spans="1:27" ht="12.75" x14ac:dyDescent="0.2">
      <c r="A45" s="92" t="s">
        <v>88</v>
      </c>
      <c r="B45" s="92" t="s">
        <v>82</v>
      </c>
      <c r="C45" s="90" t="str">
        <f>IF('P01'!$G55 = "nt", "", 'P01'!$G55)</f>
        <v>na</v>
      </c>
      <c r="D45" s="90" t="str">
        <f>IF('P02'!$G55 = "nt", "", 'P02'!$G55)</f>
        <v>na</v>
      </c>
      <c r="E45" s="90" t="str">
        <f>IF('P03'!$G55 = "nt", "", 'P03'!$G55)</f>
        <v>na</v>
      </c>
      <c r="F45" s="90" t="str">
        <f>IF('P04'!$G55 = "nt", "", 'P04'!$G55)</f>
        <v>na</v>
      </c>
      <c r="G45" s="90" t="str">
        <f>IF('P05'!$G55 = "nt", "", 'P05'!$G55)</f>
        <v>na</v>
      </c>
      <c r="H45" s="90" t="str">
        <f>IF('P06'!$G55 = "nt", "", 'P06'!$G55)</f>
        <v>na</v>
      </c>
      <c r="I45" s="90" t="str">
        <f>IF('P07'!$G55 = "nt", "", 'P07'!$G55)</f>
        <v>na</v>
      </c>
      <c r="J45" s="90" t="str">
        <f>IF('P08'!$G55 = "nt", "", 'P08'!$G55)</f>
        <v>na</v>
      </c>
      <c r="K45" s="90" t="str">
        <f>IF('P09'!$G55 = "nt", "", 'P09'!$G55)</f>
        <v>na</v>
      </c>
      <c r="L45" s="90" t="str">
        <f>IF('P10'!$G55 = "nt", "", 'P10'!$G55)</f>
        <v>na</v>
      </c>
      <c r="M45" s="90" t="str">
        <f>IF('P11'!$G55 = "nt", "", 'P11'!$G55)</f>
        <v>na</v>
      </c>
      <c r="N45" s="90" t="str">
        <f>IF('P12'!$G55 = "nt", "", 'P12'!$G55)</f>
        <v>na</v>
      </c>
      <c r="O45" s="90" t="str">
        <f>IF('P13'!$G55 = "nt", "", 'P13'!$G55)</f>
        <v>na</v>
      </c>
      <c r="P45" s="90" t="str">
        <f>IF('P14'!$G55 = "nt", "", 'P14'!$G55)</f>
        <v>na</v>
      </c>
      <c r="Q45" s="90" t="str">
        <f>IF('P15'!$G55 = "nt", "", 'P15'!$G55)</f>
        <v>na</v>
      </c>
      <c r="R45" s="90" t="str">
        <f>IF('P16'!$G55 = "nt", "", 'P16'!$G55)</f>
        <v>na</v>
      </c>
      <c r="S45" s="90" t="str">
        <f>IF('P17'!$G55 = "nt", "", 'P17'!$G55)</f>
        <v>na</v>
      </c>
      <c r="T45" s="90" t="str">
        <f>IF('P18'!$G55 = "nt", "", 'P18'!$G55)</f>
        <v>na</v>
      </c>
      <c r="U45" s="90" t="str">
        <f>IF('P19'!$G55 = "nt", "", 'P19'!$G55)</f>
        <v/>
      </c>
      <c r="V45" s="90" t="str">
        <f>IF('P20'!$G55 = "nt", "", 'P20'!$G55)</f>
        <v/>
      </c>
      <c r="W45" s="90" t="str">
        <f>IF('P21'!$G55 = "nt", "", 'P21'!$G55)</f>
        <v/>
      </c>
      <c r="X45" s="90" t="str">
        <f>IF('P22'!$G55 = "nt", "", 'P22'!$G55)</f>
        <v/>
      </c>
      <c r="Y45" s="90" t="str">
        <f>IF('P23'!$G55 = "nt", "", 'P23'!$G55)</f>
        <v/>
      </c>
      <c r="Z45" s="90" t="str">
        <f>IF('P24'!$G55 = "nt", "", 'P24'!$G55)</f>
        <v/>
      </c>
      <c r="AA45" s="90" t="str">
        <f>IF('P25'!$G55 = "nt", "", 'P25'!$G55)</f>
        <v/>
      </c>
    </row>
    <row r="46" spans="1:27" ht="12.75" x14ac:dyDescent="0.2">
      <c r="A46" s="92" t="s">
        <v>88</v>
      </c>
      <c r="B46" s="92" t="s">
        <v>83</v>
      </c>
      <c r="C46" s="90" t="str">
        <f>IF('P01'!$G56 = "nt", "", 'P01'!$G56)</f>
        <v>c</v>
      </c>
      <c r="D46" s="90" t="str">
        <f>IF('P02'!$G56 = "nt", "", 'P02'!$G56)</f>
        <v>c</v>
      </c>
      <c r="E46" s="90" t="str">
        <f>IF('P03'!$G56 = "nt", "", 'P03'!$G56)</f>
        <v>c</v>
      </c>
      <c r="F46" s="90" t="str">
        <f>IF('P04'!$G56 = "nt", "", 'P04'!$G56)</f>
        <v>c</v>
      </c>
      <c r="G46" s="90" t="str">
        <f>IF('P05'!$G56 = "nt", "", 'P05'!$G56)</f>
        <v>c</v>
      </c>
      <c r="H46" s="90" t="str">
        <f>IF('P06'!$G56 = "nt", "", 'P06'!$G56)</f>
        <v>c</v>
      </c>
      <c r="I46" s="90" t="str">
        <f>IF('P07'!$G56 = "nt", "", 'P07'!$G56)</f>
        <v>c</v>
      </c>
      <c r="J46" s="90" t="str">
        <f>IF('P08'!$G56 = "nt", "", 'P08'!$G56)</f>
        <v>c</v>
      </c>
      <c r="K46" s="90" t="str">
        <f>IF('P09'!$G56 = "nt", "", 'P09'!$G56)</f>
        <v>c</v>
      </c>
      <c r="L46" s="90" t="str">
        <f>IF('P10'!$G56 = "nt", "", 'P10'!$G56)</f>
        <v>c</v>
      </c>
      <c r="M46" s="90" t="str">
        <f>IF('P11'!$G56 = "nt", "", 'P11'!$G56)</f>
        <v>c</v>
      </c>
      <c r="N46" s="90" t="str">
        <f>IF('P12'!$G56 = "nt", "", 'P12'!$G56)</f>
        <v>c</v>
      </c>
      <c r="O46" s="90" t="str">
        <f>IF('P13'!$G56 = "nt", "", 'P13'!$G56)</f>
        <v>c</v>
      </c>
      <c r="P46" s="90" t="str">
        <f>IF('P14'!$G56 = "nt", "", 'P14'!$G56)</f>
        <v>c</v>
      </c>
      <c r="Q46" s="90" t="str">
        <f>IF('P15'!$G56 = "nt", "", 'P15'!$G56)</f>
        <v>c</v>
      </c>
      <c r="R46" s="90" t="str">
        <f>IF('P16'!$G56 = "nt", "", 'P16'!$G56)</f>
        <v>c</v>
      </c>
      <c r="S46" s="90" t="str">
        <f>IF('P17'!$G56 = "nt", "", 'P17'!$G56)</f>
        <v>c</v>
      </c>
      <c r="T46" s="90" t="str">
        <f>IF('P18'!$G56 = "nt", "", 'P18'!$G56)</f>
        <v>c</v>
      </c>
      <c r="U46" s="90" t="str">
        <f>IF('P19'!$G56 = "nt", "", 'P19'!$G56)</f>
        <v/>
      </c>
      <c r="V46" s="90" t="str">
        <f>IF('P20'!$G56 = "nt", "", 'P20'!$G56)</f>
        <v/>
      </c>
      <c r="W46" s="90" t="str">
        <f>IF('P21'!$G56 = "nt", "", 'P21'!$G56)</f>
        <v/>
      </c>
      <c r="X46" s="90" t="str">
        <f>IF('P22'!$G56 = "nt", "", 'P22'!$G56)</f>
        <v/>
      </c>
      <c r="Y46" s="90" t="str">
        <f>IF('P23'!$G56 = "nt", "", 'P23'!$G56)</f>
        <v/>
      </c>
      <c r="Z46" s="90" t="str">
        <f>IF('P24'!$G56 = "nt", "", 'P24'!$G56)</f>
        <v/>
      </c>
      <c r="AA46" s="90" t="str">
        <f>IF('P25'!$G56 = "nt", "", 'P25'!$G56)</f>
        <v/>
      </c>
    </row>
    <row r="47" spans="1:27" ht="12.75" x14ac:dyDescent="0.2">
      <c r="A47" s="92" t="s">
        <v>88</v>
      </c>
      <c r="B47" s="92" t="s">
        <v>84</v>
      </c>
      <c r="C47" s="90" t="str">
        <f>IF('P01'!$G57 = "nt", "", 'P01'!$G57)</f>
        <v>c</v>
      </c>
      <c r="D47" s="90" t="str">
        <f>IF('P02'!$G57 = "nt", "", 'P02'!$G57)</f>
        <v>c</v>
      </c>
      <c r="E47" s="90" t="str">
        <f>IF('P03'!$G57 = "nt", "", 'P03'!$G57)</f>
        <v>c</v>
      </c>
      <c r="F47" s="90" t="str">
        <f>IF('P04'!$G57 = "nt", "", 'P04'!$G57)</f>
        <v>c</v>
      </c>
      <c r="G47" s="90" t="str">
        <f>IF('P05'!$G57 = "nt", "", 'P05'!$G57)</f>
        <v>c</v>
      </c>
      <c r="H47" s="90" t="str">
        <f>IF('P06'!$G57 = "nt", "", 'P06'!$G57)</f>
        <v>c</v>
      </c>
      <c r="I47" s="90" t="str">
        <f>IF('P07'!$G57 = "nt", "", 'P07'!$G57)</f>
        <v>c</v>
      </c>
      <c r="J47" s="90" t="str">
        <f>IF('P08'!$G57 = "nt", "", 'P08'!$G57)</f>
        <v>c</v>
      </c>
      <c r="K47" s="90" t="str">
        <f>IF('P09'!$G57 = "nt", "", 'P09'!$G57)</f>
        <v>c</v>
      </c>
      <c r="L47" s="90" t="str">
        <f>IF('P10'!$G57 = "nt", "", 'P10'!$G57)</f>
        <v>c</v>
      </c>
      <c r="M47" s="90" t="str">
        <f>IF('P11'!$G57 = "nt", "", 'P11'!$G57)</f>
        <v>c</v>
      </c>
      <c r="N47" s="90" t="str">
        <f>IF('P12'!$G57 = "nt", "", 'P12'!$G57)</f>
        <v>c</v>
      </c>
      <c r="O47" s="90" t="str">
        <f>IF('P13'!$G57 = "nt", "", 'P13'!$G57)</f>
        <v>c</v>
      </c>
      <c r="P47" s="90" t="str">
        <f>IF('P14'!$G57 = "nt", "", 'P14'!$G57)</f>
        <v>c</v>
      </c>
      <c r="Q47" s="90" t="str">
        <f>IF('P15'!$G57 = "nt", "", 'P15'!$G57)</f>
        <v>c</v>
      </c>
      <c r="R47" s="90" t="str">
        <f>IF('P16'!$G57 = "nt", "", 'P16'!$G57)</f>
        <v>c</v>
      </c>
      <c r="S47" s="90" t="str">
        <f>IF('P17'!$G57 = "nt", "", 'P17'!$G57)</f>
        <v>c</v>
      </c>
      <c r="T47" s="90" t="str">
        <f>IF('P18'!$G57 = "nt", "", 'P18'!$G57)</f>
        <v>c</v>
      </c>
      <c r="U47" s="90" t="str">
        <f>IF('P19'!$G57 = "nt", "", 'P19'!$G57)</f>
        <v/>
      </c>
      <c r="V47" s="90" t="str">
        <f>IF('P20'!$G57 = "nt", "", 'P20'!$G57)</f>
        <v/>
      </c>
      <c r="W47" s="90" t="str">
        <f>IF('P21'!$G57 = "nt", "", 'P21'!$G57)</f>
        <v/>
      </c>
      <c r="X47" s="90" t="str">
        <f>IF('P22'!$G57 = "nt", "", 'P22'!$G57)</f>
        <v/>
      </c>
      <c r="Y47" s="90" t="str">
        <f>IF('P23'!$G57 = "nt", "", 'P23'!$G57)</f>
        <v/>
      </c>
      <c r="Z47" s="90" t="str">
        <f>IF('P24'!$G57 = "nt", "", 'P24'!$G57)</f>
        <v/>
      </c>
      <c r="AA47" s="90" t="str">
        <f>IF('P25'!$G57 = "nt", "", 'P25'!$G57)</f>
        <v/>
      </c>
    </row>
    <row r="48" spans="1:27" ht="12.75" x14ac:dyDescent="0.2">
      <c r="A48" s="92" t="s">
        <v>88</v>
      </c>
      <c r="B48" s="92" t="s">
        <v>85</v>
      </c>
      <c r="C48" s="90" t="str">
        <f>IF('P01'!$G58 = "nt", "", 'P01'!$G58)</f>
        <v>c</v>
      </c>
      <c r="D48" s="90" t="str">
        <f>IF('P02'!$G58 = "nt", "", 'P02'!$G58)</f>
        <v>c</v>
      </c>
      <c r="E48" s="90" t="str">
        <f>IF('P03'!$G58 = "nt", "", 'P03'!$G58)</f>
        <v>c</v>
      </c>
      <c r="F48" s="90" t="str">
        <f>IF('P04'!$G58 = "nt", "", 'P04'!$G58)</f>
        <v>c</v>
      </c>
      <c r="G48" s="90" t="str">
        <f>IF('P05'!$G58 = "nt", "", 'P05'!$G58)</f>
        <v>c</v>
      </c>
      <c r="H48" s="90" t="str">
        <f>IF('P06'!$G58 = "nt", "", 'P06'!$G58)</f>
        <v>na</v>
      </c>
      <c r="I48" s="90" t="str">
        <f>IF('P07'!$G58 = "nt", "", 'P07'!$G58)</f>
        <v>c</v>
      </c>
      <c r="J48" s="90" t="str">
        <f>IF('P08'!$G58 = "nt", "", 'P08'!$G58)</f>
        <v>c</v>
      </c>
      <c r="K48" s="90" t="str">
        <f>IF('P09'!$G58 = "nt", "", 'P09'!$G58)</f>
        <v>c</v>
      </c>
      <c r="L48" s="90" t="str">
        <f>IF('P10'!$G58 = "nt", "", 'P10'!$G58)</f>
        <v>c</v>
      </c>
      <c r="M48" s="90" t="str">
        <f>IF('P11'!$G58 = "nt", "", 'P11'!$G58)</f>
        <v>c</v>
      </c>
      <c r="N48" s="90" t="str">
        <f>IF('P12'!$G58 = "nt", "", 'P12'!$G58)</f>
        <v>c</v>
      </c>
      <c r="O48" s="90" t="str">
        <f>IF('P13'!$G58 = "nt", "", 'P13'!$G58)</f>
        <v>c</v>
      </c>
      <c r="P48" s="90" t="str">
        <f>IF('P14'!$G58 = "nt", "", 'P14'!$G58)</f>
        <v>c</v>
      </c>
      <c r="Q48" s="90" t="str">
        <f>IF('P15'!$G58 = "nt", "", 'P15'!$G58)</f>
        <v>c</v>
      </c>
      <c r="R48" s="90" t="str">
        <f>IF('P16'!$G58 = "nt", "", 'P16'!$G58)</f>
        <v>c</v>
      </c>
      <c r="S48" s="90" t="str">
        <f>IF('P17'!$G58 = "nt", "", 'P17'!$G58)</f>
        <v>c</v>
      </c>
      <c r="T48" s="90" t="str">
        <f>IF('P18'!$G58 = "nt", "", 'P18'!$G58)</f>
        <v>c</v>
      </c>
      <c r="U48" s="90" t="str">
        <f>IF('P19'!$G58 = "nt", "", 'P19'!$G58)</f>
        <v/>
      </c>
      <c r="V48" s="90" t="str">
        <f>IF('P20'!$G58 = "nt", "", 'P20'!$G58)</f>
        <v/>
      </c>
      <c r="W48" s="90" t="str">
        <f>IF('P21'!$G58 = "nt", "", 'P21'!$G58)</f>
        <v/>
      </c>
      <c r="X48" s="90" t="str">
        <f>IF('P22'!$G58 = "nt", "", 'P22'!$G58)</f>
        <v/>
      </c>
      <c r="Y48" s="90" t="str">
        <f>IF('P23'!$G58 = "nt", "", 'P23'!$G58)</f>
        <v/>
      </c>
      <c r="Z48" s="90" t="str">
        <f>IF('P24'!$G58 = "nt", "", 'P24'!$G58)</f>
        <v/>
      </c>
      <c r="AA48" s="90" t="str">
        <f>IF('P25'!$G58 = "nt", "", 'P25'!$G58)</f>
        <v/>
      </c>
    </row>
    <row r="49" spans="1:27" ht="12.75" x14ac:dyDescent="0.2">
      <c r="A49" s="92" t="s">
        <v>88</v>
      </c>
      <c r="B49" s="92" t="s">
        <v>86</v>
      </c>
      <c r="C49" s="90" t="str">
        <f>IF('P01'!$G59 = "nt", "", 'P01'!$G59)</f>
        <v>c</v>
      </c>
      <c r="D49" s="90" t="str">
        <f>IF('P02'!$G59 = "nt", "", 'P02'!$G59)</f>
        <v>nc</v>
      </c>
      <c r="E49" s="90" t="str">
        <f>IF('P03'!$G59 = "nt", "", 'P03'!$G59)</f>
        <v>na</v>
      </c>
      <c r="F49" s="90" t="str">
        <f>IF('P04'!$G59 = "nt", "", 'P04'!$G59)</f>
        <v>na</v>
      </c>
      <c r="G49" s="90" t="str">
        <f>IF('P05'!$G59 = "nt", "", 'P05'!$G59)</f>
        <v>na</v>
      </c>
      <c r="H49" s="90" t="str">
        <f>IF('P06'!$G59 = "nt", "", 'P06'!$G59)</f>
        <v>na</v>
      </c>
      <c r="I49" s="90" t="str">
        <f>IF('P07'!$G59 = "nt", "", 'P07'!$G59)</f>
        <v>na</v>
      </c>
      <c r="J49" s="90" t="str">
        <f>IF('P08'!$G59 = "nt", "", 'P08'!$G59)</f>
        <v>na</v>
      </c>
      <c r="K49" s="90" t="str">
        <f>IF('P09'!$G59 = "nt", "", 'P09'!$G59)</f>
        <v>na</v>
      </c>
      <c r="L49" s="90" t="str">
        <f>IF('P10'!$G59 = "nt", "", 'P10'!$G59)</f>
        <v>na</v>
      </c>
      <c r="M49" s="90" t="str">
        <f>IF('P11'!$G59 = "nt", "", 'P11'!$G59)</f>
        <v>na</v>
      </c>
      <c r="N49" s="90" t="str">
        <f>IF('P12'!$G59 = "nt", "", 'P12'!$G59)</f>
        <v>na</v>
      </c>
      <c r="O49" s="90" t="str">
        <f>IF('P13'!$G59 = "nt", "", 'P13'!$G59)</f>
        <v>na</v>
      </c>
      <c r="P49" s="90" t="str">
        <f>IF('P14'!$G59 = "nt", "", 'P14'!$G59)</f>
        <v>na</v>
      </c>
      <c r="Q49" s="90" t="str">
        <f>IF('P15'!$G59 = "nt", "", 'P15'!$G59)</f>
        <v>na</v>
      </c>
      <c r="R49" s="90" t="str">
        <f>IF('P16'!$G59 = "nt", "", 'P16'!$G59)</f>
        <v>na</v>
      </c>
      <c r="S49" s="90" t="str">
        <f>IF('P17'!$G59 = "nt", "", 'P17'!$G59)</f>
        <v>na</v>
      </c>
      <c r="T49" s="90" t="str">
        <f>IF('P18'!$G59 = "nt", "", 'P18'!$G59)</f>
        <v>na</v>
      </c>
      <c r="U49" s="90" t="str">
        <f>IF('P19'!$G59 = "nt", "", 'P19'!$G59)</f>
        <v/>
      </c>
      <c r="V49" s="90" t="str">
        <f>IF('P20'!$G59 = "nt", "", 'P20'!$G59)</f>
        <v/>
      </c>
      <c r="W49" s="90" t="str">
        <f>IF('P21'!$G59 = "nt", "", 'P21'!$G59)</f>
        <v>na</v>
      </c>
      <c r="X49" s="90" t="str">
        <f>IF('P22'!$G59 = "nt", "", 'P22'!$G59)</f>
        <v>na</v>
      </c>
      <c r="Y49" s="90" t="str">
        <f>IF('P23'!$G59 = "nt", "", 'P23'!$G59)</f>
        <v>na</v>
      </c>
      <c r="Z49" s="90" t="str">
        <f>IF('P24'!$G59 = "nt", "", 'P24'!$G59)</f>
        <v>na</v>
      </c>
      <c r="AA49" s="90" t="str">
        <f>IF('P25'!$G59 = "nt", "", 'P25'!$G59)</f>
        <v>na</v>
      </c>
    </row>
    <row r="50" spans="1:27" ht="12.75" x14ac:dyDescent="0.2">
      <c r="A50" s="92" t="s">
        <v>88</v>
      </c>
      <c r="B50" s="92" t="s">
        <v>87</v>
      </c>
      <c r="C50" s="90" t="str">
        <f>IF('P01'!$G60 = "nt", "", 'P01'!$G60)</f>
        <v>nc</v>
      </c>
      <c r="D50" s="90" t="str">
        <f>IF('P02'!$G60 = "nt", "", 'P02'!$G60)</f>
        <v>na</v>
      </c>
      <c r="E50" s="90" t="str">
        <f>IF('P03'!$G60 = "nt", "", 'P03'!$G60)</f>
        <v>na</v>
      </c>
      <c r="F50" s="90" t="str">
        <f>IF('P04'!$G60 = "nt", "", 'P04'!$G60)</f>
        <v>na</v>
      </c>
      <c r="G50" s="90" t="str">
        <f>IF('P05'!$G60 = "nt", "", 'P05'!$G60)</f>
        <v>na</v>
      </c>
      <c r="H50" s="90" t="str">
        <f>IF('P06'!$G60 = "nt", "", 'P06'!$G60)</f>
        <v>na</v>
      </c>
      <c r="I50" s="90" t="str">
        <f>IF('P07'!$G60 = "nt", "", 'P07'!$G60)</f>
        <v>na</v>
      </c>
      <c r="J50" s="90" t="str">
        <f>IF('P08'!$G60 = "nt", "", 'P08'!$G60)</f>
        <v>na</v>
      </c>
      <c r="K50" s="90" t="str">
        <f>IF('P09'!$G60 = "nt", "", 'P09'!$G60)</f>
        <v>na</v>
      </c>
      <c r="L50" s="90" t="str">
        <f>IF('P10'!$G60 = "nt", "", 'P10'!$G60)</f>
        <v>na</v>
      </c>
      <c r="M50" s="90" t="str">
        <f>IF('P11'!$G60 = "nt", "", 'P11'!$G60)</f>
        <v>na</v>
      </c>
      <c r="N50" s="90" t="str">
        <f>IF('P12'!$G60 = "nt", "", 'P12'!$G60)</f>
        <v>na</v>
      </c>
      <c r="O50" s="90" t="str">
        <f>IF('P13'!$G60 = "nt", "", 'P13'!$G60)</f>
        <v>na</v>
      </c>
      <c r="P50" s="90" t="str">
        <f>IF('P14'!$G60 = "nt", "", 'P14'!$G60)</f>
        <v>na</v>
      </c>
      <c r="Q50" s="90" t="str">
        <f>IF('P15'!$G60 = "nt", "", 'P15'!$G60)</f>
        <v>na</v>
      </c>
      <c r="R50" s="90" t="str">
        <f>IF('P16'!$G60 = "nt", "", 'P16'!$G60)</f>
        <v>na</v>
      </c>
      <c r="S50" s="90" t="str">
        <f>IF('P17'!$G60 = "nt", "", 'P17'!$G60)</f>
        <v>na</v>
      </c>
      <c r="T50" s="90" t="str">
        <f>IF('P18'!$G60 = "nt", "", 'P18'!$G60)</f>
        <v>na</v>
      </c>
      <c r="U50" s="90" t="str">
        <f>IF('P19'!$G60 = "nt", "", 'P19'!$G60)</f>
        <v/>
      </c>
      <c r="V50" s="90" t="str">
        <f>IF('P20'!$G60 = "nt", "", 'P20'!$G60)</f>
        <v/>
      </c>
      <c r="W50" s="90" t="str">
        <f>IF('P21'!$G60 = "nt", "", 'P21'!$G60)</f>
        <v/>
      </c>
      <c r="X50" s="90" t="str">
        <f>IF('P22'!$G60 = "nt", "", 'P22'!$G60)</f>
        <v/>
      </c>
      <c r="Y50" s="90" t="str">
        <f>IF('P23'!$G60 = "nt", "", 'P23'!$G60)</f>
        <v/>
      </c>
      <c r="Z50" s="90" t="str">
        <f>IF('P24'!$G60 = "nt", "", 'P24'!$G60)</f>
        <v/>
      </c>
      <c r="AA50" s="90" t="str">
        <f>IF('P25'!$G60 = "nt", "", 'P25'!$G60)</f>
        <v/>
      </c>
    </row>
    <row r="51" spans="1:27" ht="12.75" x14ac:dyDescent="0.2">
      <c r="A51" s="92" t="s">
        <v>88</v>
      </c>
      <c r="B51" s="92" t="s">
        <v>88</v>
      </c>
      <c r="C51" s="90" t="str">
        <f>IF('P01'!$G61 = "nt", "", 'P01'!$G61)</f>
        <v>na</v>
      </c>
      <c r="D51" s="90" t="str">
        <f>IF('P02'!$G61 = "nt", "", 'P02'!$G61)</f>
        <v>na</v>
      </c>
      <c r="E51" s="90" t="str">
        <f>IF('P03'!$G61 = "nt", "", 'P03'!$G61)</f>
        <v>na</v>
      </c>
      <c r="F51" s="90" t="str">
        <f>IF('P04'!$G61 = "nt", "", 'P04'!$G61)</f>
        <v>na</v>
      </c>
      <c r="G51" s="90" t="str">
        <f>IF('P05'!$G61 = "nt", "", 'P05'!$G61)</f>
        <v>na</v>
      </c>
      <c r="H51" s="90" t="str">
        <f>IF('P06'!$G61 = "nt", "", 'P06'!$G61)</f>
        <v>na</v>
      </c>
      <c r="I51" s="90" t="str">
        <f>IF('P07'!$G61 = "nt", "", 'P07'!$G61)</f>
        <v>na</v>
      </c>
      <c r="J51" s="90" t="str">
        <f>IF('P08'!$G61 = "nt", "", 'P08'!$G61)</f>
        <v>na</v>
      </c>
      <c r="K51" s="90" t="str">
        <f>IF('P09'!$G61 = "nt", "", 'P09'!$G61)</f>
        <v>na</v>
      </c>
      <c r="L51" s="90" t="str">
        <f>IF('P10'!$G61 = "nt", "", 'P10'!$G61)</f>
        <v>na</v>
      </c>
      <c r="M51" s="90" t="str">
        <f>IF('P11'!$G61 = "nt", "", 'P11'!$G61)</f>
        <v>na</v>
      </c>
      <c r="N51" s="90" t="str">
        <f>IF('P12'!$G61 = "nt", "", 'P12'!$G61)</f>
        <v>na</v>
      </c>
      <c r="O51" s="90" t="str">
        <f>IF('P13'!$G61 = "nt", "", 'P13'!$G61)</f>
        <v>na</v>
      </c>
      <c r="P51" s="90" t="str">
        <f>IF('P14'!$G61 = "nt", "", 'P14'!$G61)</f>
        <v>na</v>
      </c>
      <c r="Q51" s="90" t="str">
        <f>IF('P15'!$G61 = "nt", "", 'P15'!$G61)</f>
        <v>na</v>
      </c>
      <c r="R51" s="90" t="str">
        <f>IF('P16'!$G61 = "nt", "", 'P16'!$G61)</f>
        <v>na</v>
      </c>
      <c r="S51" s="90" t="str">
        <f>IF('P17'!$G61 = "nt", "", 'P17'!$G61)</f>
        <v>na</v>
      </c>
      <c r="T51" s="90" t="str">
        <f>IF('P18'!$G61 = "nt", "", 'P18'!$G61)</f>
        <v>na</v>
      </c>
      <c r="U51" s="90" t="str">
        <f>IF('P19'!$G61 = "nt", "", 'P19'!$G61)</f>
        <v/>
      </c>
      <c r="V51" s="90" t="str">
        <f>IF('P20'!$G61 = "nt", "", 'P20'!$G61)</f>
        <v/>
      </c>
      <c r="W51" s="90" t="str">
        <f>IF('P21'!$G61 = "nt", "", 'P21'!$G61)</f>
        <v/>
      </c>
      <c r="X51" s="90" t="str">
        <f>IF('P22'!$G61 = "nt", "", 'P22'!$G61)</f>
        <v/>
      </c>
      <c r="Y51" s="90" t="str">
        <f>IF('P23'!$G61 = "nt", "", 'P23'!$G61)</f>
        <v/>
      </c>
      <c r="Z51" s="90" t="str">
        <f>IF('P24'!$G61 = "nt", "", 'P24'!$G61)</f>
        <v/>
      </c>
      <c r="AA51" s="90" t="str">
        <f>IF('P25'!$G61 = "nt", "", 'P25'!$G61)</f>
        <v/>
      </c>
    </row>
    <row r="52" spans="1:27" ht="12.75" x14ac:dyDescent="0.2">
      <c r="A52" s="92" t="s">
        <v>88</v>
      </c>
      <c r="B52" s="92" t="s">
        <v>89</v>
      </c>
      <c r="C52" s="90" t="str">
        <f>IF('P01'!$G62 = "nt", "", 'P01'!$G62)</f>
        <v>nc</v>
      </c>
      <c r="D52" s="90" t="str">
        <f>IF('P02'!$G62 = "nt", "", 'P02'!$G62)</f>
        <v>nc</v>
      </c>
      <c r="E52" s="90" t="str">
        <f>IF('P03'!$G62 = "nt", "", 'P03'!$G62)</f>
        <v>c</v>
      </c>
      <c r="F52" s="90" t="str">
        <f>IF('P04'!$G62 = "nt", "", 'P04'!$G62)</f>
        <v>na</v>
      </c>
      <c r="G52" s="90" t="str">
        <f>IF('P05'!$G62 = "nt", "", 'P05'!$G62)</f>
        <v>na</v>
      </c>
      <c r="H52" s="90" t="str">
        <f>IF('P06'!$G62 = "nt", "", 'P06'!$G62)</f>
        <v>c</v>
      </c>
      <c r="I52" s="90" t="str">
        <f>IF('P07'!$G62 = "nt", "", 'P07'!$G62)</f>
        <v>na</v>
      </c>
      <c r="J52" s="90" t="str">
        <f>IF('P08'!$G62 = "nt", "", 'P08'!$G62)</f>
        <v>na</v>
      </c>
      <c r="K52" s="90" t="str">
        <f>IF('P09'!$G62 = "nt", "", 'P09'!$G62)</f>
        <v>na</v>
      </c>
      <c r="L52" s="90" t="str">
        <f>IF('P10'!$G62 = "nt", "", 'P10'!$G62)</f>
        <v>nc</v>
      </c>
      <c r="M52" s="90" t="str">
        <f>IF('P11'!$G62 = "nt", "", 'P11'!$G62)</f>
        <v>nc</v>
      </c>
      <c r="N52" s="90" t="str">
        <f>IF('P12'!$G62 = "nt", "", 'P12'!$G62)</f>
        <v>na</v>
      </c>
      <c r="O52" s="90" t="str">
        <f>IF('P13'!$G62 = "nt", "", 'P13'!$G62)</f>
        <v>na</v>
      </c>
      <c r="P52" s="90" t="str">
        <f>IF('P14'!$G62 = "nt", "", 'P14'!$G62)</f>
        <v>nc</v>
      </c>
      <c r="Q52" s="90" t="str">
        <f>IF('P15'!$G62 = "nt", "", 'P15'!$G62)</f>
        <v>na</v>
      </c>
      <c r="R52" s="90" t="str">
        <f>IF('P16'!$G62 = "nt", "", 'P16'!$G62)</f>
        <v>na</v>
      </c>
      <c r="S52" s="90" t="str">
        <f>IF('P17'!$G62 = "nt", "", 'P17'!$G62)</f>
        <v>na</v>
      </c>
      <c r="T52" s="90" t="str">
        <f>IF('P18'!$G62 = "nt", "", 'P18'!$G62)</f>
        <v>na</v>
      </c>
      <c r="U52" s="90" t="str">
        <f>IF('P19'!$G62 = "nt", "", 'P19'!$G62)</f>
        <v/>
      </c>
      <c r="V52" s="90" t="str">
        <f>IF('P20'!$G62 = "nt", "", 'P20'!$G62)</f>
        <v/>
      </c>
      <c r="W52" s="90" t="str">
        <f>IF('P21'!$G62 = "nt", "", 'P21'!$G62)</f>
        <v>na</v>
      </c>
      <c r="X52" s="90" t="str">
        <f>IF('P22'!$G62 = "nt", "", 'P22'!$G62)</f>
        <v>na</v>
      </c>
      <c r="Y52" s="90" t="str">
        <f>IF('P23'!$G62 = "nt", "", 'P23'!$G62)</f>
        <v>na</v>
      </c>
      <c r="Z52" s="90" t="str">
        <f>IF('P24'!$G62 = "nt", "", 'P24'!$G62)</f>
        <v>na</v>
      </c>
      <c r="AA52" s="90" t="str">
        <f>IF('P25'!$G62 = "nt", "", 'P25'!$G62)</f>
        <v>na</v>
      </c>
    </row>
    <row r="53" spans="1:27" ht="12.75" x14ac:dyDescent="0.2">
      <c r="A53" s="92" t="s">
        <v>88</v>
      </c>
      <c r="B53" s="92" t="s">
        <v>90</v>
      </c>
      <c r="C53" s="90" t="str">
        <f>IF('P01'!$G63 = "nt", "", 'P01'!$G63)</f>
        <v>na</v>
      </c>
      <c r="D53" s="90" t="str">
        <f>IF('P02'!$G63 = "nt", "", 'P02'!$G63)</f>
        <v>na</v>
      </c>
      <c r="E53" s="90" t="str">
        <f>IF('P03'!$G63 = "nt", "", 'P03'!$G63)</f>
        <v>na</v>
      </c>
      <c r="F53" s="90" t="str">
        <f>IF('P04'!$G63 = "nt", "", 'P04'!$G63)</f>
        <v>na</v>
      </c>
      <c r="G53" s="90" t="str">
        <f>IF('P05'!$G63 = "nt", "", 'P05'!$G63)</f>
        <v>na</v>
      </c>
      <c r="H53" s="90" t="str">
        <f>IF('P06'!$G63 = "nt", "", 'P06'!$G63)</f>
        <v>na</v>
      </c>
      <c r="I53" s="90" t="str">
        <f>IF('P07'!$G63 = "nt", "", 'P07'!$G63)</f>
        <v>na</v>
      </c>
      <c r="J53" s="90" t="str">
        <f>IF('P08'!$G63 = "nt", "", 'P08'!$G63)</f>
        <v>na</v>
      </c>
      <c r="K53" s="90" t="str">
        <f>IF('P09'!$G63 = "nt", "", 'P09'!$G63)</f>
        <v>na</v>
      </c>
      <c r="L53" s="90" t="str">
        <f>IF('P10'!$G63 = "nt", "", 'P10'!$G63)</f>
        <v>na</v>
      </c>
      <c r="M53" s="90" t="str">
        <f>IF('P11'!$G63 = "nt", "", 'P11'!$G63)</f>
        <v>na</v>
      </c>
      <c r="N53" s="90" t="str">
        <f>IF('P12'!$G63 = "nt", "", 'P12'!$G63)</f>
        <v>na</v>
      </c>
      <c r="O53" s="90" t="str">
        <f>IF('P13'!$G63 = "nt", "", 'P13'!$G63)</f>
        <v>na</v>
      </c>
      <c r="P53" s="90" t="str">
        <f>IF('P14'!$G63 = "nt", "", 'P14'!$G63)</f>
        <v>na</v>
      </c>
      <c r="Q53" s="90" t="str">
        <f>IF('P15'!$G63 = "nt", "", 'P15'!$G63)</f>
        <v>na</v>
      </c>
      <c r="R53" s="90" t="str">
        <f>IF('P16'!$G63 = "nt", "", 'P16'!$G63)</f>
        <v>na</v>
      </c>
      <c r="S53" s="90" t="str">
        <f>IF('P17'!$G63 = "nt", "", 'P17'!$G63)</f>
        <v>na</v>
      </c>
      <c r="T53" s="90" t="str">
        <f>IF('P18'!$G63 = "nt", "", 'P18'!$G63)</f>
        <v>na</v>
      </c>
      <c r="U53" s="90" t="str">
        <f>IF('P19'!$G63 = "nt", "", 'P19'!$G63)</f>
        <v/>
      </c>
      <c r="V53" s="90" t="str">
        <f>IF('P20'!$G63 = "nt", "", 'P20'!$G63)</f>
        <v/>
      </c>
      <c r="W53" s="90" t="str">
        <f>IF('P21'!$G63 = "nt", "", 'P21'!$G63)</f>
        <v/>
      </c>
      <c r="X53" s="90" t="str">
        <f>IF('P22'!$G63 = "nt", "", 'P22'!$G63)</f>
        <v/>
      </c>
      <c r="Y53" s="90" t="str">
        <f>IF('P23'!$G63 = "nt", "", 'P23'!$G63)</f>
        <v/>
      </c>
      <c r="Z53" s="90" t="str">
        <f>IF('P24'!$G63 = "nt", "", 'P24'!$G63)</f>
        <v/>
      </c>
      <c r="AA53" s="90" t="str">
        <f>IF('P25'!$G63 = "nt", "", 'P25'!$G63)</f>
        <v/>
      </c>
    </row>
    <row r="54" spans="1:27" ht="12.75" x14ac:dyDescent="0.2">
      <c r="A54" s="92" t="s">
        <v>89</v>
      </c>
      <c r="B54" s="92" t="s">
        <v>81</v>
      </c>
      <c r="C54" s="90" t="str">
        <f>IF('P01'!$G64 = "nt", "", 'P01'!$G64)</f>
        <v>nc</v>
      </c>
      <c r="D54" s="90" t="str">
        <f>IF('P02'!$G64 = "nt", "", 'P02'!$G64)</f>
        <v>nc</v>
      </c>
      <c r="E54" s="90" t="str">
        <f>IF('P03'!$G64 = "nt", "", 'P03'!$G64)</f>
        <v>na</v>
      </c>
      <c r="F54" s="90" t="str">
        <f>IF('P04'!$G64 = "nt", "", 'P04'!$G64)</f>
        <v>na</v>
      </c>
      <c r="G54" s="90" t="str">
        <f>IF('P05'!$G64 = "nt", "", 'P05'!$G64)</f>
        <v>nc</v>
      </c>
      <c r="H54" s="90" t="str">
        <f>IF('P06'!$G64 = "nt", "", 'P06'!$G64)</f>
        <v>c</v>
      </c>
      <c r="I54" s="90" t="str">
        <f>IF('P07'!$G64 = "nt", "", 'P07'!$G64)</f>
        <v>na</v>
      </c>
      <c r="J54" s="90" t="str">
        <f>IF('P08'!$G64 = "nt", "", 'P08'!$G64)</f>
        <v>nc</v>
      </c>
      <c r="K54" s="90" t="str">
        <f>IF('P09'!$G64 = "nt", "", 'P09'!$G64)</f>
        <v>na</v>
      </c>
      <c r="L54" s="90" t="str">
        <f>IF('P10'!$G64 = "nt", "", 'P10'!$G64)</f>
        <v>na</v>
      </c>
      <c r="M54" s="90" t="str">
        <f>IF('P11'!$G64 = "nt", "", 'P11'!$G64)</f>
        <v>na</v>
      </c>
      <c r="N54" s="90" t="str">
        <f>IF('P12'!$G64 = "nt", "", 'P12'!$G64)</f>
        <v>na</v>
      </c>
      <c r="O54" s="90" t="str">
        <f>IF('P13'!$G64 = "nt", "", 'P13'!$G64)</f>
        <v>na</v>
      </c>
      <c r="P54" s="90" t="str">
        <f>IF('P14'!$G64 = "nt", "", 'P14'!$G64)</f>
        <v>na</v>
      </c>
      <c r="Q54" s="90" t="str">
        <f>IF('P15'!$G64 = "nt", "", 'P15'!$G64)</f>
        <v>na</v>
      </c>
      <c r="R54" s="90" t="str">
        <f>IF('P16'!$G64 = "nt", "", 'P16'!$G64)</f>
        <v>na</v>
      </c>
      <c r="S54" s="90" t="str">
        <f>IF('P17'!$G64 = "nt", "", 'P17'!$G64)</f>
        <v>na</v>
      </c>
      <c r="T54" s="90" t="str">
        <f>IF('P18'!$G64 = "nt", "", 'P18'!$G64)</f>
        <v>na</v>
      </c>
      <c r="U54" s="90" t="str">
        <f>IF('P19'!$G64 = "nt", "", 'P19'!$G64)</f>
        <v/>
      </c>
      <c r="V54" s="90" t="str">
        <f>IF('P20'!$G64 = "nt", "", 'P20'!$G64)</f>
        <v/>
      </c>
      <c r="W54" s="90" t="str">
        <f>IF('P21'!$G64 = "nt", "", 'P21'!$G64)</f>
        <v/>
      </c>
      <c r="X54" s="90" t="str">
        <f>IF('P22'!$G64 = "nt", "", 'P22'!$G64)</f>
        <v/>
      </c>
      <c r="Y54" s="90" t="str">
        <f>IF('P23'!$G64 = "nt", "", 'P23'!$G64)</f>
        <v/>
      </c>
      <c r="Z54" s="90" t="str">
        <f>IF('P24'!$G64 = "nt", "", 'P24'!$G64)</f>
        <v/>
      </c>
      <c r="AA54" s="90" t="str">
        <f>IF('P25'!$G64 = "nt", "", 'P25'!$G64)</f>
        <v/>
      </c>
    </row>
    <row r="55" spans="1:27" ht="12.75" x14ac:dyDescent="0.2">
      <c r="A55" s="92" t="s">
        <v>89</v>
      </c>
      <c r="B55" s="92" t="s">
        <v>82</v>
      </c>
      <c r="C55" s="90" t="str">
        <f>IF('P01'!$G65 = "nt", "", 'P01'!$G65)</f>
        <v>nc</v>
      </c>
      <c r="D55" s="90" t="str">
        <f>IF('P02'!$G65 = "nt", "", 'P02'!$G65)</f>
        <v>na</v>
      </c>
      <c r="E55" s="90" t="str">
        <f>IF('P03'!$G65 = "nt", "", 'P03'!$G65)</f>
        <v>na</v>
      </c>
      <c r="F55" s="90" t="str">
        <f>IF('P04'!$G65 = "nt", "", 'P04'!$G65)</f>
        <v>na</v>
      </c>
      <c r="G55" s="90" t="str">
        <f>IF('P05'!$G65 = "nt", "", 'P05'!$G65)</f>
        <v>na</v>
      </c>
      <c r="H55" s="90" t="str">
        <f>IF('P06'!$G65 = "nt", "", 'P06'!$G65)</f>
        <v>na</v>
      </c>
      <c r="I55" s="90" t="str">
        <f>IF('P07'!$G65 = "nt", "", 'P07'!$G65)</f>
        <v>na</v>
      </c>
      <c r="J55" s="90" t="str">
        <f>IF('P08'!$G65 = "nt", "", 'P08'!$G65)</f>
        <v>na</v>
      </c>
      <c r="K55" s="90" t="str">
        <f>IF('P09'!$G65 = "nt", "", 'P09'!$G65)</f>
        <v>na</v>
      </c>
      <c r="L55" s="90" t="str">
        <f>IF('P10'!$G65 = "nt", "", 'P10'!$G65)</f>
        <v>na</v>
      </c>
      <c r="M55" s="90" t="str">
        <f>IF('P11'!$G65 = "nt", "", 'P11'!$G65)</f>
        <v>na</v>
      </c>
      <c r="N55" s="90" t="str">
        <f>IF('P12'!$G65 = "nt", "", 'P12'!$G65)</f>
        <v>na</v>
      </c>
      <c r="O55" s="90" t="str">
        <f>IF('P13'!$G65 = "nt", "", 'P13'!$G65)</f>
        <v>na</v>
      </c>
      <c r="P55" s="90" t="str">
        <f>IF('P14'!$G65 = "nt", "", 'P14'!$G65)</f>
        <v>na</v>
      </c>
      <c r="Q55" s="90" t="str">
        <f>IF('P15'!$G65 = "nt", "", 'P15'!$G65)</f>
        <v>na</v>
      </c>
      <c r="R55" s="90" t="str">
        <f>IF('P16'!$G65 = "nt", "", 'P16'!$G65)</f>
        <v>na</v>
      </c>
      <c r="S55" s="90" t="str">
        <f>IF('P17'!$G65 = "nt", "", 'P17'!$G65)</f>
        <v>na</v>
      </c>
      <c r="T55" s="90" t="str">
        <f>IF('P18'!$G65 = "nt", "", 'P18'!$G65)</f>
        <v>na</v>
      </c>
      <c r="U55" s="90" t="str">
        <f>IF('P19'!$G65 = "nt", "", 'P19'!$G65)</f>
        <v/>
      </c>
      <c r="V55" s="90" t="str">
        <f>IF('P20'!$G65 = "nt", "", 'P20'!$G65)</f>
        <v/>
      </c>
      <c r="W55" s="90" t="str">
        <f>IF('P21'!$G65 = "nt", "", 'P21'!$G65)</f>
        <v>na</v>
      </c>
      <c r="X55" s="90" t="str">
        <f>IF('P22'!$G65 = "nt", "", 'P22'!$G65)</f>
        <v>na</v>
      </c>
      <c r="Y55" s="90" t="str">
        <f>IF('P23'!$G65 = "nt", "", 'P23'!$G65)</f>
        <v>na</v>
      </c>
      <c r="Z55" s="90" t="str">
        <f>IF('P24'!$G65 = "nt", "", 'P24'!$G65)</f>
        <v>na</v>
      </c>
      <c r="AA55" s="90" t="str">
        <f>IF('P25'!$G65 = "nt", "", 'P25'!$G65)</f>
        <v>na</v>
      </c>
    </row>
    <row r="56" spans="1:27" ht="12.75" x14ac:dyDescent="0.2">
      <c r="A56" s="92" t="s">
        <v>89</v>
      </c>
      <c r="B56" s="92" t="s">
        <v>83</v>
      </c>
      <c r="C56" s="90" t="str">
        <f>IF('P01'!$G66 = "nt", "", 'P01'!$G66)</f>
        <v>nc</v>
      </c>
      <c r="D56" s="90" t="str">
        <f>IF('P02'!$G66 = "nt", "", 'P02'!$G66)</f>
        <v>nc</v>
      </c>
      <c r="E56" s="90" t="str">
        <f>IF('P03'!$G66 = "nt", "", 'P03'!$G66)</f>
        <v>na</v>
      </c>
      <c r="F56" s="90" t="str">
        <f>IF('P04'!$G66 = "nt", "", 'P04'!$G66)</f>
        <v>na</v>
      </c>
      <c r="G56" s="90" t="str">
        <f>IF('P05'!$G66 = "nt", "", 'P05'!$G66)</f>
        <v>na</v>
      </c>
      <c r="H56" s="90" t="str">
        <f>IF('P06'!$G66 = "nt", "", 'P06'!$G66)</f>
        <v>c</v>
      </c>
      <c r="I56" s="90" t="str">
        <f>IF('P07'!$G66 = "nt", "", 'P07'!$G66)</f>
        <v>na</v>
      </c>
      <c r="J56" s="90" t="str">
        <f>IF('P08'!$G66 = "nt", "", 'P08'!$G66)</f>
        <v>na</v>
      </c>
      <c r="K56" s="90" t="str">
        <f>IF('P09'!$G66 = "nt", "", 'P09'!$G66)</f>
        <v>nc</v>
      </c>
      <c r="L56" s="90" t="str">
        <f>IF('P10'!$G66 = "nt", "", 'P10'!$G66)</f>
        <v>nc</v>
      </c>
      <c r="M56" s="90" t="str">
        <f>IF('P11'!$G66 = "nt", "", 'P11'!$G66)</f>
        <v>na</v>
      </c>
      <c r="N56" s="90" t="str">
        <f>IF('P12'!$G66 = "nt", "", 'P12'!$G66)</f>
        <v>na</v>
      </c>
      <c r="O56" s="90" t="str">
        <f>IF('P13'!$G66 = "nt", "", 'P13'!$G66)</f>
        <v>na</v>
      </c>
      <c r="P56" s="90" t="str">
        <f>IF('P14'!$G66 = "nt", "", 'P14'!$G66)</f>
        <v>na</v>
      </c>
      <c r="Q56" s="90" t="str">
        <f>IF('P15'!$G66 = "nt", "", 'P15'!$G66)</f>
        <v>na</v>
      </c>
      <c r="R56" s="90" t="str">
        <f>IF('P16'!$G66 = "nt", "", 'P16'!$G66)</f>
        <v>na</v>
      </c>
      <c r="S56" s="90" t="str">
        <f>IF('P17'!$G66 = "nt", "", 'P17'!$G66)</f>
        <v>na</v>
      </c>
      <c r="T56" s="90" t="str">
        <f>IF('P18'!$G66 = "nt", "", 'P18'!$G66)</f>
        <v>na</v>
      </c>
      <c r="U56" s="90" t="str">
        <f>IF('P19'!$G66 = "nt", "", 'P19'!$G66)</f>
        <v/>
      </c>
      <c r="V56" s="90" t="str">
        <f>IF('P20'!$G66 = "nt", "", 'P20'!$G66)</f>
        <v/>
      </c>
      <c r="W56" s="90" t="str">
        <f>IF('P21'!$G66 = "nt", "", 'P21'!$G66)</f>
        <v>na</v>
      </c>
      <c r="X56" s="90" t="str">
        <f>IF('P22'!$G66 = "nt", "", 'P22'!$G66)</f>
        <v>na</v>
      </c>
      <c r="Y56" s="90" t="str">
        <f>IF('P23'!$G66 = "nt", "", 'P23'!$G66)</f>
        <v>na</v>
      </c>
      <c r="Z56" s="90" t="str">
        <f>IF('P24'!$G66 = "nt", "", 'P24'!$G66)</f>
        <v>na</v>
      </c>
      <c r="AA56" s="90" t="str">
        <f>IF('P25'!$G66 = "nt", "", 'P25'!$G66)</f>
        <v>na</v>
      </c>
    </row>
    <row r="57" spans="1:27" ht="12.75" x14ac:dyDescent="0.2">
      <c r="A57" s="92" t="s">
        <v>89</v>
      </c>
      <c r="B57" s="92" t="s">
        <v>84</v>
      </c>
      <c r="C57" s="90" t="str">
        <f>IF('P01'!$G67 = "nt", "", 'P01'!$G67)</f>
        <v>na</v>
      </c>
      <c r="D57" s="90" t="str">
        <f>IF('P02'!$G67 = "nt", "", 'P02'!$G67)</f>
        <v>na</v>
      </c>
      <c r="E57" s="90" t="str">
        <f>IF('P03'!$G67 = "nt", "", 'P03'!$G67)</f>
        <v>na</v>
      </c>
      <c r="F57" s="90" t="str">
        <f>IF('P04'!$G67 = "nt", "", 'P04'!$G67)</f>
        <v>na</v>
      </c>
      <c r="G57" s="90" t="str">
        <f>IF('P05'!$G67 = "nt", "", 'P05'!$G67)</f>
        <v>na</v>
      </c>
      <c r="H57" s="90" t="str">
        <f>IF('P06'!$G67 = "nt", "", 'P06'!$G67)</f>
        <v>na</v>
      </c>
      <c r="I57" s="90" t="str">
        <f>IF('P07'!$G67 = "nt", "", 'P07'!$G67)</f>
        <v>na</v>
      </c>
      <c r="J57" s="90" t="str">
        <f>IF('P08'!$G67 = "nt", "", 'P08'!$G67)</f>
        <v>na</v>
      </c>
      <c r="K57" s="90" t="str">
        <f>IF('P09'!$G67 = "nt", "", 'P09'!$G67)</f>
        <v>na</v>
      </c>
      <c r="L57" s="90" t="str">
        <f>IF('P10'!$G67 = "nt", "", 'P10'!$G67)</f>
        <v>na</v>
      </c>
      <c r="M57" s="90" t="str">
        <f>IF('P11'!$G67 = "nt", "", 'P11'!$G67)</f>
        <v>na</v>
      </c>
      <c r="N57" s="90" t="str">
        <f>IF('P12'!$G67 = "nt", "", 'P12'!$G67)</f>
        <v>na</v>
      </c>
      <c r="O57" s="90" t="str">
        <f>IF('P13'!$G67 = "nt", "", 'P13'!$G67)</f>
        <v>c</v>
      </c>
      <c r="P57" s="90" t="str">
        <f>IF('P14'!$G67 = "nt", "", 'P14'!$G67)</f>
        <v>na</v>
      </c>
      <c r="Q57" s="90" t="str">
        <f>IF('P15'!$G67 = "nt", "", 'P15'!$G67)</f>
        <v>na</v>
      </c>
      <c r="R57" s="90" t="str">
        <f>IF('P16'!$G67 = "nt", "", 'P16'!$G67)</f>
        <v>na</v>
      </c>
      <c r="S57" s="90" t="str">
        <f>IF('P17'!$G67 = "nt", "", 'P17'!$G67)</f>
        <v>na</v>
      </c>
      <c r="T57" s="90" t="str">
        <f>IF('P18'!$G67 = "nt", "", 'P18'!$G67)</f>
        <v>na</v>
      </c>
      <c r="U57" s="90" t="str">
        <f>IF('P19'!$G67 = "nt", "", 'P19'!$G67)</f>
        <v/>
      </c>
      <c r="V57" s="90" t="str">
        <f>IF('P20'!$G67 = "nt", "", 'P20'!$G67)</f>
        <v/>
      </c>
      <c r="W57" s="90" t="str">
        <f>IF('P21'!$G67 = "nt", "", 'P21'!$G67)</f>
        <v/>
      </c>
      <c r="X57" s="90" t="str">
        <f>IF('P22'!$G67 = "nt", "", 'P22'!$G67)</f>
        <v/>
      </c>
      <c r="Y57" s="90" t="str">
        <f>IF('P23'!$G67 = "nt", "", 'P23'!$G67)</f>
        <v/>
      </c>
      <c r="Z57" s="90" t="str">
        <f>IF('P24'!$G67 = "nt", "", 'P24'!$G67)</f>
        <v/>
      </c>
      <c r="AA57" s="90" t="str">
        <f>IF('P25'!$G67 = "nt", "", 'P25'!$G67)</f>
        <v/>
      </c>
    </row>
    <row r="58" spans="1:27" ht="12.75" x14ac:dyDescent="0.2">
      <c r="A58" s="92" t="s">
        <v>90</v>
      </c>
      <c r="B58" s="92" t="s">
        <v>81</v>
      </c>
      <c r="C58" s="90" t="str">
        <f>IF('P01'!$G68 = "nt", "", 'P01'!$G68)</f>
        <v>c</v>
      </c>
      <c r="D58" s="90" t="str">
        <f>IF('P02'!$G68 = "nt", "", 'P02'!$G68)</f>
        <v>c</v>
      </c>
      <c r="E58" s="90" t="str">
        <f>IF('P03'!$G68 = "nt", "", 'P03'!$G68)</f>
        <v>c</v>
      </c>
      <c r="F58" s="90" t="str">
        <f>IF('P04'!$G68 = "nt", "", 'P04'!$G68)</f>
        <v>c</v>
      </c>
      <c r="G58" s="90" t="str">
        <f>IF('P05'!$G68 = "nt", "", 'P05'!$G68)</f>
        <v>c</v>
      </c>
      <c r="H58" s="90" t="str">
        <f>IF('P06'!$G68 = "nt", "", 'P06'!$G68)</f>
        <v>c</v>
      </c>
      <c r="I58" s="90" t="str">
        <f>IF('P07'!$G68 = "nt", "", 'P07'!$G68)</f>
        <v>c</v>
      </c>
      <c r="J58" s="90" t="str">
        <f>IF('P08'!$G68 = "nt", "", 'P08'!$G68)</f>
        <v>c</v>
      </c>
      <c r="K58" s="90" t="str">
        <f>IF('P09'!$G68 = "nt", "", 'P09'!$G68)</f>
        <v>c</v>
      </c>
      <c r="L58" s="90" t="str">
        <f>IF('P10'!$G68 = "nt", "", 'P10'!$G68)</f>
        <v>c</v>
      </c>
      <c r="M58" s="90" t="str">
        <f>IF('P11'!$G68 = "nt", "", 'P11'!$G68)</f>
        <v>c</v>
      </c>
      <c r="N58" s="90" t="str">
        <f>IF('P12'!$G68 = "nt", "", 'P12'!$G68)</f>
        <v>c</v>
      </c>
      <c r="O58" s="90" t="str">
        <f>IF('P13'!$G68 = "nt", "", 'P13'!$G68)</f>
        <v>c</v>
      </c>
      <c r="P58" s="90" t="str">
        <f>IF('P14'!$G68 = "nt", "", 'P14'!$G68)</f>
        <v>c</v>
      </c>
      <c r="Q58" s="90" t="str">
        <f>IF('P15'!$G68 = "nt", "", 'P15'!$G68)</f>
        <v>c</v>
      </c>
      <c r="R58" s="90" t="str">
        <f>IF('P16'!$G68 = "nt", "", 'P16'!$G68)</f>
        <v>c</v>
      </c>
      <c r="S58" s="90" t="str">
        <f>IF('P17'!$G68 = "nt", "", 'P17'!$G68)</f>
        <v>c</v>
      </c>
      <c r="T58" s="90" t="str">
        <f>IF('P18'!$G68 = "nt", "", 'P18'!$G68)</f>
        <v>c</v>
      </c>
      <c r="U58" s="90" t="str">
        <f>IF('P19'!$G68 = "nt", "", 'P19'!$G68)</f>
        <v/>
      </c>
      <c r="V58" s="90" t="str">
        <f>IF('P20'!$G68 = "nt", "", 'P20'!$G68)</f>
        <v/>
      </c>
      <c r="W58" s="90" t="str">
        <f>IF('P21'!$G68 = "nt", "", 'P21'!$G68)</f>
        <v/>
      </c>
      <c r="X58" s="90" t="str">
        <f>IF('P22'!$G68 = "nt", "", 'P22'!$G68)</f>
        <v/>
      </c>
      <c r="Y58" s="90" t="str">
        <f>IF('P23'!$G68 = "nt", "", 'P23'!$G68)</f>
        <v/>
      </c>
      <c r="Z58" s="90" t="str">
        <f>IF('P24'!$G68 = "nt", "", 'P24'!$G68)</f>
        <v/>
      </c>
      <c r="AA58" s="90" t="str">
        <f>IF('P25'!$G68 = "nt", "", 'P25'!$G68)</f>
        <v/>
      </c>
    </row>
    <row r="59" spans="1:27" ht="12.75" x14ac:dyDescent="0.2">
      <c r="A59" s="92" t="s">
        <v>90</v>
      </c>
      <c r="B59" s="92" t="s">
        <v>82</v>
      </c>
      <c r="C59" s="90" t="str">
        <f>IF('P01'!$G69 = "nt", "", 'P01'!$G69)</f>
        <v>nc</v>
      </c>
      <c r="D59" s="90" t="str">
        <f>IF('P02'!$G69 = "nt", "", 'P02'!$G69)</f>
        <v>na</v>
      </c>
      <c r="E59" s="90" t="str">
        <f>IF('P03'!$G69 = "nt", "", 'P03'!$G69)</f>
        <v>nc</v>
      </c>
      <c r="F59" s="90" t="str">
        <f>IF('P04'!$G69 = "nt", "", 'P04'!$G69)</f>
        <v>na</v>
      </c>
      <c r="G59" s="90" t="str">
        <f>IF('P05'!$G69 = "nt", "", 'P05'!$G69)</f>
        <v>na</v>
      </c>
      <c r="H59" s="90" t="str">
        <f>IF('P06'!$G69 = "nt", "", 'P06'!$G69)</f>
        <v>c</v>
      </c>
      <c r="I59" s="90" t="str">
        <f>IF('P07'!$G69 = "nt", "", 'P07'!$G69)</f>
        <v>na</v>
      </c>
      <c r="J59" s="90" t="str">
        <f>IF('P08'!$G69 = "nt", "", 'P08'!$G69)</f>
        <v>na</v>
      </c>
      <c r="K59" s="90" t="str">
        <f>IF('P09'!$G69 = "nt", "", 'P09'!$G69)</f>
        <v>na</v>
      </c>
      <c r="L59" s="90" t="str">
        <f>IF('P10'!$G69 = "nt", "", 'P10'!$G69)</f>
        <v>na</v>
      </c>
      <c r="M59" s="90" t="str">
        <f>IF('P11'!$G69 = "nt", "", 'P11'!$G69)</f>
        <v>na</v>
      </c>
      <c r="N59" s="90" t="str">
        <f>IF('P12'!$G69 = "nt", "", 'P12'!$G69)</f>
        <v>na</v>
      </c>
      <c r="O59" s="90" t="str">
        <f>IF('P13'!$G69 = "nt", "", 'P13'!$G69)</f>
        <v>na</v>
      </c>
      <c r="P59" s="90" t="str">
        <f>IF('P14'!$G69 = "nt", "", 'P14'!$G69)</f>
        <v>na</v>
      </c>
      <c r="Q59" s="90" t="str">
        <f>IF('P15'!$G69 = "nt", "", 'P15'!$G69)</f>
        <v>na</v>
      </c>
      <c r="R59" s="90" t="str">
        <f>IF('P16'!$G69 = "nt", "", 'P16'!$G69)</f>
        <v>na</v>
      </c>
      <c r="S59" s="90" t="str">
        <f>IF('P17'!$G69 = "nt", "", 'P17'!$G69)</f>
        <v>na</v>
      </c>
      <c r="T59" s="90" t="str">
        <f>IF('P18'!$G69 = "nt", "", 'P18'!$G69)</f>
        <v>na</v>
      </c>
      <c r="U59" s="90" t="str">
        <f>IF('P19'!$G69 = "nt", "", 'P19'!$G69)</f>
        <v/>
      </c>
      <c r="V59" s="90" t="str">
        <f>IF('P20'!$G69 = "nt", "", 'P20'!$G69)</f>
        <v/>
      </c>
      <c r="W59" s="90" t="str">
        <f>IF('P21'!$G69 = "nt", "", 'P21'!$G69)</f>
        <v>na</v>
      </c>
      <c r="X59" s="90" t="str">
        <f>IF('P22'!$G69 = "nt", "", 'P22'!$G69)</f>
        <v>na</v>
      </c>
      <c r="Y59" s="90" t="str">
        <f>IF('P23'!$G69 = "nt", "", 'P23'!$G69)</f>
        <v>na</v>
      </c>
      <c r="Z59" s="90" t="str">
        <f>IF('P24'!$G69 = "nt", "", 'P24'!$G69)</f>
        <v>na</v>
      </c>
      <c r="AA59" s="90" t="str">
        <f>IF('P25'!$G69 = "nt", "", 'P25'!$G69)</f>
        <v>na</v>
      </c>
    </row>
    <row r="60" spans="1:27" ht="12.75" x14ac:dyDescent="0.2">
      <c r="A60" s="92" t="s">
        <v>90</v>
      </c>
      <c r="B60" s="92" t="s">
        <v>83</v>
      </c>
      <c r="C60" s="90" t="str">
        <f>IF('P01'!$G70 = "nt", "", 'P01'!$G70)</f>
        <v>c</v>
      </c>
      <c r="D60" s="90" t="str">
        <f>IF('P02'!$G70 = "nt", "", 'P02'!$G70)</f>
        <v>c</v>
      </c>
      <c r="E60" s="90" t="str">
        <f>IF('P03'!$G70 = "nt", "", 'P03'!$G70)</f>
        <v>c</v>
      </c>
      <c r="F60" s="90" t="str">
        <f>IF('P04'!$G70 = "nt", "", 'P04'!$G70)</f>
        <v>c</v>
      </c>
      <c r="G60" s="90" t="str">
        <f>IF('P05'!$G70 = "nt", "", 'P05'!$G70)</f>
        <v>c</v>
      </c>
      <c r="H60" s="90" t="str">
        <f>IF('P06'!$G70 = "nt", "", 'P06'!$G70)</f>
        <v>c</v>
      </c>
      <c r="I60" s="90" t="str">
        <f>IF('P07'!$G70 = "nt", "", 'P07'!$G70)</f>
        <v>c</v>
      </c>
      <c r="J60" s="90" t="str">
        <f>IF('P08'!$G70 = "nt", "", 'P08'!$G70)</f>
        <v>c</v>
      </c>
      <c r="K60" s="90" t="str">
        <f>IF('P09'!$G70 = "nt", "", 'P09'!$G70)</f>
        <v>c</v>
      </c>
      <c r="L60" s="90" t="str">
        <f>IF('P10'!$G70 = "nt", "", 'P10'!$G70)</f>
        <v>c</v>
      </c>
      <c r="M60" s="90" t="str">
        <f>IF('P11'!$G70 = "nt", "", 'P11'!$G70)</f>
        <v>c</v>
      </c>
      <c r="N60" s="90" t="str">
        <f>IF('P12'!$G70 = "nt", "", 'P12'!$G70)</f>
        <v>c</v>
      </c>
      <c r="O60" s="90" t="str">
        <f>IF('P13'!$G70 = "nt", "", 'P13'!$G70)</f>
        <v>c</v>
      </c>
      <c r="P60" s="90" t="str">
        <f>IF('P14'!$G70 = "nt", "", 'P14'!$G70)</f>
        <v>c</v>
      </c>
      <c r="Q60" s="90" t="str">
        <f>IF('P15'!$G70 = "nt", "", 'P15'!$G70)</f>
        <v>c</v>
      </c>
      <c r="R60" s="90" t="str">
        <f>IF('P16'!$G70 = "nt", "", 'P16'!$G70)</f>
        <v>c</v>
      </c>
      <c r="S60" s="90" t="str">
        <f>IF('P17'!$G70 = "nt", "", 'P17'!$G70)</f>
        <v>c</v>
      </c>
      <c r="T60" s="90" t="str">
        <f>IF('P18'!$G70 = "nt", "", 'P18'!$G70)</f>
        <v>c</v>
      </c>
      <c r="U60" s="90" t="str">
        <f>IF('P19'!$G70 = "nt", "", 'P19'!$G70)</f>
        <v/>
      </c>
      <c r="V60" s="90" t="str">
        <f>IF('P20'!$G70 = "nt", "", 'P20'!$G70)</f>
        <v/>
      </c>
      <c r="W60" s="90" t="str">
        <f>IF('P21'!$G70 = "nt", "", 'P21'!$G70)</f>
        <v/>
      </c>
      <c r="X60" s="90" t="str">
        <f>IF('P22'!$G70 = "nt", "", 'P22'!$G70)</f>
        <v/>
      </c>
      <c r="Y60" s="90" t="str">
        <f>IF('P23'!$G70 = "nt", "", 'P23'!$G70)</f>
        <v/>
      </c>
      <c r="Z60" s="90" t="str">
        <f>IF('P24'!$G70 = "nt", "", 'P24'!$G70)</f>
        <v/>
      </c>
      <c r="AA60" s="90" t="str">
        <f>IF('P25'!$G70 = "nt", "", 'P25'!$G70)</f>
        <v/>
      </c>
    </row>
    <row r="61" spans="1:27" ht="12.75" x14ac:dyDescent="0.2">
      <c r="A61" s="92" t="s">
        <v>90</v>
      </c>
      <c r="B61" s="92" t="s">
        <v>84</v>
      </c>
      <c r="C61" s="90" t="str">
        <f>IF('P01'!$G71 = "nt", "", 'P01'!$G71)</f>
        <v>c</v>
      </c>
      <c r="D61" s="90" t="str">
        <f>IF('P02'!$G71 = "nt", "", 'P02'!$G71)</f>
        <v>c</v>
      </c>
      <c r="E61" s="90" t="str">
        <f>IF('P03'!$G71 = "nt", "", 'P03'!$G71)</f>
        <v>c</v>
      </c>
      <c r="F61" s="90" t="str">
        <f>IF('P04'!$G71 = "nt", "", 'P04'!$G71)</f>
        <v>c</v>
      </c>
      <c r="G61" s="90" t="str">
        <f>IF('P05'!$G71 = "nt", "", 'P05'!$G71)</f>
        <v>c</v>
      </c>
      <c r="H61" s="90" t="str">
        <f>IF('P06'!$G71 = "nt", "", 'P06'!$G71)</f>
        <v>c</v>
      </c>
      <c r="I61" s="90" t="str">
        <f>IF('P07'!$G71 = "nt", "", 'P07'!$G71)</f>
        <v>c</v>
      </c>
      <c r="J61" s="90" t="str">
        <f>IF('P08'!$G71 = "nt", "", 'P08'!$G71)</f>
        <v>na</v>
      </c>
      <c r="K61" s="90" t="str">
        <f>IF('P09'!$G71 = "nt", "", 'P09'!$G71)</f>
        <v>c</v>
      </c>
      <c r="L61" s="90" t="str">
        <f>IF('P10'!$G71 = "nt", "", 'P10'!$G71)</f>
        <v>c</v>
      </c>
      <c r="M61" s="90" t="str">
        <f>IF('P11'!$G71 = "nt", "", 'P11'!$G71)</f>
        <v>c</v>
      </c>
      <c r="N61" s="90" t="str">
        <f>IF('P12'!$G71 = "nt", "", 'P12'!$G71)</f>
        <v>c</v>
      </c>
      <c r="O61" s="90" t="str">
        <f>IF('P13'!$G71 = "nt", "", 'P13'!$G71)</f>
        <v>c</v>
      </c>
      <c r="P61" s="90" t="str">
        <f>IF('P14'!$G71 = "nt", "", 'P14'!$G71)</f>
        <v>c</v>
      </c>
      <c r="Q61" s="90" t="str">
        <f>IF('P15'!$G71 = "nt", "", 'P15'!$G71)</f>
        <v>c</v>
      </c>
      <c r="R61" s="90" t="str">
        <f>IF('P16'!$G71 = "nt", "", 'P16'!$G71)</f>
        <v>c</v>
      </c>
      <c r="S61" s="90" t="str">
        <f>IF('P17'!$G71 = "nt", "", 'P17'!$G71)</f>
        <v>c</v>
      </c>
      <c r="T61" s="90" t="str">
        <f>IF('P18'!$G71 = "nt", "", 'P18'!$G71)</f>
        <v>c</v>
      </c>
      <c r="U61" s="90" t="str">
        <f>IF('P19'!$G71 = "nt", "", 'P19'!$G71)</f>
        <v/>
      </c>
      <c r="V61" s="90" t="str">
        <f>IF('P20'!$G71 = "nt", "", 'P20'!$G71)</f>
        <v/>
      </c>
      <c r="W61" s="90" t="str">
        <f>IF('P21'!$G71 = "nt", "", 'P21'!$G71)</f>
        <v/>
      </c>
      <c r="X61" s="90" t="str">
        <f>IF('P22'!$G71 = "nt", "", 'P22'!$G71)</f>
        <v/>
      </c>
      <c r="Y61" s="90" t="str">
        <f>IF('P23'!$G71 = "nt", "", 'P23'!$G71)</f>
        <v/>
      </c>
      <c r="Z61" s="90" t="str">
        <f>IF('P24'!$G71 = "nt", "", 'P24'!$G71)</f>
        <v/>
      </c>
      <c r="AA61" s="90" t="str">
        <f>IF('P25'!$G71 = "nt", "", 'P25'!$G71)</f>
        <v/>
      </c>
    </row>
    <row r="62" spans="1:27" ht="12.75" x14ac:dyDescent="0.2">
      <c r="A62" s="92" t="s">
        <v>90</v>
      </c>
      <c r="B62" s="92" t="s">
        <v>85</v>
      </c>
      <c r="C62" s="90" t="str">
        <f>IF('P01'!$G72 = "nt", "", 'P01'!$G72)</f>
        <v>c</v>
      </c>
      <c r="D62" s="90" t="str">
        <f>IF('P02'!$G72 = "nt", "", 'P02'!$G72)</f>
        <v>c</v>
      </c>
      <c r="E62" s="90" t="str">
        <f>IF('P03'!$G72 = "nt", "", 'P03'!$G72)</f>
        <v>c</v>
      </c>
      <c r="F62" s="90" t="str">
        <f>IF('P04'!$G72 = "nt", "", 'P04'!$G72)</f>
        <v>na</v>
      </c>
      <c r="G62" s="90" t="str">
        <f>IF('P05'!$G72 = "nt", "", 'P05'!$G72)</f>
        <v>c</v>
      </c>
      <c r="H62" s="90" t="str">
        <f>IF('P06'!$G72 = "nt", "", 'P06'!$G72)</f>
        <v>c</v>
      </c>
      <c r="I62" s="90" t="str">
        <f>IF('P07'!$G72 = "nt", "", 'P07'!$G72)</f>
        <v>c</v>
      </c>
      <c r="J62" s="90" t="str">
        <f>IF('P08'!$G72 = "nt", "", 'P08'!$G72)</f>
        <v>c</v>
      </c>
      <c r="K62" s="90" t="str">
        <f>IF('P09'!$G72 = "nt", "", 'P09'!$G72)</f>
        <v>c</v>
      </c>
      <c r="L62" s="90" t="str">
        <f>IF('P10'!$G72 = "nt", "", 'P10'!$G72)</f>
        <v>c</v>
      </c>
      <c r="M62" s="90" t="str">
        <f>IF('P11'!$G72 = "nt", "", 'P11'!$G72)</f>
        <v>c</v>
      </c>
      <c r="N62" s="90" t="str">
        <f>IF('P12'!$G72 = "nt", "", 'P12'!$G72)</f>
        <v>c</v>
      </c>
      <c r="O62" s="90" t="str">
        <f>IF('P13'!$G72 = "nt", "", 'P13'!$G72)</f>
        <v>c</v>
      </c>
      <c r="P62" s="90" t="str">
        <f>IF('P14'!$G72 = "nt", "", 'P14'!$G72)</f>
        <v>c</v>
      </c>
      <c r="Q62" s="90" t="str">
        <f>IF('P15'!$G72 = "nt", "", 'P15'!$G72)</f>
        <v>c</v>
      </c>
      <c r="R62" s="90" t="str">
        <f>IF('P16'!$G72 = "nt", "", 'P16'!$G72)</f>
        <v>c</v>
      </c>
      <c r="S62" s="90" t="str">
        <f>IF('P17'!$G72 = "nt", "", 'P17'!$G72)</f>
        <v>c</v>
      </c>
      <c r="T62" s="90" t="str">
        <f>IF('P18'!$G72 = "nt", "", 'P18'!$G72)</f>
        <v>c</v>
      </c>
      <c r="U62" s="90" t="str">
        <f>IF('P19'!$G72 = "nt", "", 'P19'!$G72)</f>
        <v/>
      </c>
      <c r="V62" s="90" t="str">
        <f>IF('P20'!$G72 = "nt", "", 'P20'!$G72)</f>
        <v/>
      </c>
      <c r="W62" s="90" t="str">
        <f>IF('P21'!$G72 = "nt", "", 'P21'!$G72)</f>
        <v/>
      </c>
      <c r="X62" s="90" t="str">
        <f>IF('P22'!$G72 = "nt", "", 'P22'!$G72)</f>
        <v/>
      </c>
      <c r="Y62" s="90" t="str">
        <f>IF('P23'!$G72 = "nt", "", 'P23'!$G72)</f>
        <v/>
      </c>
      <c r="Z62" s="90" t="str">
        <f>IF('P24'!$G72 = "nt", "", 'P24'!$G72)</f>
        <v/>
      </c>
      <c r="AA62" s="90" t="str">
        <f>IF('P25'!$G72 = "nt", "", 'P25'!$G72)</f>
        <v/>
      </c>
    </row>
    <row r="63" spans="1:27" ht="12.75" x14ac:dyDescent="0.2">
      <c r="A63" s="92" t="s">
        <v>90</v>
      </c>
      <c r="B63" s="92" t="s">
        <v>86</v>
      </c>
      <c r="C63" s="90" t="str">
        <f>IF('P01'!$G73 = "nt", "", 'P01'!$G73)</f>
        <v>na</v>
      </c>
      <c r="D63" s="90" t="str">
        <f>IF('P02'!$G73 = "nt", "", 'P02'!$G73)</f>
        <v>na</v>
      </c>
      <c r="E63" s="90" t="str">
        <f>IF('P03'!$G73 = "nt", "", 'P03'!$G73)</f>
        <v>c</v>
      </c>
      <c r="F63" s="90" t="str">
        <f>IF('P04'!$G73 = "nt", "", 'P04'!$G73)</f>
        <v>na</v>
      </c>
      <c r="G63" s="90" t="str">
        <f>IF('P05'!$G73 = "nt", "", 'P05'!$G73)</f>
        <v>na</v>
      </c>
      <c r="H63" s="90" t="str">
        <f>IF('P06'!$G73 = "nt", "", 'P06'!$G73)</f>
        <v>na</v>
      </c>
      <c r="I63" s="90" t="str">
        <f>IF('P07'!$G73 = "nt", "", 'P07'!$G73)</f>
        <v>na</v>
      </c>
      <c r="J63" s="90" t="str">
        <f>IF('P08'!$G73 = "nt", "", 'P08'!$G73)</f>
        <v>na</v>
      </c>
      <c r="K63" s="90" t="str">
        <f>IF('P09'!$G73 = "nt", "", 'P09'!$G73)</f>
        <v>na</v>
      </c>
      <c r="L63" s="90" t="str">
        <f>IF('P10'!$G73 = "nt", "", 'P10'!$G73)</f>
        <v>na</v>
      </c>
      <c r="M63" s="90" t="str">
        <f>IF('P11'!$G73 = "nt", "", 'P11'!$G73)</f>
        <v>na</v>
      </c>
      <c r="N63" s="90" t="str">
        <f>IF('P12'!$G73 = "nt", "", 'P12'!$G73)</f>
        <v>na</v>
      </c>
      <c r="O63" s="90" t="str">
        <f>IF('P13'!$G73 = "nt", "", 'P13'!$G73)</f>
        <v>na</v>
      </c>
      <c r="P63" s="90" t="str">
        <f>IF('P14'!$G73 = "nt", "", 'P14'!$G73)</f>
        <v>na</v>
      </c>
      <c r="Q63" s="90" t="str">
        <f>IF('P15'!$G73 = "nt", "", 'P15'!$G73)</f>
        <v>na</v>
      </c>
      <c r="R63" s="90" t="str">
        <f>IF('P16'!$G73 = "nt", "", 'P16'!$G73)</f>
        <v>na</v>
      </c>
      <c r="S63" s="90" t="str">
        <f>IF('P17'!$G73 = "nt", "", 'P17'!$G73)</f>
        <v>na</v>
      </c>
      <c r="T63" s="90" t="str">
        <f>IF('P18'!$G73 = "nt", "", 'P18'!$G73)</f>
        <v>na</v>
      </c>
      <c r="U63" s="90" t="str">
        <f>IF('P19'!$G73 = "nt", "", 'P19'!$G73)</f>
        <v/>
      </c>
      <c r="V63" s="90" t="str">
        <f>IF('P20'!$G73 = "nt", "", 'P20'!$G73)</f>
        <v/>
      </c>
      <c r="W63" s="90" t="str">
        <f>IF('P21'!$G73 = "nt", "", 'P21'!$G73)</f>
        <v/>
      </c>
      <c r="X63" s="90" t="str">
        <f>IF('P22'!$G73 = "nt", "", 'P22'!$G73)</f>
        <v/>
      </c>
      <c r="Y63" s="90" t="str">
        <f>IF('P23'!$G73 = "nt", "", 'P23'!$G73)</f>
        <v/>
      </c>
      <c r="Z63" s="90" t="str">
        <f>IF('P24'!$G73 = "nt", "", 'P24'!$G73)</f>
        <v/>
      </c>
      <c r="AA63" s="90" t="str">
        <f>IF('P25'!$G73 = "nt", "", 'P25'!$G73)</f>
        <v/>
      </c>
    </row>
    <row r="64" spans="1:27" ht="12.75" x14ac:dyDescent="0.2">
      <c r="A64" s="92" t="s">
        <v>90</v>
      </c>
      <c r="B64" s="92" t="s">
        <v>87</v>
      </c>
      <c r="C64" s="90" t="str">
        <f>IF('P01'!$G74 = "nt", "", 'P01'!$G74)</f>
        <v>nc</v>
      </c>
      <c r="D64" s="90" t="str">
        <f>IF('P02'!$G74 = "nt", "", 'P02'!$G74)</f>
        <v>na</v>
      </c>
      <c r="E64" s="90" t="str">
        <f>IF('P03'!$G74 = "nt", "", 'P03'!$G74)</f>
        <v>na</v>
      </c>
      <c r="F64" s="90" t="str">
        <f>IF('P04'!$G74 = "nt", "", 'P04'!$G74)</f>
        <v>na</v>
      </c>
      <c r="G64" s="90" t="str">
        <f>IF('P05'!$G74 = "nt", "", 'P05'!$G74)</f>
        <v>nc</v>
      </c>
      <c r="H64" s="90" t="str">
        <f>IF('P06'!$G74 = "nt", "", 'P06'!$G74)</f>
        <v>nc</v>
      </c>
      <c r="I64" s="90" t="str">
        <f>IF('P07'!$G74 = "nt", "", 'P07'!$G74)</f>
        <v>na</v>
      </c>
      <c r="J64" s="90" t="str">
        <f>IF('P08'!$G74 = "nt", "", 'P08'!$G74)</f>
        <v>na</v>
      </c>
      <c r="K64" s="90" t="str">
        <f>IF('P09'!$G74 = "nt", "", 'P09'!$G74)</f>
        <v>na</v>
      </c>
      <c r="L64" s="90" t="str">
        <f>IF('P10'!$G74 = "nt", "", 'P10'!$G74)</f>
        <v>na</v>
      </c>
      <c r="M64" s="90" t="str">
        <f>IF('P11'!$G74 = "nt", "", 'P11'!$G74)</f>
        <v>na</v>
      </c>
      <c r="N64" s="90" t="str">
        <f>IF('P12'!$G74 = "nt", "", 'P12'!$G74)</f>
        <v>nc</v>
      </c>
      <c r="O64" s="90" t="str">
        <f>IF('P13'!$G74 = "nt", "", 'P13'!$G74)</f>
        <v>na</v>
      </c>
      <c r="P64" s="90" t="str">
        <f>IF('P14'!$G74 = "nt", "", 'P14'!$G74)</f>
        <v>na</v>
      </c>
      <c r="Q64" s="90" t="str">
        <f>IF('P15'!$G74 = "nt", "", 'P15'!$G74)</f>
        <v>na</v>
      </c>
      <c r="R64" s="90" t="str">
        <f>IF('P16'!$G74 = "nt", "", 'P16'!$G74)</f>
        <v>na</v>
      </c>
      <c r="S64" s="90" t="str">
        <f>IF('P17'!$G74 = "nt", "", 'P17'!$G74)</f>
        <v>na</v>
      </c>
      <c r="T64" s="90" t="str">
        <f>IF('P18'!$G74 = "nt", "", 'P18'!$G74)</f>
        <v>na</v>
      </c>
      <c r="U64" s="90" t="str">
        <f>IF('P19'!$G74 = "nt", "", 'P19'!$G74)</f>
        <v/>
      </c>
      <c r="V64" s="90" t="str">
        <f>IF('P20'!$G74 = "nt", "", 'P20'!$G74)</f>
        <v/>
      </c>
      <c r="W64" s="90" t="str">
        <f>IF('P21'!$G74 = "nt", "", 'P21'!$G74)</f>
        <v>na</v>
      </c>
      <c r="X64" s="90" t="str">
        <f>IF('P22'!$G74 = "nt", "", 'P22'!$G74)</f>
        <v>na</v>
      </c>
      <c r="Y64" s="90" t="str">
        <f>IF('P23'!$G74 = "nt", "", 'P23'!$G74)</f>
        <v>na</v>
      </c>
      <c r="Z64" s="90" t="str">
        <f>IF('P24'!$G74 = "nt", "", 'P24'!$G74)</f>
        <v>na</v>
      </c>
      <c r="AA64" s="90" t="str">
        <f>IF('P25'!$G74 = "nt", "", 'P25'!$G74)</f>
        <v>na</v>
      </c>
    </row>
    <row r="65" spans="1:27" ht="12.75" x14ac:dyDescent="0.2">
      <c r="A65" s="92" t="s">
        <v>90</v>
      </c>
      <c r="B65" s="92" t="s">
        <v>88</v>
      </c>
      <c r="C65" s="90" t="str">
        <f>IF('P01'!$G75 = "nt", "", 'P01'!$G75)</f>
        <v>c</v>
      </c>
      <c r="D65" s="90" t="str">
        <f>IF('P02'!$G75 = "nt", "", 'P02'!$G75)</f>
        <v>c</v>
      </c>
      <c r="E65" s="90" t="str">
        <f>IF('P03'!$G75 = "nt", "", 'P03'!$G75)</f>
        <v>c</v>
      </c>
      <c r="F65" s="90" t="str">
        <f>IF('P04'!$G75 = "nt", "", 'P04'!$G75)</f>
        <v>c</v>
      </c>
      <c r="G65" s="90" t="str">
        <f>IF('P05'!$G75 = "nt", "", 'P05'!$G75)</f>
        <v>c</v>
      </c>
      <c r="H65" s="90" t="str">
        <f>IF('P06'!$G75 = "nt", "", 'P06'!$G75)</f>
        <v>c</v>
      </c>
      <c r="I65" s="90" t="str">
        <f>IF('P07'!$G75 = "nt", "", 'P07'!$G75)</f>
        <v>na</v>
      </c>
      <c r="J65" s="90" t="str">
        <f>IF('P08'!$G75 = "nt", "", 'P08'!$G75)</f>
        <v>c</v>
      </c>
      <c r="K65" s="90" t="str">
        <f>IF('P09'!$G75 = "nt", "", 'P09'!$G75)</f>
        <v>c</v>
      </c>
      <c r="L65" s="90" t="str">
        <f>IF('P10'!$G75 = "nt", "", 'P10'!$G75)</f>
        <v>c</v>
      </c>
      <c r="M65" s="90" t="str">
        <f>IF('P11'!$G75 = "nt", "", 'P11'!$G75)</f>
        <v>c</v>
      </c>
      <c r="N65" s="90" t="str">
        <f>IF('P12'!$G75 = "nt", "", 'P12'!$G75)</f>
        <v>c</v>
      </c>
      <c r="O65" s="90" t="str">
        <f>IF('P13'!$G75 = "nt", "", 'P13'!$G75)</f>
        <v>c</v>
      </c>
      <c r="P65" s="90" t="str">
        <f>IF('P14'!$G75 = "nt", "", 'P14'!$G75)</f>
        <v>c</v>
      </c>
      <c r="Q65" s="90" t="str">
        <f>IF('P15'!$G75 = "nt", "", 'P15'!$G75)</f>
        <v>c</v>
      </c>
      <c r="R65" s="90" t="str">
        <f>IF('P16'!$G75 = "nt", "", 'P16'!$G75)</f>
        <v>c</v>
      </c>
      <c r="S65" s="90" t="str">
        <f>IF('P17'!$G75 = "nt", "", 'P17'!$G75)</f>
        <v>c</v>
      </c>
      <c r="T65" s="90" t="str">
        <f>IF('P18'!$G75 = "nt", "", 'P18'!$G75)</f>
        <v>c</v>
      </c>
      <c r="U65" s="90" t="str">
        <f>IF('P19'!$G75 = "nt", "", 'P19'!$G75)</f>
        <v/>
      </c>
      <c r="V65" s="90" t="str">
        <f>IF('P20'!$G75 = "nt", "", 'P20'!$G75)</f>
        <v/>
      </c>
      <c r="W65" s="90" t="str">
        <f>IF('P21'!$G75 = "nt", "", 'P21'!$G75)</f>
        <v/>
      </c>
      <c r="X65" s="90" t="str">
        <f>IF('P22'!$G75 = "nt", "", 'P22'!$G75)</f>
        <v/>
      </c>
      <c r="Y65" s="90" t="str">
        <f>IF('P23'!$G75 = "nt", "", 'P23'!$G75)</f>
        <v/>
      </c>
      <c r="Z65" s="90" t="str">
        <f>IF('P24'!$G75 = "nt", "", 'P24'!$G75)</f>
        <v/>
      </c>
      <c r="AA65" s="90" t="str">
        <f>IF('P25'!$G75 = "nt", "", 'P25'!$G75)</f>
        <v/>
      </c>
    </row>
    <row r="66" spans="1:27" ht="12.75" x14ac:dyDescent="0.2">
      <c r="A66" s="92" t="s">
        <v>90</v>
      </c>
      <c r="B66" s="92" t="s">
        <v>89</v>
      </c>
      <c r="C66" s="90" t="str">
        <f>IF('P01'!$G76 = "nt", "", 'P01'!$G76)</f>
        <v>c</v>
      </c>
      <c r="D66" s="90" t="str">
        <f>IF('P02'!$G76 = "nt", "", 'P02'!$G76)</f>
        <v>c</v>
      </c>
      <c r="E66" s="90" t="str">
        <f>IF('P03'!$G76 = "nt", "", 'P03'!$G76)</f>
        <v>c</v>
      </c>
      <c r="F66" s="90" t="str">
        <f>IF('P04'!$G76 = "nt", "", 'P04'!$G76)</f>
        <v>c</v>
      </c>
      <c r="G66" s="90" t="str">
        <f>IF('P05'!$G76 = "nt", "", 'P05'!$G76)</f>
        <v>c</v>
      </c>
      <c r="H66" s="90" t="str">
        <f>IF('P06'!$G76 = "nt", "", 'P06'!$G76)</f>
        <v>c</v>
      </c>
      <c r="I66" s="90" t="str">
        <f>IF('P07'!$G76 = "nt", "", 'P07'!$G76)</f>
        <v>c</v>
      </c>
      <c r="J66" s="90" t="str">
        <f>IF('P08'!$G76 = "nt", "", 'P08'!$G76)</f>
        <v>c</v>
      </c>
      <c r="K66" s="90" t="str">
        <f>IF('P09'!$G76 = "nt", "", 'P09'!$G76)</f>
        <v>c</v>
      </c>
      <c r="L66" s="90" t="str">
        <f>IF('P10'!$G76 = "nt", "", 'P10'!$G76)</f>
        <v>c</v>
      </c>
      <c r="M66" s="90" t="str">
        <f>IF('P11'!$G76 = "nt", "", 'P11'!$G76)</f>
        <v>c</v>
      </c>
      <c r="N66" s="90" t="str">
        <f>IF('P12'!$G76 = "nt", "", 'P12'!$G76)</f>
        <v>c</v>
      </c>
      <c r="O66" s="90" t="str">
        <f>IF('P13'!$G76 = "nt", "", 'P13'!$G76)</f>
        <v>c</v>
      </c>
      <c r="P66" s="90" t="str">
        <f>IF('P14'!$G76 = "nt", "", 'P14'!$G76)</f>
        <v>c</v>
      </c>
      <c r="Q66" s="90" t="str">
        <f>IF('P15'!$G76 = "nt", "", 'P15'!$G76)</f>
        <v>c</v>
      </c>
      <c r="R66" s="90" t="str">
        <f>IF('P16'!$G76 = "nt", "", 'P16'!$G76)</f>
        <v>c</v>
      </c>
      <c r="S66" s="90" t="str">
        <f>IF('P17'!$G76 = "nt", "", 'P17'!$G76)</f>
        <v>c</v>
      </c>
      <c r="T66" s="90" t="str">
        <f>IF('P18'!$G76 = "nt", "", 'P18'!$G76)</f>
        <v>c</v>
      </c>
      <c r="U66" s="90" t="str">
        <f>IF('P19'!$G76 = "nt", "", 'P19'!$G76)</f>
        <v/>
      </c>
      <c r="V66" s="90" t="str">
        <f>IF('P20'!$G76 = "nt", "", 'P20'!$G76)</f>
        <v/>
      </c>
      <c r="W66" s="90" t="str">
        <f>IF('P21'!$G76 = "nt", "", 'P21'!$G76)</f>
        <v/>
      </c>
      <c r="X66" s="90" t="str">
        <f>IF('P22'!$G76 = "nt", "", 'P22'!$G76)</f>
        <v/>
      </c>
      <c r="Y66" s="90" t="str">
        <f>IF('P23'!$G76 = "nt", "", 'P23'!$G76)</f>
        <v/>
      </c>
      <c r="Z66" s="90" t="str">
        <f>IF('P24'!$G76 = "nt", "", 'P24'!$G76)</f>
        <v/>
      </c>
      <c r="AA66" s="90" t="str">
        <f>IF('P25'!$G76 = "nt", "", 'P25'!$G76)</f>
        <v/>
      </c>
    </row>
    <row r="67" spans="1:27" ht="12.75" x14ac:dyDescent="0.2">
      <c r="A67" s="92" t="s">
        <v>90</v>
      </c>
      <c r="B67" s="92" t="s">
        <v>90</v>
      </c>
      <c r="C67" s="90" t="str">
        <f>IF('P01'!$G77 = "nt", "", 'P01'!$G77)</f>
        <v>na</v>
      </c>
      <c r="D67" s="90" t="str">
        <f>IF('P02'!$G77 = "nt", "", 'P02'!$G77)</f>
        <v>na</v>
      </c>
      <c r="E67" s="90" t="str">
        <f>IF('P03'!$G77 = "nt", "", 'P03'!$G77)</f>
        <v>na</v>
      </c>
      <c r="F67" s="90" t="str">
        <f>IF('P04'!$G77 = "nt", "", 'P04'!$G77)</f>
        <v>na</v>
      </c>
      <c r="G67" s="90" t="str">
        <f>IF('P05'!$G77 = "nt", "", 'P05'!$G77)</f>
        <v>na</v>
      </c>
      <c r="H67" s="90" t="str">
        <f>IF('P06'!$G77 = "nt", "", 'P06'!$G77)</f>
        <v>na</v>
      </c>
      <c r="I67" s="90" t="str">
        <f>IF('P07'!$G77 = "nt", "", 'P07'!$G77)</f>
        <v>na</v>
      </c>
      <c r="J67" s="90" t="str">
        <f>IF('P08'!$G77 = "nt", "", 'P08'!$G77)</f>
        <v>na</v>
      </c>
      <c r="K67" s="90" t="str">
        <f>IF('P09'!$G77 = "nt", "", 'P09'!$G77)</f>
        <v>na</v>
      </c>
      <c r="L67" s="90" t="str">
        <f>IF('P10'!$G77 = "nt", "", 'P10'!$G77)</f>
        <v>na</v>
      </c>
      <c r="M67" s="90" t="str">
        <f>IF('P11'!$G77 = "nt", "", 'P11'!$G77)</f>
        <v>na</v>
      </c>
      <c r="N67" s="90" t="str">
        <f>IF('P12'!$G77 = "nt", "", 'P12'!$G77)</f>
        <v>na</v>
      </c>
      <c r="O67" s="90" t="str">
        <f>IF('P13'!$G77 = "nt", "", 'P13'!$G77)</f>
        <v>na</v>
      </c>
      <c r="P67" s="90" t="str">
        <f>IF('P14'!$G77 = "nt", "", 'P14'!$G77)</f>
        <v>na</v>
      </c>
      <c r="Q67" s="90" t="str">
        <f>IF('P15'!$G77 = "nt", "", 'P15'!$G77)</f>
        <v>na</v>
      </c>
      <c r="R67" s="90" t="str">
        <f>IF('P16'!$G77 = "nt", "", 'P16'!$G77)</f>
        <v>na</v>
      </c>
      <c r="S67" s="90" t="str">
        <f>IF('P17'!$G77 = "nt", "", 'P17'!$G77)</f>
        <v>na</v>
      </c>
      <c r="T67" s="90" t="str">
        <f>IF('P18'!$G77 = "nt", "", 'P18'!$G77)</f>
        <v>na</v>
      </c>
      <c r="U67" s="90" t="str">
        <f>IF('P19'!$G77 = "nt", "", 'P19'!$G77)</f>
        <v/>
      </c>
      <c r="V67" s="90" t="str">
        <f>IF('P20'!$G77 = "nt", "", 'P20'!$G77)</f>
        <v/>
      </c>
      <c r="W67" s="90" t="str">
        <f>IF('P21'!$G77 = "nt", "", 'P21'!$G77)</f>
        <v/>
      </c>
      <c r="X67" s="90" t="str">
        <f>IF('P22'!$G77 = "nt", "", 'P22'!$G77)</f>
        <v/>
      </c>
      <c r="Y67" s="90" t="str">
        <f>IF('P23'!$G77 = "nt", "", 'P23'!$G77)</f>
        <v/>
      </c>
      <c r="Z67" s="90" t="str">
        <f>IF('P24'!$G77 = "nt", "", 'P24'!$G77)</f>
        <v/>
      </c>
      <c r="AA67" s="90" t="str">
        <f>IF('P25'!$G77 = "nt", "", 'P25'!$G77)</f>
        <v/>
      </c>
    </row>
    <row r="68" spans="1:27" ht="12.75" x14ac:dyDescent="0.2">
      <c r="A68" s="92" t="s">
        <v>90</v>
      </c>
      <c r="B68" s="92" t="s">
        <v>91</v>
      </c>
      <c r="C68" s="90" t="str">
        <f>IF('P01'!$G78 = "nt", "", 'P01'!$G78)</f>
        <v>nc</v>
      </c>
      <c r="D68" s="90" t="str">
        <f>IF('P02'!$G78 = "nt", "", 'P02'!$G78)</f>
        <v>na</v>
      </c>
      <c r="E68" s="90" t="str">
        <f>IF('P03'!$G78 = "nt", "", 'P03'!$G78)</f>
        <v>na</v>
      </c>
      <c r="F68" s="90" t="str">
        <f>IF('P04'!$G78 = "nt", "", 'P04'!$G78)</f>
        <v>na</v>
      </c>
      <c r="G68" s="90" t="str">
        <f>IF('P05'!$G78 = "nt", "", 'P05'!$G78)</f>
        <v>na</v>
      </c>
      <c r="H68" s="90" t="str">
        <f>IF('P06'!$G78 = "nt", "", 'P06'!$G78)</f>
        <v>na</v>
      </c>
      <c r="I68" s="90" t="str">
        <f>IF('P07'!$G78 = "nt", "", 'P07'!$G78)</f>
        <v>na</v>
      </c>
      <c r="J68" s="90" t="str">
        <f>IF('P08'!$G78 = "nt", "", 'P08'!$G78)</f>
        <v>na</v>
      </c>
      <c r="K68" s="90" t="str">
        <f>IF('P09'!$G78 = "nt", "", 'P09'!$G78)</f>
        <v>na</v>
      </c>
      <c r="L68" s="90" t="str">
        <f>IF('P10'!$G78 = "nt", "", 'P10'!$G78)</f>
        <v>na</v>
      </c>
      <c r="M68" s="90" t="str">
        <f>IF('P11'!$G78 = "nt", "", 'P11'!$G78)</f>
        <v>na</v>
      </c>
      <c r="N68" s="90" t="str">
        <f>IF('P12'!$G78 = "nt", "", 'P12'!$G78)</f>
        <v>na</v>
      </c>
      <c r="O68" s="90" t="str">
        <f>IF('P13'!$G78 = "nt", "", 'P13'!$G78)</f>
        <v>na</v>
      </c>
      <c r="P68" s="90" t="str">
        <f>IF('P14'!$G78 = "nt", "", 'P14'!$G78)</f>
        <v>na</v>
      </c>
      <c r="Q68" s="90" t="str">
        <f>IF('P15'!$G78 = "nt", "", 'P15'!$G78)</f>
        <v>na</v>
      </c>
      <c r="R68" s="90" t="str">
        <f>IF('P16'!$G78 = "nt", "", 'P16'!$G78)</f>
        <v>na</v>
      </c>
      <c r="S68" s="90" t="str">
        <f>IF('P17'!$G78 = "nt", "", 'P17'!$G78)</f>
        <v>na</v>
      </c>
      <c r="T68" s="90" t="str">
        <f>IF('P18'!$G78 = "nt", "", 'P18'!$G78)</f>
        <v>na</v>
      </c>
      <c r="U68" s="90" t="str">
        <f>IF('P19'!$G78 = "nt", "", 'P19'!$G78)</f>
        <v/>
      </c>
      <c r="V68" s="90" t="str">
        <f>IF('P20'!$G78 = "nt", "", 'P20'!$G78)</f>
        <v/>
      </c>
      <c r="W68" s="90" t="str">
        <f>IF('P21'!$G78 = "nt", "", 'P21'!$G78)</f>
        <v>na</v>
      </c>
      <c r="X68" s="90" t="str">
        <f>IF('P22'!$G78 = "nt", "", 'P22'!$G78)</f>
        <v>na</v>
      </c>
      <c r="Y68" s="90" t="str">
        <f>IF('P23'!$G78 = "nt", "", 'P23'!$G78)</f>
        <v>na</v>
      </c>
      <c r="Z68" s="90" t="str">
        <f>IF('P24'!$G78 = "nt", "", 'P24'!$G78)</f>
        <v>na</v>
      </c>
      <c r="AA68" s="90" t="str">
        <f>IF('P25'!$G78 = "nt", "", 'P25'!$G78)</f>
        <v>na</v>
      </c>
    </row>
    <row r="69" spans="1:27" ht="12.75" x14ac:dyDescent="0.2">
      <c r="A69" s="92" t="s">
        <v>90</v>
      </c>
      <c r="B69" s="92" t="s">
        <v>92</v>
      </c>
      <c r="C69" s="90" t="str">
        <f>IF('P01'!$G79 = "nt", "", 'P01'!$G79)</f>
        <v>c</v>
      </c>
      <c r="D69" s="90" t="str">
        <f>IF('P02'!$G79 = "nt", "", 'P02'!$G79)</f>
        <v>na</v>
      </c>
      <c r="E69" s="90" t="str">
        <f>IF('P03'!$G79 = "nt", "", 'P03'!$G79)</f>
        <v>nc</v>
      </c>
      <c r="F69" s="90" t="str">
        <f>IF('P04'!$G79 = "nt", "", 'P04'!$G79)</f>
        <v>na</v>
      </c>
      <c r="G69" s="90" t="str">
        <f>IF('P05'!$G79 = "nt", "", 'P05'!$G79)</f>
        <v>na</v>
      </c>
      <c r="H69" s="90" t="str">
        <f>IF('P06'!$G79 = "nt", "", 'P06'!$G79)</f>
        <v>na</v>
      </c>
      <c r="I69" s="90" t="str">
        <f>IF('P07'!$G79 = "nt", "", 'P07'!$G79)</f>
        <v>na</v>
      </c>
      <c r="J69" s="90" t="str">
        <f>IF('P08'!$G79 = "nt", "", 'P08'!$G79)</f>
        <v>na</v>
      </c>
      <c r="K69" s="90" t="str">
        <f>IF('P09'!$G79 = "nt", "", 'P09'!$G79)</f>
        <v>na</v>
      </c>
      <c r="L69" s="90" t="str">
        <f>IF('P10'!$G79 = "nt", "", 'P10'!$G79)</f>
        <v>na</v>
      </c>
      <c r="M69" s="90" t="str">
        <f>IF('P11'!$G79 = "nt", "", 'P11'!$G79)</f>
        <v>na</v>
      </c>
      <c r="N69" s="90" t="str">
        <f>IF('P12'!$G79 = "nt", "", 'P12'!$G79)</f>
        <v>na</v>
      </c>
      <c r="O69" s="90" t="str">
        <f>IF('P13'!$G79 = "nt", "", 'P13'!$G79)</f>
        <v>na</v>
      </c>
      <c r="P69" s="90" t="str">
        <f>IF('P14'!$G79 = "nt", "", 'P14'!$G79)</f>
        <v>na</v>
      </c>
      <c r="Q69" s="90" t="str">
        <f>IF('P15'!$G79 = "nt", "", 'P15'!$G79)</f>
        <v>na</v>
      </c>
      <c r="R69" s="90" t="str">
        <f>IF('P16'!$G79 = "nt", "", 'P16'!$G79)</f>
        <v>na</v>
      </c>
      <c r="S69" s="90" t="str">
        <f>IF('P17'!$G79 = "nt", "", 'P17'!$G79)</f>
        <v>na</v>
      </c>
      <c r="T69" s="90" t="str">
        <f>IF('P18'!$G79 = "nt", "", 'P18'!$G79)</f>
        <v>na</v>
      </c>
      <c r="U69" s="90" t="str">
        <f>IF('P19'!$G79 = "nt", "", 'P19'!$G79)</f>
        <v/>
      </c>
      <c r="V69" s="90" t="str">
        <f>IF('P20'!$G79 = "nt", "", 'P20'!$G79)</f>
        <v/>
      </c>
      <c r="W69" s="90" t="str">
        <f>IF('P21'!$G79 = "nt", "", 'P21'!$G79)</f>
        <v/>
      </c>
      <c r="X69" s="90" t="str">
        <f>IF('P22'!$G79 = "nt", "", 'P22'!$G79)</f>
        <v/>
      </c>
      <c r="Y69" s="90" t="str">
        <f>IF('P23'!$G79 = "nt", "", 'P23'!$G79)</f>
        <v/>
      </c>
      <c r="Z69" s="90" t="str">
        <f>IF('P24'!$G79 = "nt", "", 'P24'!$G79)</f>
        <v/>
      </c>
      <c r="AA69" s="90" t="str">
        <f>IF('P25'!$G79 = "nt", "", 'P25'!$G79)</f>
        <v/>
      </c>
    </row>
    <row r="70" spans="1:27" ht="12.75" x14ac:dyDescent="0.2">
      <c r="A70" s="92" t="s">
        <v>90</v>
      </c>
      <c r="B70" s="92" t="s">
        <v>93</v>
      </c>
      <c r="C70" s="90" t="str">
        <f>IF('P01'!$G80 = "nt", "", 'P01'!$G80)</f>
        <v>c</v>
      </c>
      <c r="D70" s="90" t="str">
        <f>IF('P02'!$G80 = "nt", "", 'P02'!$G80)</f>
        <v>na</v>
      </c>
      <c r="E70" s="90" t="str">
        <f>IF('P03'!$G80 = "nt", "", 'P03'!$G80)</f>
        <v>na</v>
      </c>
      <c r="F70" s="90" t="str">
        <f>IF('P04'!$G80 = "nt", "", 'P04'!$G80)</f>
        <v>na</v>
      </c>
      <c r="G70" s="90" t="str">
        <f>IF('P05'!$G80 = "nt", "", 'P05'!$G80)</f>
        <v>na</v>
      </c>
      <c r="H70" s="90" t="str">
        <f>IF('P06'!$G80 = "nt", "", 'P06'!$G80)</f>
        <v>na</v>
      </c>
      <c r="I70" s="90" t="str">
        <f>IF('P07'!$G80 = "nt", "", 'P07'!$G80)</f>
        <v>na</v>
      </c>
      <c r="J70" s="90" t="str">
        <f>IF('P08'!$G80 = "nt", "", 'P08'!$G80)</f>
        <v>na</v>
      </c>
      <c r="K70" s="90" t="str">
        <f>IF('P09'!$G80 = "nt", "", 'P09'!$G80)</f>
        <v>na</v>
      </c>
      <c r="L70" s="90" t="str">
        <f>IF('P10'!$G80 = "nt", "", 'P10'!$G80)</f>
        <v>na</v>
      </c>
      <c r="M70" s="90" t="str">
        <f>IF('P11'!$G80 = "nt", "", 'P11'!$G80)</f>
        <v>na</v>
      </c>
      <c r="N70" s="90" t="str">
        <f>IF('P12'!$G80 = "nt", "", 'P12'!$G80)</f>
        <v>c</v>
      </c>
      <c r="O70" s="90" t="str">
        <f>IF('P13'!$G80 = "nt", "", 'P13'!$G80)</f>
        <v>na</v>
      </c>
      <c r="P70" s="90" t="str">
        <f>IF('P14'!$G80 = "nt", "", 'P14'!$G80)</f>
        <v>na</v>
      </c>
      <c r="Q70" s="90" t="str">
        <f>IF('P15'!$G80 = "nt", "", 'P15'!$G80)</f>
        <v>na</v>
      </c>
      <c r="R70" s="90" t="str">
        <f>IF('P16'!$G80 = "nt", "", 'P16'!$G80)</f>
        <v>na</v>
      </c>
      <c r="S70" s="90" t="str">
        <f>IF('P17'!$G80 = "nt", "", 'P17'!$G80)</f>
        <v>na</v>
      </c>
      <c r="T70" s="90" t="str">
        <f>IF('P18'!$G80 = "nt", "", 'P18'!$G80)</f>
        <v>na</v>
      </c>
      <c r="U70" s="90" t="str">
        <f>IF('P19'!$G80 = "nt", "", 'P19'!$G80)</f>
        <v/>
      </c>
      <c r="V70" s="90" t="str">
        <f>IF('P20'!$G80 = "nt", "", 'P20'!$G80)</f>
        <v/>
      </c>
      <c r="W70" s="90" t="str">
        <f>IF('P21'!$G80 = "nt", "", 'P21'!$G80)</f>
        <v/>
      </c>
      <c r="X70" s="90" t="str">
        <f>IF('P22'!$G80 = "nt", "", 'P22'!$G80)</f>
        <v/>
      </c>
      <c r="Y70" s="90" t="str">
        <f>IF('P23'!$G80 = "nt", "", 'P23'!$G80)</f>
        <v/>
      </c>
      <c r="Z70" s="90" t="str">
        <f>IF('P24'!$G80 = "nt", "", 'P24'!$G80)</f>
        <v/>
      </c>
      <c r="AA70" s="90" t="str">
        <f>IF('P25'!$G80 = "nt", "", 'P25'!$G80)</f>
        <v/>
      </c>
    </row>
    <row r="71" spans="1:27" ht="12.75" x14ac:dyDescent="0.2">
      <c r="A71" s="92" t="s">
        <v>90</v>
      </c>
      <c r="B71" s="92" t="s">
        <v>94</v>
      </c>
      <c r="C71" s="90" t="str">
        <f>IF('P01'!$G81 = "nt", "", 'P01'!$G81)</f>
        <v>na</v>
      </c>
      <c r="D71" s="90" t="str">
        <f>IF('P02'!$G81 = "nt", "", 'P02'!$G81)</f>
        <v>na</v>
      </c>
      <c r="E71" s="90" t="str">
        <f>IF('P03'!$G81 = "nt", "", 'P03'!$G81)</f>
        <v>na</v>
      </c>
      <c r="F71" s="90" t="str">
        <f>IF('P04'!$G81 = "nt", "", 'P04'!$G81)</f>
        <v>na</v>
      </c>
      <c r="G71" s="90" t="str">
        <f>IF('P05'!$G81 = "nt", "", 'P05'!$G81)</f>
        <v>na</v>
      </c>
      <c r="H71" s="90" t="str">
        <f>IF('P06'!$G81 = "nt", "", 'P06'!$G81)</f>
        <v>na</v>
      </c>
      <c r="I71" s="90" t="str">
        <f>IF('P07'!$G81 = "nt", "", 'P07'!$G81)</f>
        <v>na</v>
      </c>
      <c r="J71" s="90" t="str">
        <f>IF('P08'!$G81 = "nt", "", 'P08'!$G81)</f>
        <v>na</v>
      </c>
      <c r="K71" s="90" t="str">
        <f>IF('P09'!$G81 = "nt", "", 'P09'!$G81)</f>
        <v>na</v>
      </c>
      <c r="L71" s="90" t="str">
        <f>IF('P10'!$G81 = "nt", "", 'P10'!$G81)</f>
        <v>na</v>
      </c>
      <c r="M71" s="90" t="str">
        <f>IF('P11'!$G81 = "nt", "", 'P11'!$G81)</f>
        <v>na</v>
      </c>
      <c r="N71" s="90" t="str">
        <f>IF('P12'!$G81 = "nt", "", 'P12'!$G81)</f>
        <v>c</v>
      </c>
      <c r="O71" s="90" t="str">
        <f>IF('P13'!$G81 = "nt", "", 'P13'!$G81)</f>
        <v>na</v>
      </c>
      <c r="P71" s="90" t="str">
        <f>IF('P14'!$G81 = "nt", "", 'P14'!$G81)</f>
        <v>na</v>
      </c>
      <c r="Q71" s="90" t="str">
        <f>IF('P15'!$G81 = "nt", "", 'P15'!$G81)</f>
        <v>na</v>
      </c>
      <c r="R71" s="90" t="str">
        <f>IF('P16'!$G81 = "nt", "", 'P16'!$G81)</f>
        <v>na</v>
      </c>
      <c r="S71" s="90" t="str">
        <f>IF('P17'!$G81 = "nt", "", 'P17'!$G81)</f>
        <v>na</v>
      </c>
      <c r="T71" s="90" t="str">
        <f>IF('P18'!$G81 = "nt", "", 'P18'!$G81)</f>
        <v>na</v>
      </c>
      <c r="U71" s="90" t="str">
        <f>IF('P19'!$G81 = "nt", "", 'P19'!$G81)</f>
        <v/>
      </c>
      <c r="V71" s="90" t="str">
        <f>IF('P20'!$G81 = "nt", "", 'P20'!$G81)</f>
        <v/>
      </c>
      <c r="W71" s="90" t="str">
        <f>IF('P21'!$G81 = "nt", "", 'P21'!$G81)</f>
        <v/>
      </c>
      <c r="X71" s="90" t="str">
        <f>IF('P22'!$G81 = "nt", "", 'P22'!$G81)</f>
        <v/>
      </c>
      <c r="Y71" s="90" t="str">
        <f>IF('P23'!$G81 = "nt", "", 'P23'!$G81)</f>
        <v/>
      </c>
      <c r="Z71" s="90" t="str">
        <f>IF('P24'!$G81 = "nt", "", 'P24'!$G81)</f>
        <v/>
      </c>
      <c r="AA71" s="90" t="str">
        <f>IF('P25'!$G81 = "nt", "", 'P25'!$G81)</f>
        <v/>
      </c>
    </row>
    <row r="72" spans="1:27" ht="12.75" x14ac:dyDescent="0.2">
      <c r="A72" s="92" t="s">
        <v>91</v>
      </c>
      <c r="B72" s="92" t="s">
        <v>81</v>
      </c>
      <c r="C72" s="90" t="str">
        <f>IF('P01'!$G82 = "nt", "", 'P01'!$G82)</f>
        <v>na</v>
      </c>
      <c r="D72" s="90" t="str">
        <f>IF('P02'!$G82 = "nt", "", 'P02'!$G82)</f>
        <v>nc</v>
      </c>
      <c r="E72" s="90" t="str">
        <f>IF('P03'!$G82 = "nt", "", 'P03'!$G82)</f>
        <v>na</v>
      </c>
      <c r="F72" s="90" t="str">
        <f>IF('P04'!$G82 = "nt", "", 'P04'!$G82)</f>
        <v>na</v>
      </c>
      <c r="G72" s="90" t="str">
        <f>IF('P05'!$G82 = "nt", "", 'P05'!$G82)</f>
        <v>c</v>
      </c>
      <c r="H72" s="90" t="str">
        <f>IF('P06'!$G82 = "nt", "", 'P06'!$G82)</f>
        <v>c</v>
      </c>
      <c r="I72" s="90" t="str">
        <f>IF('P07'!$G82 = "nt", "", 'P07'!$G82)</f>
        <v>na</v>
      </c>
      <c r="J72" s="90" t="str">
        <f>IF('P08'!$G82 = "nt", "", 'P08'!$G82)</f>
        <v>c</v>
      </c>
      <c r="K72" s="90" t="str">
        <f>IF('P09'!$G82 = "nt", "", 'P09'!$G82)</f>
        <v>na</v>
      </c>
      <c r="L72" s="90" t="str">
        <f>IF('P10'!$G82 = "nt", "", 'P10'!$G82)</f>
        <v>na</v>
      </c>
      <c r="M72" s="90" t="str">
        <f>IF('P11'!$G82 = "nt", "", 'P11'!$G82)</f>
        <v>na</v>
      </c>
      <c r="N72" s="90" t="str">
        <f>IF('P12'!$G82 = "nt", "", 'P12'!$G82)</f>
        <v>na</v>
      </c>
      <c r="O72" s="90" t="str">
        <f>IF('P13'!$G82 = "nt", "", 'P13'!$G82)</f>
        <v>na</v>
      </c>
      <c r="P72" s="90" t="str">
        <f>IF('P14'!$G82 = "nt", "", 'P14'!$G82)</f>
        <v>na</v>
      </c>
      <c r="Q72" s="90" t="str">
        <f>IF('P15'!$G82 = "nt", "", 'P15'!$G82)</f>
        <v>na</v>
      </c>
      <c r="R72" s="90" t="str">
        <f>IF('P16'!$G82 = "nt", "", 'P16'!$G82)</f>
        <v>na</v>
      </c>
      <c r="S72" s="90" t="str">
        <f>IF('P17'!$G82 = "nt", "", 'P17'!$G82)</f>
        <v>na</v>
      </c>
      <c r="T72" s="90" t="str">
        <f>IF('P18'!$G82 = "nt", "", 'P18'!$G82)</f>
        <v>na</v>
      </c>
      <c r="U72" s="90" t="str">
        <f>IF('P19'!$G82 = "nt", "", 'P19'!$G82)</f>
        <v/>
      </c>
      <c r="V72" s="90" t="str">
        <f>IF('P20'!$G82 = "nt", "", 'P20'!$G82)</f>
        <v/>
      </c>
      <c r="W72" s="90" t="str">
        <f>IF('P21'!$G82 = "nt", "", 'P21'!$G82)</f>
        <v/>
      </c>
      <c r="X72" s="90" t="str">
        <f>IF('P22'!$G82 = "nt", "", 'P22'!$G82)</f>
        <v/>
      </c>
      <c r="Y72" s="90" t="str">
        <f>IF('P23'!$G82 = "nt", "", 'P23'!$G82)</f>
        <v/>
      </c>
      <c r="Z72" s="90" t="str">
        <f>IF('P24'!$G82 = "nt", "", 'P24'!$G82)</f>
        <v/>
      </c>
      <c r="AA72" s="90" t="str">
        <f>IF('P25'!$G82 = "nt", "", 'P25'!$G82)</f>
        <v/>
      </c>
    </row>
    <row r="73" spans="1:27" ht="12.75" x14ac:dyDescent="0.2">
      <c r="A73" s="92" t="s">
        <v>91</v>
      </c>
      <c r="B73" s="92" t="s">
        <v>82</v>
      </c>
      <c r="C73" s="90" t="str">
        <f>IF('P01'!$G83 = "nt", "", 'P01'!$G83)</f>
        <v>na</v>
      </c>
      <c r="D73" s="90" t="str">
        <f>IF('P02'!$G83 = "nt", "", 'P02'!$G83)</f>
        <v>c</v>
      </c>
      <c r="E73" s="90" t="str">
        <f>IF('P03'!$G83 = "nt", "", 'P03'!$G83)</f>
        <v>na</v>
      </c>
      <c r="F73" s="90" t="str">
        <f>IF('P04'!$G83 = "nt", "", 'P04'!$G83)</f>
        <v>na</v>
      </c>
      <c r="G73" s="90" t="str">
        <f>IF('P05'!$G83 = "nt", "", 'P05'!$G83)</f>
        <v>c</v>
      </c>
      <c r="H73" s="90" t="str">
        <f>IF('P06'!$G83 = "nt", "", 'P06'!$G83)</f>
        <v>c</v>
      </c>
      <c r="I73" s="90" t="str">
        <f>IF('P07'!$G83 = "nt", "", 'P07'!$G83)</f>
        <v>na</v>
      </c>
      <c r="J73" s="90" t="str">
        <f>IF('P08'!$G83 = "nt", "", 'P08'!$G83)</f>
        <v>c</v>
      </c>
      <c r="K73" s="90" t="str">
        <f>IF('P09'!$G83 = "nt", "", 'P09'!$G83)</f>
        <v>na</v>
      </c>
      <c r="L73" s="90" t="str">
        <f>IF('P10'!$G83 = "nt", "", 'P10'!$G83)</f>
        <v>na</v>
      </c>
      <c r="M73" s="90" t="str">
        <f>IF('P11'!$G83 = "nt", "", 'P11'!$G83)</f>
        <v>na</v>
      </c>
      <c r="N73" s="90" t="str">
        <f>IF('P12'!$G83 = "nt", "", 'P12'!$G83)</f>
        <v>na</v>
      </c>
      <c r="O73" s="90" t="str">
        <f>IF('P13'!$G83 = "nt", "", 'P13'!$G83)</f>
        <v>na</v>
      </c>
      <c r="P73" s="90" t="str">
        <f>IF('P14'!$G83 = "nt", "", 'P14'!$G83)</f>
        <v>na</v>
      </c>
      <c r="Q73" s="90" t="str">
        <f>IF('P15'!$G83 = "nt", "", 'P15'!$G83)</f>
        <v>na</v>
      </c>
      <c r="R73" s="90" t="str">
        <f>IF('P16'!$G83 = "nt", "", 'P16'!$G83)</f>
        <v>na</v>
      </c>
      <c r="S73" s="90" t="str">
        <f>IF('P17'!$G83 = "nt", "", 'P17'!$G83)</f>
        <v>na</v>
      </c>
      <c r="T73" s="90" t="str">
        <f>IF('P18'!$G83 = "nt", "", 'P18'!$G83)</f>
        <v>na</v>
      </c>
      <c r="U73" s="90" t="str">
        <f>IF('P19'!$G83 = "nt", "", 'P19'!$G83)</f>
        <v/>
      </c>
      <c r="V73" s="90" t="str">
        <f>IF('P20'!$G83 = "nt", "", 'P20'!$G83)</f>
        <v/>
      </c>
      <c r="W73" s="90" t="str">
        <f>IF('P21'!$G83 = "nt", "", 'P21'!$G83)</f>
        <v/>
      </c>
      <c r="X73" s="90" t="str">
        <f>IF('P22'!$G83 = "nt", "", 'P22'!$G83)</f>
        <v/>
      </c>
      <c r="Y73" s="90" t="str">
        <f>IF('P23'!$G83 = "nt", "", 'P23'!$G83)</f>
        <v/>
      </c>
      <c r="Z73" s="90" t="str">
        <f>IF('P24'!$G83 = "nt", "", 'P24'!$G83)</f>
        <v/>
      </c>
      <c r="AA73" s="90" t="str">
        <f>IF('P25'!$G83 = "nt", "", 'P25'!$G83)</f>
        <v/>
      </c>
    </row>
    <row r="74" spans="1:27" ht="12.75" x14ac:dyDescent="0.2">
      <c r="A74" s="92" t="s">
        <v>91</v>
      </c>
      <c r="B74" s="92" t="s">
        <v>83</v>
      </c>
      <c r="C74" s="90" t="str">
        <f>IF('P01'!$G84 = "nt", "", 'P01'!$G84)</f>
        <v>na</v>
      </c>
      <c r="D74" s="90" t="str">
        <f>IF('P02'!$G84 = "nt", "", 'P02'!$G84)</f>
        <v>na</v>
      </c>
      <c r="E74" s="90" t="str">
        <f>IF('P03'!$G84 = "nt", "", 'P03'!$G84)</f>
        <v>na</v>
      </c>
      <c r="F74" s="90" t="str">
        <f>IF('P04'!$G84 = "nt", "", 'P04'!$G84)</f>
        <v>na</v>
      </c>
      <c r="G74" s="90" t="str">
        <f>IF('P05'!$G84 = "nt", "", 'P05'!$G84)</f>
        <v>na</v>
      </c>
      <c r="H74" s="90" t="str">
        <f>IF('P06'!$G84 = "nt", "", 'P06'!$G84)</f>
        <v>na</v>
      </c>
      <c r="I74" s="90" t="str">
        <f>IF('P07'!$G84 = "nt", "", 'P07'!$G84)</f>
        <v>na</v>
      </c>
      <c r="J74" s="90" t="str">
        <f>IF('P08'!$G84 = "nt", "", 'P08'!$G84)</f>
        <v>na</v>
      </c>
      <c r="K74" s="90" t="str">
        <f>IF('P09'!$G84 = "nt", "", 'P09'!$G84)</f>
        <v>na</v>
      </c>
      <c r="L74" s="90" t="str">
        <f>IF('P10'!$G84 = "nt", "", 'P10'!$G84)</f>
        <v>na</v>
      </c>
      <c r="M74" s="90" t="str">
        <f>IF('P11'!$G84 = "nt", "", 'P11'!$G84)</f>
        <v>na</v>
      </c>
      <c r="N74" s="90" t="str">
        <f>IF('P12'!$G84 = "nt", "", 'P12'!$G84)</f>
        <v>na</v>
      </c>
      <c r="O74" s="90" t="str">
        <f>IF('P13'!$G84 = "nt", "", 'P13'!$G84)</f>
        <v>na</v>
      </c>
      <c r="P74" s="90" t="str">
        <f>IF('P14'!$G84 = "nt", "", 'P14'!$G84)</f>
        <v>na</v>
      </c>
      <c r="Q74" s="90" t="str">
        <f>IF('P15'!$G84 = "nt", "", 'P15'!$G84)</f>
        <v>na</v>
      </c>
      <c r="R74" s="90" t="str">
        <f>IF('P16'!$G84 = "nt", "", 'P16'!$G84)</f>
        <v>na</v>
      </c>
      <c r="S74" s="90" t="str">
        <f>IF('P17'!$G84 = "nt", "", 'P17'!$G84)</f>
        <v>na</v>
      </c>
      <c r="T74" s="90" t="str">
        <f>IF('P18'!$G84 = "nt", "", 'P18'!$G84)</f>
        <v>na</v>
      </c>
      <c r="U74" s="90" t="str">
        <f>IF('P19'!$G84 = "nt", "", 'P19'!$G84)</f>
        <v/>
      </c>
      <c r="V74" s="90" t="str">
        <f>IF('P20'!$G84 = "nt", "", 'P20'!$G84)</f>
        <v/>
      </c>
      <c r="W74" s="90" t="str">
        <f>IF('P21'!$G84 = "nt", "", 'P21'!$G84)</f>
        <v/>
      </c>
      <c r="X74" s="90" t="str">
        <f>IF('P22'!$G84 = "nt", "", 'P22'!$G84)</f>
        <v/>
      </c>
      <c r="Y74" s="90" t="str">
        <f>IF('P23'!$G84 = "nt", "", 'P23'!$G84)</f>
        <v/>
      </c>
      <c r="Z74" s="90" t="str">
        <f>IF('P24'!$G84 = "nt", "", 'P24'!$G84)</f>
        <v/>
      </c>
      <c r="AA74" s="90" t="str">
        <f>IF('P25'!$G84 = "nt", "", 'P25'!$G84)</f>
        <v/>
      </c>
    </row>
    <row r="75" spans="1:27" ht="12.75" x14ac:dyDescent="0.2">
      <c r="A75" s="92" t="s">
        <v>91</v>
      </c>
      <c r="B75" s="92" t="s">
        <v>84</v>
      </c>
      <c r="C75" s="90" t="str">
        <f>IF('P01'!$G85 = "nt", "", 'P01'!$G85)</f>
        <v>na</v>
      </c>
      <c r="D75" s="90" t="str">
        <f>IF('P02'!$G85 = "nt", "", 'P02'!$G85)</f>
        <v>c</v>
      </c>
      <c r="E75" s="90" t="str">
        <f>IF('P03'!$G85 = "nt", "", 'P03'!$G85)</f>
        <v>na</v>
      </c>
      <c r="F75" s="90" t="str">
        <f>IF('P04'!$G85 = "nt", "", 'P04'!$G85)</f>
        <v>na</v>
      </c>
      <c r="G75" s="90" t="str">
        <f>IF('P05'!$G85 = "nt", "", 'P05'!$G85)</f>
        <v>c</v>
      </c>
      <c r="H75" s="90" t="str">
        <f>IF('P06'!$G85 = "nt", "", 'P06'!$G85)</f>
        <v>c</v>
      </c>
      <c r="I75" s="90" t="str">
        <f>IF('P07'!$G85 = "nt", "", 'P07'!$G85)</f>
        <v>na</v>
      </c>
      <c r="J75" s="90" t="str">
        <f>IF('P08'!$G85 = "nt", "", 'P08'!$G85)</f>
        <v>c</v>
      </c>
      <c r="K75" s="90" t="str">
        <f>IF('P09'!$G85 = "nt", "", 'P09'!$G85)</f>
        <v>na</v>
      </c>
      <c r="L75" s="90" t="str">
        <f>IF('P10'!$G85 = "nt", "", 'P10'!$G85)</f>
        <v>na</v>
      </c>
      <c r="M75" s="90" t="str">
        <f>IF('P11'!$G85 = "nt", "", 'P11'!$G85)</f>
        <v>na</v>
      </c>
      <c r="N75" s="90" t="str">
        <f>IF('P12'!$G85 = "nt", "", 'P12'!$G85)</f>
        <v>na</v>
      </c>
      <c r="O75" s="90" t="str">
        <f>IF('P13'!$G85 = "nt", "", 'P13'!$G85)</f>
        <v>na</v>
      </c>
      <c r="P75" s="90" t="str">
        <f>IF('P14'!$G85 = "nt", "", 'P14'!$G85)</f>
        <v>na</v>
      </c>
      <c r="Q75" s="90" t="str">
        <f>IF('P15'!$G85 = "nt", "", 'P15'!$G85)</f>
        <v>na</v>
      </c>
      <c r="R75" s="90" t="str">
        <f>IF('P16'!$G85 = "nt", "", 'P16'!$G85)</f>
        <v>na</v>
      </c>
      <c r="S75" s="90" t="str">
        <f>IF('P17'!$G85 = "nt", "", 'P17'!$G85)</f>
        <v>na</v>
      </c>
      <c r="T75" s="90" t="str">
        <f>IF('P18'!$G85 = "nt", "", 'P18'!$G85)</f>
        <v>na</v>
      </c>
      <c r="U75" s="90" t="str">
        <f>IF('P19'!$G85 = "nt", "", 'P19'!$G85)</f>
        <v/>
      </c>
      <c r="V75" s="90" t="str">
        <f>IF('P20'!$G85 = "nt", "", 'P20'!$G85)</f>
        <v/>
      </c>
      <c r="W75" s="90" t="str">
        <f>IF('P21'!$G85 = "nt", "", 'P21'!$G85)</f>
        <v/>
      </c>
      <c r="X75" s="90" t="str">
        <f>IF('P22'!$G85 = "nt", "", 'P22'!$G85)</f>
        <v/>
      </c>
      <c r="Y75" s="90" t="str">
        <f>IF('P23'!$G85 = "nt", "", 'P23'!$G85)</f>
        <v/>
      </c>
      <c r="Z75" s="90" t="str">
        <f>IF('P24'!$G85 = "nt", "", 'P24'!$G85)</f>
        <v/>
      </c>
      <c r="AA75" s="90" t="str">
        <f>IF('P25'!$G85 = "nt", "", 'P25'!$G85)</f>
        <v/>
      </c>
    </row>
    <row r="76" spans="1:27" ht="12.75" x14ac:dyDescent="0.2">
      <c r="A76" s="92" t="s">
        <v>91</v>
      </c>
      <c r="B76" s="92" t="s">
        <v>85</v>
      </c>
      <c r="C76" s="90" t="str">
        <f>IF('P01'!$G86 = "nt", "", 'P01'!$G86)</f>
        <v>na</v>
      </c>
      <c r="D76" s="90" t="str">
        <f>IF('P02'!$G86 = "nt", "", 'P02'!$G86)</f>
        <v>c</v>
      </c>
      <c r="E76" s="90" t="str">
        <f>IF('P03'!$G86 = "nt", "", 'P03'!$G86)</f>
        <v>na</v>
      </c>
      <c r="F76" s="90" t="str">
        <f>IF('P04'!$G86 = "nt", "", 'P04'!$G86)</f>
        <v>na</v>
      </c>
      <c r="G76" s="90" t="str">
        <f>IF('P05'!$G86 = "nt", "", 'P05'!$G86)</f>
        <v>c</v>
      </c>
      <c r="H76" s="90" t="str">
        <f>IF('P06'!$G86 = "nt", "", 'P06'!$G86)</f>
        <v>na</v>
      </c>
      <c r="I76" s="90" t="str">
        <f>IF('P07'!$G86 = "nt", "", 'P07'!$G86)</f>
        <v>na</v>
      </c>
      <c r="J76" s="90" t="str">
        <f>IF('P08'!$G86 = "nt", "", 'P08'!$G86)</f>
        <v>c</v>
      </c>
      <c r="K76" s="90" t="str">
        <f>IF('P09'!$G86 = "nt", "", 'P09'!$G86)</f>
        <v>na</v>
      </c>
      <c r="L76" s="90" t="str">
        <f>IF('P10'!$G86 = "nt", "", 'P10'!$G86)</f>
        <v>na</v>
      </c>
      <c r="M76" s="90" t="str">
        <f>IF('P11'!$G86 = "nt", "", 'P11'!$G86)</f>
        <v>na</v>
      </c>
      <c r="N76" s="90" t="str">
        <f>IF('P12'!$G86 = "nt", "", 'P12'!$G86)</f>
        <v>na</v>
      </c>
      <c r="O76" s="90" t="str">
        <f>IF('P13'!$G86 = "nt", "", 'P13'!$G86)</f>
        <v>na</v>
      </c>
      <c r="P76" s="90" t="str">
        <f>IF('P14'!$G86 = "nt", "", 'P14'!$G86)</f>
        <v>na</v>
      </c>
      <c r="Q76" s="90" t="str">
        <f>IF('P15'!$G86 = "nt", "", 'P15'!$G86)</f>
        <v>na</v>
      </c>
      <c r="R76" s="90" t="str">
        <f>IF('P16'!$G86 = "nt", "", 'P16'!$G86)</f>
        <v>na</v>
      </c>
      <c r="S76" s="90" t="str">
        <f>IF('P17'!$G86 = "nt", "", 'P17'!$G86)</f>
        <v>na</v>
      </c>
      <c r="T76" s="90" t="str">
        <f>IF('P18'!$G86 = "nt", "", 'P18'!$G86)</f>
        <v>na</v>
      </c>
      <c r="U76" s="90" t="str">
        <f>IF('P19'!$G86 = "nt", "", 'P19'!$G86)</f>
        <v/>
      </c>
      <c r="V76" s="90" t="str">
        <f>IF('P20'!$G86 = "nt", "", 'P20'!$G86)</f>
        <v/>
      </c>
      <c r="W76" s="90" t="str">
        <f>IF('P21'!$G86 = "nt", "", 'P21'!$G86)</f>
        <v/>
      </c>
      <c r="X76" s="90" t="str">
        <f>IF('P22'!$G86 = "nt", "", 'P22'!$G86)</f>
        <v/>
      </c>
      <c r="Y76" s="90" t="str">
        <f>IF('P23'!$G86 = "nt", "", 'P23'!$G86)</f>
        <v/>
      </c>
      <c r="Z76" s="90" t="str">
        <f>IF('P24'!$G86 = "nt", "", 'P24'!$G86)</f>
        <v/>
      </c>
      <c r="AA76" s="90" t="str">
        <f>IF('P25'!$G86 = "nt", "", 'P25'!$G86)</f>
        <v/>
      </c>
    </row>
    <row r="77" spans="1:27" ht="12.75" x14ac:dyDescent="0.2">
      <c r="A77" s="92" t="s">
        <v>91</v>
      </c>
      <c r="B77" s="92" t="s">
        <v>86</v>
      </c>
      <c r="C77" s="90" t="str">
        <f>IF('P01'!$G87 = "nt", "", 'P01'!$G87)</f>
        <v>na</v>
      </c>
      <c r="D77" s="90" t="str">
        <f>IF('P02'!$G87 = "nt", "", 'P02'!$G87)</f>
        <v>c</v>
      </c>
      <c r="E77" s="90" t="str">
        <f>IF('P03'!$G87 = "nt", "", 'P03'!$G87)</f>
        <v>na</v>
      </c>
      <c r="F77" s="90" t="str">
        <f>IF('P04'!$G87 = "nt", "", 'P04'!$G87)</f>
        <v>na</v>
      </c>
      <c r="G77" s="90" t="str">
        <f>IF('P05'!$G87 = "nt", "", 'P05'!$G87)</f>
        <v>c</v>
      </c>
      <c r="H77" s="90" t="str">
        <f>IF('P06'!$G87 = "nt", "", 'P06'!$G87)</f>
        <v>na</v>
      </c>
      <c r="I77" s="90" t="str">
        <f>IF('P07'!$G87 = "nt", "", 'P07'!$G87)</f>
        <v>na</v>
      </c>
      <c r="J77" s="90" t="str">
        <f>IF('P08'!$G87 = "nt", "", 'P08'!$G87)</f>
        <v>c</v>
      </c>
      <c r="K77" s="90" t="str">
        <f>IF('P09'!$G87 = "nt", "", 'P09'!$G87)</f>
        <v>na</v>
      </c>
      <c r="L77" s="90" t="str">
        <f>IF('P10'!$G87 = "nt", "", 'P10'!$G87)</f>
        <v>na</v>
      </c>
      <c r="M77" s="90" t="str">
        <f>IF('P11'!$G87 = "nt", "", 'P11'!$G87)</f>
        <v>na</v>
      </c>
      <c r="N77" s="90" t="str">
        <f>IF('P12'!$G87 = "nt", "", 'P12'!$G87)</f>
        <v>na</v>
      </c>
      <c r="O77" s="90" t="str">
        <f>IF('P13'!$G87 = "nt", "", 'P13'!$G87)</f>
        <v>na</v>
      </c>
      <c r="P77" s="90" t="str">
        <f>IF('P14'!$G87 = "nt", "", 'P14'!$G87)</f>
        <v>na</v>
      </c>
      <c r="Q77" s="90" t="str">
        <f>IF('P15'!$G87 = "nt", "", 'P15'!$G87)</f>
        <v>na</v>
      </c>
      <c r="R77" s="90" t="str">
        <f>IF('P16'!$G87 = "nt", "", 'P16'!$G87)</f>
        <v>na</v>
      </c>
      <c r="S77" s="90" t="str">
        <f>IF('P17'!$G87 = "nt", "", 'P17'!$G87)</f>
        <v>na</v>
      </c>
      <c r="T77" s="90" t="str">
        <f>IF('P18'!$G87 = "nt", "", 'P18'!$G87)</f>
        <v>na</v>
      </c>
      <c r="U77" s="90" t="str">
        <f>IF('P19'!$G87 = "nt", "", 'P19'!$G87)</f>
        <v/>
      </c>
      <c r="V77" s="90" t="str">
        <f>IF('P20'!$G87 = "nt", "", 'P20'!$G87)</f>
        <v/>
      </c>
      <c r="W77" s="90" t="str">
        <f>IF('P21'!$G87 = "nt", "", 'P21'!$G87)</f>
        <v/>
      </c>
      <c r="X77" s="90" t="str">
        <f>IF('P22'!$G87 = "nt", "", 'P22'!$G87)</f>
        <v/>
      </c>
      <c r="Y77" s="90" t="str">
        <f>IF('P23'!$G87 = "nt", "", 'P23'!$G87)</f>
        <v/>
      </c>
      <c r="Z77" s="90" t="str">
        <f>IF('P24'!$G87 = "nt", "", 'P24'!$G87)</f>
        <v/>
      </c>
      <c r="AA77" s="90" t="str">
        <f>IF('P25'!$G87 = "nt", "", 'P25'!$G87)</f>
        <v/>
      </c>
    </row>
    <row r="78" spans="1:27" ht="12.75" x14ac:dyDescent="0.2">
      <c r="A78" s="92" t="s">
        <v>91</v>
      </c>
      <c r="B78" s="92" t="s">
        <v>87</v>
      </c>
      <c r="C78" s="90" t="str">
        <f>IF('P01'!$G88 = "nt", "", 'P01'!$G88)</f>
        <v>na</v>
      </c>
      <c r="D78" s="90" t="str">
        <f>IF('P02'!$G88 = "nt", "", 'P02'!$G88)</f>
        <v>c</v>
      </c>
      <c r="E78" s="90" t="str">
        <f>IF('P03'!$G88 = "nt", "", 'P03'!$G88)</f>
        <v>na</v>
      </c>
      <c r="F78" s="90" t="str">
        <f>IF('P04'!$G88 = "nt", "", 'P04'!$G88)</f>
        <v>na</v>
      </c>
      <c r="G78" s="90" t="str">
        <f>IF('P05'!$G88 = "nt", "", 'P05'!$G88)</f>
        <v>c</v>
      </c>
      <c r="H78" s="90" t="str">
        <f>IF('P06'!$G88 = "nt", "", 'P06'!$G88)</f>
        <v>c</v>
      </c>
      <c r="I78" s="90" t="str">
        <f>IF('P07'!$G88 = "nt", "", 'P07'!$G88)</f>
        <v>na</v>
      </c>
      <c r="J78" s="90" t="str">
        <f>IF('P08'!$G88 = "nt", "", 'P08'!$G88)</f>
        <v>c</v>
      </c>
      <c r="K78" s="90" t="str">
        <f>IF('P09'!$G88 = "nt", "", 'P09'!$G88)</f>
        <v>na</v>
      </c>
      <c r="L78" s="90" t="str">
        <f>IF('P10'!$G88 = "nt", "", 'P10'!$G88)</f>
        <v>na</v>
      </c>
      <c r="M78" s="90" t="str">
        <f>IF('P11'!$G88 = "nt", "", 'P11'!$G88)</f>
        <v>na</v>
      </c>
      <c r="N78" s="90" t="str">
        <f>IF('P12'!$G88 = "nt", "", 'P12'!$G88)</f>
        <v>na</v>
      </c>
      <c r="O78" s="90" t="str">
        <f>IF('P13'!$G88 = "nt", "", 'P13'!$G88)</f>
        <v>na</v>
      </c>
      <c r="P78" s="90" t="str">
        <f>IF('P14'!$G88 = "nt", "", 'P14'!$G88)</f>
        <v>na</v>
      </c>
      <c r="Q78" s="90" t="str">
        <f>IF('P15'!$G88 = "nt", "", 'P15'!$G88)</f>
        <v>na</v>
      </c>
      <c r="R78" s="90" t="str">
        <f>IF('P16'!$G88 = "nt", "", 'P16'!$G88)</f>
        <v>na</v>
      </c>
      <c r="S78" s="90" t="str">
        <f>IF('P17'!$G88 = "nt", "", 'P17'!$G88)</f>
        <v>na</v>
      </c>
      <c r="T78" s="90" t="str">
        <f>IF('P18'!$G88 = "nt", "", 'P18'!$G88)</f>
        <v>na</v>
      </c>
      <c r="U78" s="90" t="str">
        <f>IF('P19'!$G88 = "nt", "", 'P19'!$G88)</f>
        <v/>
      </c>
      <c r="V78" s="90" t="str">
        <f>IF('P20'!$G88 = "nt", "", 'P20'!$G88)</f>
        <v/>
      </c>
      <c r="W78" s="90" t="str">
        <f>IF('P21'!$G88 = "nt", "", 'P21'!$G88)</f>
        <v/>
      </c>
      <c r="X78" s="90" t="str">
        <f>IF('P22'!$G88 = "nt", "", 'P22'!$G88)</f>
        <v/>
      </c>
      <c r="Y78" s="90" t="str">
        <f>IF('P23'!$G88 = "nt", "", 'P23'!$G88)</f>
        <v/>
      </c>
      <c r="Z78" s="90" t="str">
        <f>IF('P24'!$G88 = "nt", "", 'P24'!$G88)</f>
        <v/>
      </c>
      <c r="AA78" s="90" t="str">
        <f>IF('P25'!$G88 = "nt", "", 'P25'!$G88)</f>
        <v/>
      </c>
    </row>
    <row r="79" spans="1:27" ht="12.75" x14ac:dyDescent="0.2">
      <c r="A79" s="92" t="s">
        <v>91</v>
      </c>
      <c r="B79" s="92" t="s">
        <v>88</v>
      </c>
      <c r="C79" s="90" t="str">
        <f>IF('P01'!$G89 = "nt", "", 'P01'!$G89)</f>
        <v>na</v>
      </c>
      <c r="D79" s="90" t="str">
        <f>IF('P02'!$G89 = "nt", "", 'P02'!$G89)</f>
        <v>na</v>
      </c>
      <c r="E79" s="90" t="str">
        <f>IF('P03'!$G89 = "nt", "", 'P03'!$G89)</f>
        <v>na</v>
      </c>
      <c r="F79" s="90" t="str">
        <f>IF('P04'!$G89 = "nt", "", 'P04'!$G89)</f>
        <v>na</v>
      </c>
      <c r="G79" s="90" t="str">
        <f>IF('P05'!$G89 = "nt", "", 'P05'!$G89)</f>
        <v>na</v>
      </c>
      <c r="H79" s="90" t="str">
        <f>IF('P06'!$G89 = "nt", "", 'P06'!$G89)</f>
        <v>na</v>
      </c>
      <c r="I79" s="90" t="str">
        <f>IF('P07'!$G89 = "nt", "", 'P07'!$G89)</f>
        <v>na</v>
      </c>
      <c r="J79" s="90" t="str">
        <f>IF('P08'!$G89 = "nt", "", 'P08'!$G89)</f>
        <v>na</v>
      </c>
      <c r="K79" s="90" t="str">
        <f>IF('P09'!$G89 = "nt", "", 'P09'!$G89)</f>
        <v>na</v>
      </c>
      <c r="L79" s="90" t="str">
        <f>IF('P10'!$G89 = "nt", "", 'P10'!$G89)</f>
        <v>na</v>
      </c>
      <c r="M79" s="90" t="str">
        <f>IF('P11'!$G89 = "nt", "", 'P11'!$G89)</f>
        <v>na</v>
      </c>
      <c r="N79" s="90" t="str">
        <f>IF('P12'!$G89 = "nt", "", 'P12'!$G89)</f>
        <v>na</v>
      </c>
      <c r="O79" s="90" t="str">
        <f>IF('P13'!$G89 = "nt", "", 'P13'!$G89)</f>
        <v>na</v>
      </c>
      <c r="P79" s="90" t="str">
        <f>IF('P14'!$G89 = "nt", "", 'P14'!$G89)</f>
        <v>na</v>
      </c>
      <c r="Q79" s="90" t="str">
        <f>IF('P15'!$G89 = "nt", "", 'P15'!$G89)</f>
        <v>na</v>
      </c>
      <c r="R79" s="90" t="str">
        <f>IF('P16'!$G89 = "nt", "", 'P16'!$G89)</f>
        <v>na</v>
      </c>
      <c r="S79" s="90" t="str">
        <f>IF('P17'!$G89 = "nt", "", 'P17'!$G89)</f>
        <v>na</v>
      </c>
      <c r="T79" s="90" t="str">
        <f>IF('P18'!$G89 = "nt", "", 'P18'!$G89)</f>
        <v>na</v>
      </c>
      <c r="U79" s="90" t="str">
        <f>IF('P19'!$G89 = "nt", "", 'P19'!$G89)</f>
        <v/>
      </c>
      <c r="V79" s="90" t="str">
        <f>IF('P20'!$G89 = "nt", "", 'P20'!$G89)</f>
        <v/>
      </c>
      <c r="W79" s="90" t="str">
        <f>IF('P21'!$G89 = "nt", "", 'P21'!$G89)</f>
        <v/>
      </c>
      <c r="X79" s="90" t="str">
        <f>IF('P22'!$G89 = "nt", "", 'P22'!$G89)</f>
        <v/>
      </c>
      <c r="Y79" s="90" t="str">
        <f>IF('P23'!$G89 = "nt", "", 'P23'!$G89)</f>
        <v/>
      </c>
      <c r="Z79" s="90" t="str">
        <f>IF('P24'!$G89 = "nt", "", 'P24'!$G89)</f>
        <v/>
      </c>
      <c r="AA79" s="90" t="str">
        <f>IF('P25'!$G89 = "nt", "", 'P25'!$G89)</f>
        <v/>
      </c>
    </row>
    <row r="80" spans="1:27" ht="12.75" x14ac:dyDescent="0.2">
      <c r="A80" s="92" t="s">
        <v>91</v>
      </c>
      <c r="B80" s="92" t="s">
        <v>89</v>
      </c>
      <c r="C80" s="90" t="str">
        <f>IF('P01'!$G90 = "nt", "", 'P01'!$G90)</f>
        <v>na</v>
      </c>
      <c r="D80" s="90" t="str">
        <f>IF('P02'!$G90 = "nt", "", 'P02'!$G90)</f>
        <v>c</v>
      </c>
      <c r="E80" s="90" t="str">
        <f>IF('P03'!$G90 = "nt", "", 'P03'!$G90)</f>
        <v>na</v>
      </c>
      <c r="F80" s="90" t="str">
        <f>IF('P04'!$G90 = "nt", "", 'P04'!$G90)</f>
        <v>na</v>
      </c>
      <c r="G80" s="90" t="str">
        <f>IF('P05'!$G90 = "nt", "", 'P05'!$G90)</f>
        <v>c</v>
      </c>
      <c r="H80" s="90" t="str">
        <f>IF('P06'!$G90 = "nt", "", 'P06'!$G90)</f>
        <v>c</v>
      </c>
      <c r="I80" s="90" t="str">
        <f>IF('P07'!$G90 = "nt", "", 'P07'!$G90)</f>
        <v>na</v>
      </c>
      <c r="J80" s="90" t="str">
        <f>IF('P08'!$G90 = "nt", "", 'P08'!$G90)</f>
        <v>c</v>
      </c>
      <c r="K80" s="90" t="str">
        <f>IF('P09'!$G90 = "nt", "", 'P09'!$G90)</f>
        <v>na</v>
      </c>
      <c r="L80" s="90" t="str">
        <f>IF('P10'!$G90 = "nt", "", 'P10'!$G90)</f>
        <v>na</v>
      </c>
      <c r="M80" s="90" t="str">
        <f>IF('P11'!$G90 = "nt", "", 'P11'!$G90)</f>
        <v>na</v>
      </c>
      <c r="N80" s="90" t="str">
        <f>IF('P12'!$G90 = "nt", "", 'P12'!$G90)</f>
        <v>na</v>
      </c>
      <c r="O80" s="90" t="str">
        <f>IF('P13'!$G90 = "nt", "", 'P13'!$G90)</f>
        <v>na</v>
      </c>
      <c r="P80" s="90" t="str">
        <f>IF('P14'!$G90 = "nt", "", 'P14'!$G90)</f>
        <v>na</v>
      </c>
      <c r="Q80" s="90" t="str">
        <f>IF('P15'!$G90 = "nt", "", 'P15'!$G90)</f>
        <v>na</v>
      </c>
      <c r="R80" s="90" t="str">
        <f>IF('P16'!$G90 = "nt", "", 'P16'!$G90)</f>
        <v>na</v>
      </c>
      <c r="S80" s="90" t="str">
        <f>IF('P17'!$G90 = "nt", "", 'P17'!$G90)</f>
        <v>na</v>
      </c>
      <c r="T80" s="90" t="str">
        <f>IF('P18'!$G90 = "nt", "", 'P18'!$G90)</f>
        <v>na</v>
      </c>
      <c r="U80" s="90" t="str">
        <f>IF('P19'!$G90 = "nt", "", 'P19'!$G90)</f>
        <v/>
      </c>
      <c r="V80" s="90" t="str">
        <f>IF('P20'!$G90 = "nt", "", 'P20'!$G90)</f>
        <v/>
      </c>
      <c r="W80" s="90" t="str">
        <f>IF('P21'!$G90 = "nt", "", 'P21'!$G90)</f>
        <v/>
      </c>
      <c r="X80" s="90" t="str">
        <f>IF('P22'!$G90 = "nt", "", 'P22'!$G90)</f>
        <v/>
      </c>
      <c r="Y80" s="90" t="str">
        <f>IF('P23'!$G90 = "nt", "", 'P23'!$G90)</f>
        <v/>
      </c>
      <c r="Z80" s="90" t="str">
        <f>IF('P24'!$G90 = "nt", "", 'P24'!$G90)</f>
        <v/>
      </c>
      <c r="AA80" s="90" t="str">
        <f>IF('P25'!$G90 = "nt", "", 'P25'!$G90)</f>
        <v/>
      </c>
    </row>
    <row r="81" spans="1:27" ht="12.75" x14ac:dyDescent="0.2">
      <c r="A81" s="92" t="s">
        <v>91</v>
      </c>
      <c r="B81" s="92" t="s">
        <v>90</v>
      </c>
      <c r="C81" s="90" t="str">
        <f>IF('P01'!$G91 = "nt", "", 'P01'!$G91)</f>
        <v>na</v>
      </c>
      <c r="D81" s="90" t="str">
        <f>IF('P02'!$G91 = "nt", "", 'P02'!$G91)</f>
        <v>c</v>
      </c>
      <c r="E81" s="90" t="str">
        <f>IF('P03'!$G91 = "nt", "", 'P03'!$G91)</f>
        <v>na</v>
      </c>
      <c r="F81" s="90" t="str">
        <f>IF('P04'!$G91 = "nt", "", 'P04'!$G91)</f>
        <v>na</v>
      </c>
      <c r="G81" s="90" t="str">
        <f>IF('P05'!$G91 = "nt", "", 'P05'!$G91)</f>
        <v>na</v>
      </c>
      <c r="H81" s="90" t="str">
        <f>IF('P06'!$G91 = "nt", "", 'P06'!$G91)</f>
        <v>na</v>
      </c>
      <c r="I81" s="90" t="str">
        <f>IF('P07'!$G91 = "nt", "", 'P07'!$G91)</f>
        <v>na</v>
      </c>
      <c r="J81" s="90" t="str">
        <f>IF('P08'!$G91 = "nt", "", 'P08'!$G91)</f>
        <v>na</v>
      </c>
      <c r="K81" s="90" t="str">
        <f>IF('P09'!$G91 = "nt", "", 'P09'!$G91)</f>
        <v>na</v>
      </c>
      <c r="L81" s="90" t="str">
        <f>IF('P10'!$G91 = "nt", "", 'P10'!$G91)</f>
        <v>na</v>
      </c>
      <c r="M81" s="90" t="str">
        <f>IF('P11'!$G91 = "nt", "", 'P11'!$G91)</f>
        <v>na</v>
      </c>
      <c r="N81" s="90" t="str">
        <f>IF('P12'!$G91 = "nt", "", 'P12'!$G91)</f>
        <v>na</v>
      </c>
      <c r="O81" s="90" t="str">
        <f>IF('P13'!$G91 = "nt", "", 'P13'!$G91)</f>
        <v>na</v>
      </c>
      <c r="P81" s="90" t="str">
        <f>IF('P14'!$G91 = "nt", "", 'P14'!$G91)</f>
        <v>na</v>
      </c>
      <c r="Q81" s="90" t="str">
        <f>IF('P15'!$G91 = "nt", "", 'P15'!$G91)</f>
        <v>na</v>
      </c>
      <c r="R81" s="90" t="str">
        <f>IF('P16'!$G91 = "nt", "", 'P16'!$G91)</f>
        <v>na</v>
      </c>
      <c r="S81" s="90" t="str">
        <f>IF('P17'!$G91 = "nt", "", 'P17'!$G91)</f>
        <v>na</v>
      </c>
      <c r="T81" s="90" t="str">
        <f>IF('P18'!$G91 = "nt", "", 'P18'!$G91)</f>
        <v>na</v>
      </c>
      <c r="U81" s="90" t="str">
        <f>IF('P19'!$G91 = "nt", "", 'P19'!$G91)</f>
        <v/>
      </c>
      <c r="V81" s="90" t="str">
        <f>IF('P20'!$G91 = "nt", "", 'P20'!$G91)</f>
        <v/>
      </c>
      <c r="W81" s="90" t="str">
        <f>IF('P21'!$G91 = "nt", "", 'P21'!$G91)</f>
        <v/>
      </c>
      <c r="X81" s="90" t="str">
        <f>IF('P22'!$G91 = "nt", "", 'P22'!$G91)</f>
        <v/>
      </c>
      <c r="Y81" s="90" t="str">
        <f>IF('P23'!$G91 = "nt", "", 'P23'!$G91)</f>
        <v/>
      </c>
      <c r="Z81" s="90" t="str">
        <f>IF('P24'!$G91 = "nt", "", 'P24'!$G91)</f>
        <v/>
      </c>
      <c r="AA81" s="90" t="str">
        <f>IF('P25'!$G91 = "nt", "", 'P25'!$G91)</f>
        <v/>
      </c>
    </row>
    <row r="82" spans="1:27" ht="12.75" x14ac:dyDescent="0.2">
      <c r="A82" s="92" t="s">
        <v>91</v>
      </c>
      <c r="B82" s="92" t="s">
        <v>91</v>
      </c>
      <c r="C82" s="90" t="str">
        <f>IF('P01'!$G92 = "nt", "", 'P01'!$G92)</f>
        <v>na</v>
      </c>
      <c r="D82" s="90" t="str">
        <f>IF('P02'!$G92 = "nt", "", 'P02'!$G92)</f>
        <v>c</v>
      </c>
      <c r="E82" s="90" t="str">
        <f>IF('P03'!$G92 = "nt", "", 'P03'!$G92)</f>
        <v>na</v>
      </c>
      <c r="F82" s="90" t="str">
        <f>IF('P04'!$G92 = "nt", "", 'P04'!$G92)</f>
        <v>na</v>
      </c>
      <c r="G82" s="90" t="str">
        <f>IF('P05'!$G92 = "nt", "", 'P05'!$G92)</f>
        <v>na</v>
      </c>
      <c r="H82" s="90" t="str">
        <f>IF('P06'!$G92 = "nt", "", 'P06'!$G92)</f>
        <v>na</v>
      </c>
      <c r="I82" s="90" t="str">
        <f>IF('P07'!$G92 = "nt", "", 'P07'!$G92)</f>
        <v>na</v>
      </c>
      <c r="J82" s="90" t="str">
        <f>IF('P08'!$G92 = "nt", "", 'P08'!$G92)</f>
        <v>na</v>
      </c>
      <c r="K82" s="90" t="str">
        <f>IF('P09'!$G92 = "nt", "", 'P09'!$G92)</f>
        <v>na</v>
      </c>
      <c r="L82" s="90" t="str">
        <f>IF('P10'!$G92 = "nt", "", 'P10'!$G92)</f>
        <v>na</v>
      </c>
      <c r="M82" s="90" t="str">
        <f>IF('P11'!$G92 = "nt", "", 'P11'!$G92)</f>
        <v>na</v>
      </c>
      <c r="N82" s="90" t="str">
        <f>IF('P12'!$G92 = "nt", "", 'P12'!$G92)</f>
        <v>na</v>
      </c>
      <c r="O82" s="90" t="str">
        <f>IF('P13'!$G92 = "nt", "", 'P13'!$G92)</f>
        <v>na</v>
      </c>
      <c r="P82" s="90" t="str">
        <f>IF('P14'!$G92 = "nt", "", 'P14'!$G92)</f>
        <v>na</v>
      </c>
      <c r="Q82" s="90" t="str">
        <f>IF('P15'!$G92 = "nt", "", 'P15'!$G92)</f>
        <v>na</v>
      </c>
      <c r="R82" s="90" t="str">
        <f>IF('P16'!$G92 = "nt", "", 'P16'!$G92)</f>
        <v>na</v>
      </c>
      <c r="S82" s="90" t="str">
        <f>IF('P17'!$G92 = "nt", "", 'P17'!$G92)</f>
        <v>na</v>
      </c>
      <c r="T82" s="90" t="str">
        <f>IF('P18'!$G92 = "nt", "", 'P18'!$G92)</f>
        <v>na</v>
      </c>
      <c r="U82" s="90" t="str">
        <f>IF('P19'!$G92 = "nt", "", 'P19'!$G92)</f>
        <v/>
      </c>
      <c r="V82" s="90" t="str">
        <f>IF('P20'!$G92 = "nt", "", 'P20'!$G92)</f>
        <v/>
      </c>
      <c r="W82" s="90" t="str">
        <f>IF('P21'!$G92 = "nt", "", 'P21'!$G92)</f>
        <v/>
      </c>
      <c r="X82" s="90" t="str">
        <f>IF('P22'!$G92 = "nt", "", 'P22'!$G92)</f>
        <v/>
      </c>
      <c r="Y82" s="90" t="str">
        <f>IF('P23'!$G92 = "nt", "", 'P23'!$G92)</f>
        <v/>
      </c>
      <c r="Z82" s="90" t="str">
        <f>IF('P24'!$G92 = "nt", "", 'P24'!$G92)</f>
        <v/>
      </c>
      <c r="AA82" s="90" t="str">
        <f>IF('P25'!$G92 = "nt", "", 'P25'!$G92)</f>
        <v/>
      </c>
    </row>
    <row r="83" spans="1:27" ht="12.75" x14ac:dyDescent="0.2">
      <c r="A83" s="92" t="s">
        <v>91</v>
      </c>
      <c r="B83" s="92" t="s">
        <v>92</v>
      </c>
      <c r="C83" s="90" t="str">
        <f>IF('P01'!$G93 = "nt", "", 'P01'!$G93)</f>
        <v>na</v>
      </c>
      <c r="D83" s="90" t="str">
        <f>IF('P02'!$G93 = "nt", "", 'P02'!$G93)</f>
        <v>na</v>
      </c>
      <c r="E83" s="90" t="str">
        <f>IF('P03'!$G93 = "nt", "", 'P03'!$G93)</f>
        <v>na</v>
      </c>
      <c r="F83" s="90" t="str">
        <f>IF('P04'!$G93 = "nt", "", 'P04'!$G93)</f>
        <v>na</v>
      </c>
      <c r="G83" s="90" t="str">
        <f>IF('P05'!$G93 = "nt", "", 'P05'!$G93)</f>
        <v>na</v>
      </c>
      <c r="H83" s="90" t="str">
        <f>IF('P06'!$G93 = "nt", "", 'P06'!$G93)</f>
        <v>na</v>
      </c>
      <c r="I83" s="90" t="str">
        <f>IF('P07'!$G93 = "nt", "", 'P07'!$G93)</f>
        <v>na</v>
      </c>
      <c r="J83" s="90" t="str">
        <f>IF('P08'!$G93 = "nt", "", 'P08'!$G93)</f>
        <v>na</v>
      </c>
      <c r="K83" s="90" t="str">
        <f>IF('P09'!$G93 = "nt", "", 'P09'!$G93)</f>
        <v>na</v>
      </c>
      <c r="L83" s="90" t="str">
        <f>IF('P10'!$G93 = "nt", "", 'P10'!$G93)</f>
        <v>na</v>
      </c>
      <c r="M83" s="90" t="str">
        <f>IF('P11'!$G93 = "nt", "", 'P11'!$G93)</f>
        <v>na</v>
      </c>
      <c r="N83" s="90" t="str">
        <f>IF('P12'!$G93 = "nt", "", 'P12'!$G93)</f>
        <v>na</v>
      </c>
      <c r="O83" s="90" t="str">
        <f>IF('P13'!$G93 = "nt", "", 'P13'!$G93)</f>
        <v>na</v>
      </c>
      <c r="P83" s="90" t="str">
        <f>IF('P14'!$G93 = "nt", "", 'P14'!$G93)</f>
        <v>na</v>
      </c>
      <c r="Q83" s="90" t="str">
        <f>IF('P15'!$G93 = "nt", "", 'P15'!$G93)</f>
        <v>na</v>
      </c>
      <c r="R83" s="90" t="str">
        <f>IF('P16'!$G93 = "nt", "", 'P16'!$G93)</f>
        <v>na</v>
      </c>
      <c r="S83" s="90" t="str">
        <f>IF('P17'!$G93 = "nt", "", 'P17'!$G93)</f>
        <v>na</v>
      </c>
      <c r="T83" s="90" t="str">
        <f>IF('P18'!$G93 = "nt", "", 'P18'!$G93)</f>
        <v>na</v>
      </c>
      <c r="U83" s="90" t="str">
        <f>IF('P19'!$G93 = "nt", "", 'P19'!$G93)</f>
        <v/>
      </c>
      <c r="V83" s="90" t="str">
        <f>IF('P20'!$G93 = "nt", "", 'P20'!$G93)</f>
        <v/>
      </c>
      <c r="W83" s="90" t="str">
        <f>IF('P21'!$G93 = "nt", "", 'P21'!$G93)</f>
        <v/>
      </c>
      <c r="X83" s="90" t="str">
        <f>IF('P22'!$G93 = "nt", "", 'P22'!$G93)</f>
        <v/>
      </c>
      <c r="Y83" s="90" t="str">
        <f>IF('P23'!$G93 = "nt", "", 'P23'!$G93)</f>
        <v/>
      </c>
      <c r="Z83" s="90" t="str">
        <f>IF('P24'!$G93 = "nt", "", 'P24'!$G93)</f>
        <v/>
      </c>
      <c r="AA83" s="90" t="str">
        <f>IF('P25'!$G93 = "nt", "", 'P25'!$G93)</f>
        <v/>
      </c>
    </row>
    <row r="84" spans="1:27" ht="12.75" x14ac:dyDescent="0.2">
      <c r="A84" s="92" t="s">
        <v>91</v>
      </c>
      <c r="B84" s="92" t="s">
        <v>93</v>
      </c>
      <c r="C84" s="90" t="str">
        <f>IF('P01'!$G94 = "nt", "", 'P01'!$G94)</f>
        <v>na</v>
      </c>
      <c r="D84" s="90" t="str">
        <f>IF('P02'!$G94 = "nt", "", 'P02'!$G94)</f>
        <v>nc</v>
      </c>
      <c r="E84" s="90" t="str">
        <f>IF('P03'!$G94 = "nt", "", 'P03'!$G94)</f>
        <v>na</v>
      </c>
      <c r="F84" s="90" t="str">
        <f>IF('P04'!$G94 = "nt", "", 'P04'!$G94)</f>
        <v>na</v>
      </c>
      <c r="G84" s="90" t="str">
        <f>IF('P05'!$G94 = "nt", "", 'P05'!$G94)</f>
        <v>na</v>
      </c>
      <c r="H84" s="90" t="str">
        <f>IF('P06'!$G94 = "nt", "", 'P06'!$G94)</f>
        <v>na</v>
      </c>
      <c r="I84" s="90" t="str">
        <f>IF('P07'!$G94 = "nt", "", 'P07'!$G94)</f>
        <v>na</v>
      </c>
      <c r="J84" s="90" t="str">
        <f>IF('P08'!$G94 = "nt", "", 'P08'!$G94)</f>
        <v>na</v>
      </c>
      <c r="K84" s="90" t="str">
        <f>IF('P09'!$G94 = "nt", "", 'P09'!$G94)</f>
        <v>na</v>
      </c>
      <c r="L84" s="90" t="str">
        <f>IF('P10'!$G94 = "nt", "", 'P10'!$G94)</f>
        <v>na</v>
      </c>
      <c r="M84" s="90" t="str">
        <f>IF('P11'!$G94 = "nt", "", 'P11'!$G94)</f>
        <v>na</v>
      </c>
      <c r="N84" s="90" t="str">
        <f>IF('P12'!$G94 = "nt", "", 'P12'!$G94)</f>
        <v>na</v>
      </c>
      <c r="O84" s="90" t="str">
        <f>IF('P13'!$G94 = "nt", "", 'P13'!$G94)</f>
        <v>na</v>
      </c>
      <c r="P84" s="90" t="str">
        <f>IF('P14'!$G94 = "nt", "", 'P14'!$G94)</f>
        <v>na</v>
      </c>
      <c r="Q84" s="90" t="str">
        <f>IF('P15'!$G94 = "nt", "", 'P15'!$G94)</f>
        <v>na</v>
      </c>
      <c r="R84" s="90" t="str">
        <f>IF('P16'!$G94 = "nt", "", 'P16'!$G94)</f>
        <v>na</v>
      </c>
      <c r="S84" s="90" t="str">
        <f>IF('P17'!$G94 = "nt", "", 'P17'!$G94)</f>
        <v>na</v>
      </c>
      <c r="T84" s="90" t="str">
        <f>IF('P18'!$G94 = "nt", "", 'P18'!$G94)</f>
        <v>na</v>
      </c>
      <c r="U84" s="90" t="str">
        <f>IF('P19'!$G94 = "nt", "", 'P19'!$G94)</f>
        <v/>
      </c>
      <c r="V84" s="90" t="str">
        <f>IF('P20'!$G94 = "nt", "", 'P20'!$G94)</f>
        <v/>
      </c>
      <c r="W84" s="90" t="str">
        <f>IF('P21'!$G94 = "nt", "", 'P21'!$G94)</f>
        <v/>
      </c>
      <c r="X84" s="90" t="str">
        <f>IF('P22'!$G94 = "nt", "", 'P22'!$G94)</f>
        <v/>
      </c>
      <c r="Y84" s="90" t="str">
        <f>IF('P23'!$G94 = "nt", "", 'P23'!$G94)</f>
        <v/>
      </c>
      <c r="Z84" s="90" t="str">
        <f>IF('P24'!$G94 = "nt", "", 'P24'!$G94)</f>
        <v/>
      </c>
      <c r="AA84" s="90" t="str">
        <f>IF('P25'!$G94 = "nt", "", 'P25'!$G94)</f>
        <v/>
      </c>
    </row>
    <row r="85" spans="1:27" ht="12.75" x14ac:dyDescent="0.2">
      <c r="A85" s="92" t="s">
        <v>92</v>
      </c>
      <c r="B85" s="92" t="s">
        <v>81</v>
      </c>
      <c r="C85" s="90" t="str">
        <f>IF('P01'!$G95 = "nt", "", 'P01'!$G95)</f>
        <v>c</v>
      </c>
      <c r="D85" s="90" t="str">
        <f>IF('P02'!$G95 = "nt", "", 'P02'!$G95)</f>
        <v>c</v>
      </c>
      <c r="E85" s="90" t="str">
        <f>IF('P03'!$G95 = "nt", "", 'P03'!$G95)</f>
        <v>c</v>
      </c>
      <c r="F85" s="90" t="str">
        <f>IF('P04'!$G95 = "nt", "", 'P04'!$G95)</f>
        <v>c</v>
      </c>
      <c r="G85" s="90" t="str">
        <f>IF('P05'!$G95 = "nt", "", 'P05'!$G95)</f>
        <v>c</v>
      </c>
      <c r="H85" s="90" t="str">
        <f>IF('P06'!$G95 = "nt", "", 'P06'!$G95)</f>
        <v>c</v>
      </c>
      <c r="I85" s="90" t="str">
        <f>IF('P07'!$G95 = "nt", "", 'P07'!$G95)</f>
        <v>c</v>
      </c>
      <c r="J85" s="90" t="str">
        <f>IF('P08'!$G95 = "nt", "", 'P08'!$G95)</f>
        <v>c</v>
      </c>
      <c r="K85" s="90" t="str">
        <f>IF('P09'!$G95 = "nt", "", 'P09'!$G95)</f>
        <v>c</v>
      </c>
      <c r="L85" s="90" t="str">
        <f>IF('P10'!$G95 = "nt", "", 'P10'!$G95)</f>
        <v>c</v>
      </c>
      <c r="M85" s="90" t="str">
        <f>IF('P11'!$G95 = "nt", "", 'P11'!$G95)</f>
        <v>c</v>
      </c>
      <c r="N85" s="90" t="str">
        <f>IF('P12'!$G95 = "nt", "", 'P12'!$G95)</f>
        <v>c</v>
      </c>
      <c r="O85" s="90" t="str">
        <f>IF('P13'!$G95 = "nt", "", 'P13'!$G95)</f>
        <v>c</v>
      </c>
      <c r="P85" s="90" t="str">
        <f>IF('P14'!$G95 = "nt", "", 'P14'!$G95)</f>
        <v>c</v>
      </c>
      <c r="Q85" s="90" t="str">
        <f>IF('P15'!$G95 = "nt", "", 'P15'!$G95)</f>
        <v>c</v>
      </c>
      <c r="R85" s="90" t="str">
        <f>IF('P16'!$G95 = "nt", "", 'P16'!$G95)</f>
        <v>c</v>
      </c>
      <c r="S85" s="90" t="str">
        <f>IF('P17'!$G95 = "nt", "", 'P17'!$G95)</f>
        <v>c</v>
      </c>
      <c r="T85" s="90" t="str">
        <f>IF('P18'!$G95 = "nt", "", 'P18'!$G95)</f>
        <v>c</v>
      </c>
      <c r="U85" s="90" t="str">
        <f>IF('P19'!$G95 = "nt", "", 'P19'!$G95)</f>
        <v/>
      </c>
      <c r="V85" s="90" t="str">
        <f>IF('P20'!$G95 = "nt", "", 'P20'!$G95)</f>
        <v/>
      </c>
      <c r="W85" s="90" t="str">
        <f>IF('P21'!$G95 = "nt", "", 'P21'!$G95)</f>
        <v/>
      </c>
      <c r="X85" s="90" t="str">
        <f>IF('P22'!$G95 = "nt", "", 'P22'!$G95)</f>
        <v/>
      </c>
      <c r="Y85" s="90" t="str">
        <f>IF('P23'!$G95 = "nt", "", 'P23'!$G95)</f>
        <v/>
      </c>
      <c r="Z85" s="90" t="str">
        <f>IF('P24'!$G95 = "nt", "", 'P24'!$G95)</f>
        <v/>
      </c>
      <c r="AA85" s="90" t="str">
        <f>IF('P25'!$G95 = "nt", "", 'P25'!$G95)</f>
        <v/>
      </c>
    </row>
    <row r="86" spans="1:27" ht="12.75" x14ac:dyDescent="0.2">
      <c r="A86" s="92" t="s">
        <v>92</v>
      </c>
      <c r="B86" s="92" t="s">
        <v>82</v>
      </c>
      <c r="C86" s="90" t="str">
        <f>IF('P01'!$G96 = "nt", "", 'P01'!$G96)</f>
        <v>c</v>
      </c>
      <c r="D86" s="90" t="str">
        <f>IF('P02'!$G96 = "nt", "", 'P02'!$G96)</f>
        <v>c</v>
      </c>
      <c r="E86" s="90" t="str">
        <f>IF('P03'!$G96 = "nt", "", 'P03'!$G96)</f>
        <v>c</v>
      </c>
      <c r="F86" s="90" t="str">
        <f>IF('P04'!$G96 = "nt", "", 'P04'!$G96)</f>
        <v>c</v>
      </c>
      <c r="G86" s="90" t="str">
        <f>IF('P05'!$G96 = "nt", "", 'P05'!$G96)</f>
        <v>c</v>
      </c>
      <c r="H86" s="90" t="str">
        <f>IF('P06'!$G96 = "nt", "", 'P06'!$G96)</f>
        <v>c</v>
      </c>
      <c r="I86" s="90" t="str">
        <f>IF('P07'!$G96 = "nt", "", 'P07'!$G96)</f>
        <v>c</v>
      </c>
      <c r="J86" s="90" t="str">
        <f>IF('P08'!$G96 = "nt", "", 'P08'!$G96)</f>
        <v>c</v>
      </c>
      <c r="K86" s="90" t="str">
        <f>IF('P09'!$G96 = "nt", "", 'P09'!$G96)</f>
        <v>c</v>
      </c>
      <c r="L86" s="90" t="str">
        <f>IF('P10'!$G96 = "nt", "", 'P10'!$G96)</f>
        <v>c</v>
      </c>
      <c r="M86" s="90" t="str">
        <f>IF('P11'!$G96 = "nt", "", 'P11'!$G96)</f>
        <v>c</v>
      </c>
      <c r="N86" s="90" t="str">
        <f>IF('P12'!$G96 = "nt", "", 'P12'!$G96)</f>
        <v>c</v>
      </c>
      <c r="O86" s="90" t="str">
        <f>IF('P13'!$G96 = "nt", "", 'P13'!$G96)</f>
        <v>c</v>
      </c>
      <c r="P86" s="90" t="str">
        <f>IF('P14'!$G96 = "nt", "", 'P14'!$G96)</f>
        <v>c</v>
      </c>
      <c r="Q86" s="90" t="str">
        <f>IF('P15'!$G96 = "nt", "", 'P15'!$G96)</f>
        <v>c</v>
      </c>
      <c r="R86" s="90" t="str">
        <f>IF('P16'!$G96 = "nt", "", 'P16'!$G96)</f>
        <v>c</v>
      </c>
      <c r="S86" s="90" t="str">
        <f>IF('P17'!$G96 = "nt", "", 'P17'!$G96)</f>
        <v>c</v>
      </c>
      <c r="T86" s="90" t="str">
        <f>IF('P18'!$G96 = "nt", "", 'P18'!$G96)</f>
        <v>c</v>
      </c>
      <c r="U86" s="90" t="str">
        <f>IF('P19'!$G96 = "nt", "", 'P19'!$G96)</f>
        <v/>
      </c>
      <c r="V86" s="90" t="str">
        <f>IF('P20'!$G96 = "nt", "", 'P20'!$G96)</f>
        <v/>
      </c>
      <c r="W86" s="90" t="str">
        <f>IF('P21'!$G96 = "nt", "", 'P21'!$G96)</f>
        <v/>
      </c>
      <c r="X86" s="90" t="str">
        <f>IF('P22'!$G96 = "nt", "", 'P22'!$G96)</f>
        <v/>
      </c>
      <c r="Y86" s="90" t="str">
        <f>IF('P23'!$G96 = "nt", "", 'P23'!$G96)</f>
        <v/>
      </c>
      <c r="Z86" s="90" t="str">
        <f>IF('P24'!$G96 = "nt", "", 'P24'!$G96)</f>
        <v/>
      </c>
      <c r="AA86" s="90" t="str">
        <f>IF('P25'!$G96 = "nt", "", 'P25'!$G96)</f>
        <v/>
      </c>
    </row>
    <row r="87" spans="1:27" ht="12.75" x14ac:dyDescent="0.2">
      <c r="A87" s="92" t="s">
        <v>92</v>
      </c>
      <c r="B87" s="92" t="s">
        <v>83</v>
      </c>
      <c r="C87" s="90" t="str">
        <f>IF('P01'!$G97 = "nt", "", 'P01'!$G97)</f>
        <v>c</v>
      </c>
      <c r="D87" s="90" t="str">
        <f>IF('P02'!$G97 = "nt", "", 'P02'!$G97)</f>
        <v>c</v>
      </c>
      <c r="E87" s="90" t="str">
        <f>IF('P03'!$G97 = "nt", "", 'P03'!$G97)</f>
        <v>c</v>
      </c>
      <c r="F87" s="90" t="str">
        <f>IF('P04'!$G97 = "nt", "", 'P04'!$G97)</f>
        <v>c</v>
      </c>
      <c r="G87" s="90" t="str">
        <f>IF('P05'!$G97 = "nt", "", 'P05'!$G97)</f>
        <v>c</v>
      </c>
      <c r="H87" s="90" t="str">
        <f>IF('P06'!$G97 = "nt", "", 'P06'!$G97)</f>
        <v>c</v>
      </c>
      <c r="I87" s="90" t="str">
        <f>IF('P07'!$G97 = "nt", "", 'P07'!$G97)</f>
        <v>c</v>
      </c>
      <c r="J87" s="90" t="str">
        <f>IF('P08'!$G97 = "nt", "", 'P08'!$G97)</f>
        <v>c</v>
      </c>
      <c r="K87" s="90" t="str">
        <f>IF('P09'!$G97 = "nt", "", 'P09'!$G97)</f>
        <v>c</v>
      </c>
      <c r="L87" s="90" t="str">
        <f>IF('P10'!$G97 = "nt", "", 'P10'!$G97)</f>
        <v>c</v>
      </c>
      <c r="M87" s="90" t="str">
        <f>IF('P11'!$G97 = "nt", "", 'P11'!$G97)</f>
        <v>c</v>
      </c>
      <c r="N87" s="90" t="str">
        <f>IF('P12'!$G97 = "nt", "", 'P12'!$G97)</f>
        <v>c</v>
      </c>
      <c r="O87" s="90" t="str">
        <f>IF('P13'!$G97 = "nt", "", 'P13'!$G97)</f>
        <v>c</v>
      </c>
      <c r="P87" s="90" t="str">
        <f>IF('P14'!$G97 = "nt", "", 'P14'!$G97)</f>
        <v>c</v>
      </c>
      <c r="Q87" s="90" t="str">
        <f>IF('P15'!$G97 = "nt", "", 'P15'!$G97)</f>
        <v>c</v>
      </c>
      <c r="R87" s="90" t="str">
        <f>IF('P16'!$G97 = "nt", "", 'P16'!$G97)</f>
        <v>c</v>
      </c>
      <c r="S87" s="90" t="str">
        <f>IF('P17'!$G97 = "nt", "", 'P17'!$G97)</f>
        <v>c</v>
      </c>
      <c r="T87" s="90" t="str">
        <f>IF('P18'!$G97 = "nt", "", 'P18'!$G97)</f>
        <v>c</v>
      </c>
      <c r="U87" s="90" t="str">
        <f>IF('P19'!$G97 = "nt", "", 'P19'!$G97)</f>
        <v/>
      </c>
      <c r="V87" s="90" t="str">
        <f>IF('P20'!$G97 = "nt", "", 'P20'!$G97)</f>
        <v/>
      </c>
      <c r="W87" s="90" t="str">
        <f>IF('P21'!$G97 = "nt", "", 'P21'!$G97)</f>
        <v/>
      </c>
      <c r="X87" s="90" t="str">
        <f>IF('P22'!$G97 = "nt", "", 'P22'!$G97)</f>
        <v/>
      </c>
      <c r="Y87" s="90" t="str">
        <f>IF('P23'!$G97 = "nt", "", 'P23'!$G97)</f>
        <v/>
      </c>
      <c r="Z87" s="90" t="str">
        <f>IF('P24'!$G97 = "nt", "", 'P24'!$G97)</f>
        <v/>
      </c>
      <c r="AA87" s="90" t="str">
        <f>IF('P25'!$G97 = "nt", "", 'P25'!$G97)</f>
        <v/>
      </c>
    </row>
    <row r="88" spans="1:27" ht="12.75" x14ac:dyDescent="0.2">
      <c r="A88" s="92" t="s">
        <v>92</v>
      </c>
      <c r="B88" s="92" t="s">
        <v>84</v>
      </c>
      <c r="C88" s="90" t="str">
        <f>IF('P01'!$G98 = "nt", "", 'P01'!$G98)</f>
        <v>c</v>
      </c>
      <c r="D88" s="90" t="str">
        <f>IF('P02'!$G98 = "nt", "", 'P02'!$G98)</f>
        <v>c</v>
      </c>
      <c r="E88" s="90" t="str">
        <f>IF('P03'!$G98 = "nt", "", 'P03'!$G98)</f>
        <v>c</v>
      </c>
      <c r="F88" s="90" t="str">
        <f>IF('P04'!$G98 = "nt", "", 'P04'!$G98)</f>
        <v>c</v>
      </c>
      <c r="G88" s="90" t="str">
        <f>IF('P05'!$G98 = "nt", "", 'P05'!$G98)</f>
        <v>c</v>
      </c>
      <c r="H88" s="90" t="str">
        <f>IF('P06'!$G98 = "nt", "", 'P06'!$G98)</f>
        <v>c</v>
      </c>
      <c r="I88" s="90" t="str">
        <f>IF('P07'!$G98 = "nt", "", 'P07'!$G98)</f>
        <v>c</v>
      </c>
      <c r="J88" s="90" t="str">
        <f>IF('P08'!$G98 = "nt", "", 'P08'!$G98)</f>
        <v>c</v>
      </c>
      <c r="K88" s="90" t="str">
        <f>IF('P09'!$G98 = "nt", "", 'P09'!$G98)</f>
        <v>c</v>
      </c>
      <c r="L88" s="90" t="str">
        <f>IF('P10'!$G98 = "nt", "", 'P10'!$G98)</f>
        <v>c</v>
      </c>
      <c r="M88" s="90" t="str">
        <f>IF('P11'!$G98 = "nt", "", 'P11'!$G98)</f>
        <v>c</v>
      </c>
      <c r="N88" s="90" t="str">
        <f>IF('P12'!$G98 = "nt", "", 'P12'!$G98)</f>
        <v>c</v>
      </c>
      <c r="O88" s="90" t="str">
        <f>IF('P13'!$G98 = "nt", "", 'P13'!$G98)</f>
        <v>c</v>
      </c>
      <c r="P88" s="90" t="str">
        <f>IF('P14'!$G98 = "nt", "", 'P14'!$G98)</f>
        <v>c</v>
      </c>
      <c r="Q88" s="90" t="str">
        <f>IF('P15'!$G98 = "nt", "", 'P15'!$G98)</f>
        <v>c</v>
      </c>
      <c r="R88" s="90" t="str">
        <f>IF('P16'!$G98 = "nt", "", 'P16'!$G98)</f>
        <v>c</v>
      </c>
      <c r="S88" s="90" t="str">
        <f>IF('P17'!$G98 = "nt", "", 'P17'!$G98)</f>
        <v>c</v>
      </c>
      <c r="T88" s="90" t="str">
        <f>IF('P18'!$G98 = "nt", "", 'P18'!$G98)</f>
        <v>c</v>
      </c>
      <c r="U88" s="90" t="str">
        <f>IF('P19'!$G98 = "nt", "", 'P19'!$G98)</f>
        <v/>
      </c>
      <c r="V88" s="90" t="str">
        <f>IF('P20'!$G98 = "nt", "", 'P20'!$G98)</f>
        <v/>
      </c>
      <c r="W88" s="90" t="str">
        <f>IF('P21'!$G98 = "nt", "", 'P21'!$G98)</f>
        <v/>
      </c>
      <c r="X88" s="90" t="str">
        <f>IF('P22'!$G98 = "nt", "", 'P22'!$G98)</f>
        <v/>
      </c>
      <c r="Y88" s="90" t="str">
        <f>IF('P23'!$G98 = "nt", "", 'P23'!$G98)</f>
        <v/>
      </c>
      <c r="Z88" s="90" t="str">
        <f>IF('P24'!$G98 = "nt", "", 'P24'!$G98)</f>
        <v/>
      </c>
      <c r="AA88" s="90" t="str">
        <f>IF('P25'!$G98 = "nt", "", 'P25'!$G98)</f>
        <v/>
      </c>
    </row>
    <row r="89" spans="1:27" ht="12.75" x14ac:dyDescent="0.2">
      <c r="A89" s="92" t="s">
        <v>92</v>
      </c>
      <c r="B89" s="92" t="s">
        <v>85</v>
      </c>
      <c r="C89" s="90" t="str">
        <f>IF('P01'!$G99 = "nt", "", 'P01'!$G99)</f>
        <v>c</v>
      </c>
      <c r="D89" s="90" t="str">
        <f>IF('P02'!$G99 = "nt", "", 'P02'!$G99)</f>
        <v>c</v>
      </c>
      <c r="E89" s="90" t="str">
        <f>IF('P03'!$G99 = "nt", "", 'P03'!$G99)</f>
        <v>c</v>
      </c>
      <c r="F89" s="90" t="str">
        <f>IF('P04'!$G99 = "nt", "", 'P04'!$G99)</f>
        <v>c</v>
      </c>
      <c r="G89" s="90" t="str">
        <f>IF('P05'!$G99 = "nt", "", 'P05'!$G99)</f>
        <v>c</v>
      </c>
      <c r="H89" s="90" t="str">
        <f>IF('P06'!$G99 = "nt", "", 'P06'!$G99)</f>
        <v>c</v>
      </c>
      <c r="I89" s="90" t="str">
        <f>IF('P07'!$G99 = "nt", "", 'P07'!$G99)</f>
        <v>c</v>
      </c>
      <c r="J89" s="90" t="str">
        <f>IF('P08'!$G99 = "nt", "", 'P08'!$G99)</f>
        <v>c</v>
      </c>
      <c r="K89" s="90" t="str">
        <f>IF('P09'!$G99 = "nt", "", 'P09'!$G99)</f>
        <v>c</v>
      </c>
      <c r="L89" s="90" t="str">
        <f>IF('P10'!$G99 = "nt", "", 'P10'!$G99)</f>
        <v>c</v>
      </c>
      <c r="M89" s="90" t="str">
        <f>IF('P11'!$G99 = "nt", "", 'P11'!$G99)</f>
        <v>c</v>
      </c>
      <c r="N89" s="90" t="str">
        <f>IF('P12'!$G99 = "nt", "", 'P12'!$G99)</f>
        <v>c</v>
      </c>
      <c r="O89" s="90" t="str">
        <f>IF('P13'!$G99 = "nt", "", 'P13'!$G99)</f>
        <v>c</v>
      </c>
      <c r="P89" s="90" t="str">
        <f>IF('P14'!$G99 = "nt", "", 'P14'!$G99)</f>
        <v>c</v>
      </c>
      <c r="Q89" s="90" t="str">
        <f>IF('P15'!$G99 = "nt", "", 'P15'!$G99)</f>
        <v>c</v>
      </c>
      <c r="R89" s="90" t="str">
        <f>IF('P16'!$G99 = "nt", "", 'P16'!$G99)</f>
        <v>c</v>
      </c>
      <c r="S89" s="90" t="str">
        <f>IF('P17'!$G99 = "nt", "", 'P17'!$G99)</f>
        <v>c</v>
      </c>
      <c r="T89" s="90" t="str">
        <f>IF('P18'!$G99 = "nt", "", 'P18'!$G99)</f>
        <v>c</v>
      </c>
      <c r="U89" s="90" t="str">
        <f>IF('P19'!$G99 = "nt", "", 'P19'!$G99)</f>
        <v/>
      </c>
      <c r="V89" s="90" t="str">
        <f>IF('P20'!$G99 = "nt", "", 'P20'!$G99)</f>
        <v/>
      </c>
      <c r="W89" s="90" t="str">
        <f>IF('P21'!$G99 = "nt", "", 'P21'!$G99)</f>
        <v/>
      </c>
      <c r="X89" s="90" t="str">
        <f>IF('P22'!$G99 = "nt", "", 'P22'!$G99)</f>
        <v/>
      </c>
      <c r="Y89" s="90" t="str">
        <f>IF('P23'!$G99 = "nt", "", 'P23'!$G99)</f>
        <v/>
      </c>
      <c r="Z89" s="90" t="str">
        <f>IF('P24'!$G99 = "nt", "", 'P24'!$G99)</f>
        <v/>
      </c>
      <c r="AA89" s="90" t="str">
        <f>IF('P25'!$G99 = "nt", "", 'P25'!$G99)</f>
        <v/>
      </c>
    </row>
    <row r="90" spans="1:27" ht="12.75" x14ac:dyDescent="0.2">
      <c r="A90" s="92" t="s">
        <v>92</v>
      </c>
      <c r="B90" s="92" t="s">
        <v>86</v>
      </c>
      <c r="C90" s="90" t="str">
        <f>IF('P01'!$G100 = "nt", "", 'P01'!$G100)</f>
        <v>c</v>
      </c>
      <c r="D90" s="90" t="str">
        <f>IF('P02'!$G100 = "nt", "", 'P02'!$G100)</f>
        <v>c</v>
      </c>
      <c r="E90" s="90" t="str">
        <f>IF('P03'!$G100 = "nt", "", 'P03'!$G100)</f>
        <v>c</v>
      </c>
      <c r="F90" s="90" t="str">
        <f>IF('P04'!$G100 = "nt", "", 'P04'!$G100)</f>
        <v>c</v>
      </c>
      <c r="G90" s="90" t="str">
        <f>IF('P05'!$G100 = "nt", "", 'P05'!$G100)</f>
        <v>c</v>
      </c>
      <c r="H90" s="90" t="str">
        <f>IF('P06'!$G100 = "nt", "", 'P06'!$G100)</f>
        <v>c</v>
      </c>
      <c r="I90" s="90" t="str">
        <f>IF('P07'!$G100 = "nt", "", 'P07'!$G100)</f>
        <v>c</v>
      </c>
      <c r="J90" s="90" t="str">
        <f>IF('P08'!$G100 = "nt", "", 'P08'!$G100)</f>
        <v>c</v>
      </c>
      <c r="K90" s="90" t="str">
        <f>IF('P09'!$G100 = "nt", "", 'P09'!$G100)</f>
        <v>c</v>
      </c>
      <c r="L90" s="90" t="str">
        <f>IF('P10'!$G100 = "nt", "", 'P10'!$G100)</f>
        <v>c</v>
      </c>
      <c r="M90" s="90" t="str">
        <f>IF('P11'!$G100 = "nt", "", 'P11'!$G100)</f>
        <v>c</v>
      </c>
      <c r="N90" s="90" t="str">
        <f>IF('P12'!$G100 = "nt", "", 'P12'!$G100)</f>
        <v>c</v>
      </c>
      <c r="O90" s="90" t="str">
        <f>IF('P13'!$G100 = "nt", "", 'P13'!$G100)</f>
        <v>c</v>
      </c>
      <c r="P90" s="90" t="str">
        <f>IF('P14'!$G100 = "nt", "", 'P14'!$G100)</f>
        <v>c</v>
      </c>
      <c r="Q90" s="90" t="str">
        <f>IF('P15'!$G100 = "nt", "", 'P15'!$G100)</f>
        <v>c</v>
      </c>
      <c r="R90" s="90" t="str">
        <f>IF('P16'!$G100 = "nt", "", 'P16'!$G100)</f>
        <v>c</v>
      </c>
      <c r="S90" s="90" t="str">
        <f>IF('P17'!$G100 = "nt", "", 'P17'!$G100)</f>
        <v>c</v>
      </c>
      <c r="T90" s="90" t="str">
        <f>IF('P18'!$G100 = "nt", "", 'P18'!$G100)</f>
        <v>c</v>
      </c>
      <c r="U90" s="90" t="str">
        <f>IF('P19'!$G100 = "nt", "", 'P19'!$G100)</f>
        <v/>
      </c>
      <c r="V90" s="90" t="str">
        <f>IF('P20'!$G100 = "nt", "", 'P20'!$G100)</f>
        <v/>
      </c>
      <c r="W90" s="90" t="str">
        <f>IF('P21'!$G100 = "nt", "", 'P21'!$G100)</f>
        <v/>
      </c>
      <c r="X90" s="90" t="str">
        <f>IF('P22'!$G100 = "nt", "", 'P22'!$G100)</f>
        <v/>
      </c>
      <c r="Y90" s="90" t="str">
        <f>IF('P23'!$G100 = "nt", "", 'P23'!$G100)</f>
        <v/>
      </c>
      <c r="Z90" s="90" t="str">
        <f>IF('P24'!$G100 = "nt", "", 'P24'!$G100)</f>
        <v/>
      </c>
      <c r="AA90" s="90" t="str">
        <f>IF('P25'!$G100 = "nt", "", 'P25'!$G100)</f>
        <v/>
      </c>
    </row>
    <row r="91" spans="1:27" ht="12.75" x14ac:dyDescent="0.2">
      <c r="A91" s="92" t="s">
        <v>92</v>
      </c>
      <c r="B91" s="92" t="s">
        <v>87</v>
      </c>
      <c r="C91" s="90" t="str">
        <f>IF('P01'!$G101 = "nt", "", 'P01'!$G101)</f>
        <v>c</v>
      </c>
      <c r="D91" s="90" t="str">
        <f>IF('P02'!$G101 = "nt", "", 'P02'!$G101)</f>
        <v>c</v>
      </c>
      <c r="E91" s="90" t="str">
        <f>IF('P03'!$G101 = "nt", "", 'P03'!$G101)</f>
        <v>c</v>
      </c>
      <c r="F91" s="90" t="str">
        <f>IF('P04'!$G101 = "nt", "", 'P04'!$G101)</f>
        <v>c</v>
      </c>
      <c r="G91" s="90" t="str">
        <f>IF('P05'!$G101 = "nt", "", 'P05'!$G101)</f>
        <v>c</v>
      </c>
      <c r="H91" s="90" t="str">
        <f>IF('P06'!$G101 = "nt", "", 'P06'!$G101)</f>
        <v>c</v>
      </c>
      <c r="I91" s="90" t="str">
        <f>IF('P07'!$G101 = "nt", "", 'P07'!$G101)</f>
        <v>c</v>
      </c>
      <c r="J91" s="90" t="str">
        <f>IF('P08'!$G101 = "nt", "", 'P08'!$G101)</f>
        <v>c</v>
      </c>
      <c r="K91" s="90" t="str">
        <f>IF('P09'!$G101 = "nt", "", 'P09'!$G101)</f>
        <v>c</v>
      </c>
      <c r="L91" s="90" t="str">
        <f>IF('P10'!$G101 = "nt", "", 'P10'!$G101)</f>
        <v>c</v>
      </c>
      <c r="M91" s="90" t="str">
        <f>IF('P11'!$G101 = "nt", "", 'P11'!$G101)</f>
        <v>c</v>
      </c>
      <c r="N91" s="90" t="str">
        <f>IF('P12'!$G101 = "nt", "", 'P12'!$G101)</f>
        <v>c</v>
      </c>
      <c r="O91" s="90" t="str">
        <f>IF('P13'!$G101 = "nt", "", 'P13'!$G101)</f>
        <v>c</v>
      </c>
      <c r="P91" s="90" t="str">
        <f>IF('P14'!$G101 = "nt", "", 'P14'!$G101)</f>
        <v>c</v>
      </c>
      <c r="Q91" s="90" t="str">
        <f>IF('P15'!$G101 = "nt", "", 'P15'!$G101)</f>
        <v>c</v>
      </c>
      <c r="R91" s="90" t="str">
        <f>IF('P16'!$G101 = "nt", "", 'P16'!$G101)</f>
        <v>c</v>
      </c>
      <c r="S91" s="90" t="str">
        <f>IF('P17'!$G101 = "nt", "", 'P17'!$G101)</f>
        <v>c</v>
      </c>
      <c r="T91" s="90" t="str">
        <f>IF('P18'!$G101 = "nt", "", 'P18'!$G101)</f>
        <v>c</v>
      </c>
      <c r="U91" s="90" t="str">
        <f>IF('P19'!$G101 = "nt", "", 'P19'!$G101)</f>
        <v/>
      </c>
      <c r="V91" s="90" t="str">
        <f>IF('P20'!$G101 = "nt", "", 'P20'!$G101)</f>
        <v/>
      </c>
      <c r="W91" s="90" t="str">
        <f>IF('P21'!$G101 = "nt", "", 'P21'!$G101)</f>
        <v/>
      </c>
      <c r="X91" s="90" t="str">
        <f>IF('P22'!$G101 = "nt", "", 'P22'!$G101)</f>
        <v/>
      </c>
      <c r="Y91" s="90" t="str">
        <f>IF('P23'!$G101 = "nt", "", 'P23'!$G101)</f>
        <v/>
      </c>
      <c r="Z91" s="90" t="str">
        <f>IF('P24'!$G101 = "nt", "", 'P24'!$G101)</f>
        <v/>
      </c>
      <c r="AA91" s="90" t="str">
        <f>IF('P25'!$G101 = "nt", "", 'P25'!$G101)</f>
        <v/>
      </c>
    </row>
    <row r="92" spans="1:27" ht="12.75" x14ac:dyDescent="0.2">
      <c r="A92" s="92" t="s">
        <v>92</v>
      </c>
      <c r="B92" s="92" t="s">
        <v>88</v>
      </c>
      <c r="C92" s="90" t="str">
        <f>IF('P01'!$G102 = "nt", "", 'P01'!$G102)</f>
        <v>nc</v>
      </c>
      <c r="D92" s="90" t="str">
        <f>IF('P02'!$G102 = "nt", "", 'P02'!$G102)</f>
        <v>na</v>
      </c>
      <c r="E92" s="90" t="str">
        <f>IF('P03'!$G102 = "nt", "", 'P03'!$G102)</f>
        <v>na</v>
      </c>
      <c r="F92" s="90" t="str">
        <f>IF('P04'!$G102 = "nt", "", 'P04'!$G102)</f>
        <v>na</v>
      </c>
      <c r="G92" s="90" t="str">
        <f>IF('P05'!$G102 = "nt", "", 'P05'!$G102)</f>
        <v>nc</v>
      </c>
      <c r="H92" s="90" t="str">
        <f>IF('P06'!$G102 = "nt", "", 'P06'!$G102)</f>
        <v>na</v>
      </c>
      <c r="I92" s="90" t="str">
        <f>IF('P07'!$G102 = "nt", "", 'P07'!$G102)</f>
        <v>na</v>
      </c>
      <c r="J92" s="90" t="str">
        <f>IF('P08'!$G102 = "nt", "", 'P08'!$G102)</f>
        <v>na</v>
      </c>
      <c r="K92" s="90" t="str">
        <f>IF('P09'!$G102 = "nt", "", 'P09'!$G102)</f>
        <v>nc</v>
      </c>
      <c r="L92" s="90" t="str">
        <f>IF('P10'!$G102 = "nt", "", 'P10'!$G102)</f>
        <v>na</v>
      </c>
      <c r="M92" s="90" t="str">
        <f>IF('P11'!$G102 = "nt", "", 'P11'!$G102)</f>
        <v>na</v>
      </c>
      <c r="N92" s="90" t="str">
        <f>IF('P12'!$G102 = "nt", "", 'P12'!$G102)</f>
        <v>na</v>
      </c>
      <c r="O92" s="90" t="str">
        <f>IF('P13'!$G102 = "nt", "", 'P13'!$G102)</f>
        <v>na</v>
      </c>
      <c r="P92" s="90" t="str">
        <f>IF('P14'!$G102 = "nt", "", 'P14'!$G102)</f>
        <v>na</v>
      </c>
      <c r="Q92" s="90" t="str">
        <f>IF('P15'!$G102 = "nt", "", 'P15'!$G102)</f>
        <v>na</v>
      </c>
      <c r="R92" s="90" t="str">
        <f>IF('P16'!$G102 = "nt", "", 'P16'!$G102)</f>
        <v>na</v>
      </c>
      <c r="S92" s="90" t="str">
        <f>IF('P17'!$G102 = "nt", "", 'P17'!$G102)</f>
        <v>na</v>
      </c>
      <c r="T92" s="90" t="str">
        <f>IF('P18'!$G102 = "nt", "", 'P18'!$G102)</f>
        <v>na</v>
      </c>
      <c r="U92" s="90" t="str">
        <f>IF('P19'!$G102 = "nt", "", 'P19'!$G102)</f>
        <v/>
      </c>
      <c r="V92" s="90" t="str">
        <f>IF('P20'!$G102 = "nt", "", 'P20'!$G102)</f>
        <v/>
      </c>
      <c r="W92" s="90" t="str">
        <f>IF('P21'!$G102 = "nt", "", 'P21'!$G102)</f>
        <v>na</v>
      </c>
      <c r="X92" s="90" t="str">
        <f>IF('P22'!$G102 = "nt", "", 'P22'!$G102)</f>
        <v>na</v>
      </c>
      <c r="Y92" s="90" t="str">
        <f>IF('P23'!$G102 = "nt", "", 'P23'!$G102)</f>
        <v>na</v>
      </c>
      <c r="Z92" s="90" t="str">
        <f>IF('P24'!$G102 = "nt", "", 'P24'!$G102)</f>
        <v>na</v>
      </c>
      <c r="AA92" s="90" t="str">
        <f>IF('P25'!$G102 = "nt", "", 'P25'!$G102)</f>
        <v>na</v>
      </c>
    </row>
    <row r="93" spans="1:27" ht="12.75" x14ac:dyDescent="0.2">
      <c r="A93" s="92" t="s">
        <v>92</v>
      </c>
      <c r="B93" s="92" t="s">
        <v>89</v>
      </c>
      <c r="C93" s="90" t="str">
        <f>IF('P01'!$G103 = "nt", "", 'P01'!$G103)</f>
        <v>c</v>
      </c>
      <c r="D93" s="90" t="str">
        <f>IF('P02'!$G103 = "nt", "", 'P02'!$G103)</f>
        <v>c</v>
      </c>
      <c r="E93" s="90" t="str">
        <f>IF('P03'!$G103 = "nt", "", 'P03'!$G103)</f>
        <v>c</v>
      </c>
      <c r="F93" s="90" t="str">
        <f>IF('P04'!$G103 = "nt", "", 'P04'!$G103)</f>
        <v>c</v>
      </c>
      <c r="G93" s="90" t="str">
        <f>IF('P05'!$G103 = "nt", "", 'P05'!$G103)</f>
        <v>c</v>
      </c>
      <c r="H93" s="90" t="str">
        <f>IF('P06'!$G103 = "nt", "", 'P06'!$G103)</f>
        <v>c</v>
      </c>
      <c r="I93" s="90" t="str">
        <f>IF('P07'!$G103 = "nt", "", 'P07'!$G103)</f>
        <v>c</v>
      </c>
      <c r="J93" s="90" t="str">
        <f>IF('P08'!$G103 = "nt", "", 'P08'!$G103)</f>
        <v>c</v>
      </c>
      <c r="K93" s="90" t="str">
        <f>IF('P09'!$G103 = "nt", "", 'P09'!$G103)</f>
        <v>c</v>
      </c>
      <c r="L93" s="90" t="str">
        <f>IF('P10'!$G103 = "nt", "", 'P10'!$G103)</f>
        <v>c</v>
      </c>
      <c r="M93" s="90" t="str">
        <f>IF('P11'!$G103 = "nt", "", 'P11'!$G103)</f>
        <v>c</v>
      </c>
      <c r="N93" s="90" t="str">
        <f>IF('P12'!$G103 = "nt", "", 'P12'!$G103)</f>
        <v>c</v>
      </c>
      <c r="O93" s="90" t="str">
        <f>IF('P13'!$G103 = "nt", "", 'P13'!$G103)</f>
        <v>c</v>
      </c>
      <c r="P93" s="90" t="str">
        <f>IF('P14'!$G103 = "nt", "", 'P14'!$G103)</f>
        <v>c</v>
      </c>
      <c r="Q93" s="90" t="str">
        <f>IF('P15'!$G103 = "nt", "", 'P15'!$G103)</f>
        <v>c</v>
      </c>
      <c r="R93" s="90" t="str">
        <f>IF('P16'!$G103 = "nt", "", 'P16'!$G103)</f>
        <v>c</v>
      </c>
      <c r="S93" s="90" t="str">
        <f>IF('P17'!$G103 = "nt", "", 'P17'!$G103)</f>
        <v>c</v>
      </c>
      <c r="T93" s="90" t="str">
        <f>IF('P18'!$G103 = "nt", "", 'P18'!$G103)</f>
        <v>c</v>
      </c>
      <c r="U93" s="90" t="str">
        <f>IF('P19'!$G103 = "nt", "", 'P19'!$G103)</f>
        <v/>
      </c>
      <c r="V93" s="90" t="str">
        <f>IF('P20'!$G103 = "nt", "", 'P20'!$G103)</f>
        <v/>
      </c>
      <c r="W93" s="90" t="str">
        <f>IF('P21'!$G103 = "nt", "", 'P21'!$G103)</f>
        <v/>
      </c>
      <c r="X93" s="90" t="str">
        <f>IF('P22'!$G103 = "nt", "", 'P22'!$G103)</f>
        <v/>
      </c>
      <c r="Y93" s="90" t="str">
        <f>IF('P23'!$G103 = "nt", "", 'P23'!$G103)</f>
        <v/>
      </c>
      <c r="Z93" s="90" t="str">
        <f>IF('P24'!$G103 = "nt", "", 'P24'!$G103)</f>
        <v/>
      </c>
      <c r="AA93" s="90" t="str">
        <f>IF('P25'!$G103 = "nt", "", 'P25'!$G103)</f>
        <v/>
      </c>
    </row>
    <row r="94" spans="1:27" ht="12.75" x14ac:dyDescent="0.2">
      <c r="A94" s="92" t="s">
        <v>92</v>
      </c>
      <c r="B94" s="92" t="s">
        <v>90</v>
      </c>
      <c r="C94" s="90" t="str">
        <f>IF('P01'!$G104 = "nt", "", 'P01'!$G104)</f>
        <v>na</v>
      </c>
      <c r="D94" s="90" t="str">
        <f>IF('P02'!$G104 = "nt", "", 'P02'!$G104)</f>
        <v>na</v>
      </c>
      <c r="E94" s="90" t="str">
        <f>IF('P03'!$G104 = "nt", "", 'P03'!$G104)</f>
        <v>na</v>
      </c>
      <c r="F94" s="90" t="str">
        <f>IF('P04'!$G104 = "nt", "", 'P04'!$G104)</f>
        <v>na</v>
      </c>
      <c r="G94" s="90" t="str">
        <f>IF('P05'!$G104 = "nt", "", 'P05'!$G104)</f>
        <v>na</v>
      </c>
      <c r="H94" s="90" t="str">
        <f>IF('P06'!$G104 = "nt", "", 'P06'!$G104)</f>
        <v>na</v>
      </c>
      <c r="I94" s="90" t="str">
        <f>IF('P07'!$G104 = "nt", "", 'P07'!$G104)</f>
        <v>na</v>
      </c>
      <c r="J94" s="90" t="str">
        <f>IF('P08'!$G104 = "nt", "", 'P08'!$G104)</f>
        <v>na</v>
      </c>
      <c r="K94" s="90" t="str">
        <f>IF('P09'!$G104 = "nt", "", 'P09'!$G104)</f>
        <v>na</v>
      </c>
      <c r="L94" s="90" t="str">
        <f>IF('P10'!$G104 = "nt", "", 'P10'!$G104)</f>
        <v>na</v>
      </c>
      <c r="M94" s="90" t="str">
        <f>IF('P11'!$G104 = "nt", "", 'P11'!$G104)</f>
        <v>na</v>
      </c>
      <c r="N94" s="90" t="str">
        <f>IF('P12'!$G104 = "nt", "", 'P12'!$G104)</f>
        <v>na</v>
      </c>
      <c r="O94" s="90" t="str">
        <f>IF('P13'!$G104 = "nt", "", 'P13'!$G104)</f>
        <v>na</v>
      </c>
      <c r="P94" s="90" t="str">
        <f>IF('P14'!$G104 = "nt", "", 'P14'!$G104)</f>
        <v>na</v>
      </c>
      <c r="Q94" s="90" t="str">
        <f>IF('P15'!$G104 = "nt", "", 'P15'!$G104)</f>
        <v>na</v>
      </c>
      <c r="R94" s="90" t="str">
        <f>IF('P16'!$G104 = "nt", "", 'P16'!$G104)</f>
        <v>na</v>
      </c>
      <c r="S94" s="90" t="str">
        <f>IF('P17'!$G104 = "nt", "", 'P17'!$G104)</f>
        <v>na</v>
      </c>
      <c r="T94" s="90" t="str">
        <f>IF('P18'!$G104 = "nt", "", 'P18'!$G104)</f>
        <v>na</v>
      </c>
      <c r="U94" s="90" t="str">
        <f>IF('P19'!$G104 = "nt", "", 'P19'!$G104)</f>
        <v/>
      </c>
      <c r="V94" s="90" t="str">
        <f>IF('P20'!$G104 = "nt", "", 'P20'!$G104)</f>
        <v/>
      </c>
      <c r="W94" s="90" t="str">
        <f>IF('P21'!$G104 = "nt", "", 'P21'!$G104)</f>
        <v/>
      </c>
      <c r="X94" s="90" t="str">
        <f>IF('P22'!$G104 = "nt", "", 'P22'!$G104)</f>
        <v/>
      </c>
      <c r="Y94" s="90" t="str">
        <f>IF('P23'!$G104 = "nt", "", 'P23'!$G104)</f>
        <v/>
      </c>
      <c r="Z94" s="90" t="str">
        <f>IF('P24'!$G104 = "nt", "", 'P24'!$G104)</f>
        <v/>
      </c>
      <c r="AA94" s="90" t="str">
        <f>IF('P25'!$G104 = "nt", "", 'P25'!$G104)</f>
        <v/>
      </c>
    </row>
    <row r="95" spans="1:27" ht="12.75" x14ac:dyDescent="0.2">
      <c r="A95" s="92" t="s">
        <v>92</v>
      </c>
      <c r="B95" s="92" t="s">
        <v>91</v>
      </c>
      <c r="C95" s="90" t="str">
        <f>IF('P01'!$G105 = "nt", "", 'P01'!$G105)</f>
        <v>c</v>
      </c>
      <c r="D95" s="90" t="str">
        <f>IF('P02'!$G105 = "nt", "", 'P02'!$G105)</f>
        <v>na</v>
      </c>
      <c r="E95" s="90" t="str">
        <f>IF('P03'!$G105 = "nt", "", 'P03'!$G105)</f>
        <v>na</v>
      </c>
      <c r="F95" s="90" t="str">
        <f>IF('P04'!$G105 = "nt", "", 'P04'!$G105)</f>
        <v>na</v>
      </c>
      <c r="G95" s="90" t="str">
        <f>IF('P05'!$G105 = "nt", "", 'P05'!$G105)</f>
        <v>na</v>
      </c>
      <c r="H95" s="90" t="str">
        <f>IF('P06'!$G105 = "nt", "", 'P06'!$G105)</f>
        <v>na</v>
      </c>
      <c r="I95" s="90" t="str">
        <f>IF('P07'!$G105 = "nt", "", 'P07'!$G105)</f>
        <v>na</v>
      </c>
      <c r="J95" s="90" t="str">
        <f>IF('P08'!$G105 = "nt", "", 'P08'!$G105)</f>
        <v>na</v>
      </c>
      <c r="K95" s="90" t="str">
        <f>IF('P09'!$G105 = "nt", "", 'P09'!$G105)</f>
        <v>na</v>
      </c>
      <c r="L95" s="90" t="str">
        <f>IF('P10'!$G105 = "nt", "", 'P10'!$G105)</f>
        <v>na</v>
      </c>
      <c r="M95" s="90" t="str">
        <f>IF('P11'!$G105 = "nt", "", 'P11'!$G105)</f>
        <v>na</v>
      </c>
      <c r="N95" s="90" t="str">
        <f>IF('P12'!$G105 = "nt", "", 'P12'!$G105)</f>
        <v>na</v>
      </c>
      <c r="O95" s="90" t="str">
        <f>IF('P13'!$G105 = "nt", "", 'P13'!$G105)</f>
        <v>na</v>
      </c>
      <c r="P95" s="90" t="str">
        <f>IF('P14'!$G105 = "nt", "", 'P14'!$G105)</f>
        <v>na</v>
      </c>
      <c r="Q95" s="90" t="str">
        <f>IF('P15'!$G105 = "nt", "", 'P15'!$G105)</f>
        <v>na</v>
      </c>
      <c r="R95" s="90" t="str">
        <f>IF('P16'!$G105 = "nt", "", 'P16'!$G105)</f>
        <v>na</v>
      </c>
      <c r="S95" s="90" t="str">
        <f>IF('P17'!$G105 = "nt", "", 'P17'!$G105)</f>
        <v>na</v>
      </c>
      <c r="T95" s="90" t="str">
        <f>IF('P18'!$G105 = "nt", "", 'P18'!$G105)</f>
        <v>na</v>
      </c>
      <c r="U95" s="90" t="str">
        <f>IF('P19'!$G105 = "nt", "", 'P19'!$G105)</f>
        <v/>
      </c>
      <c r="V95" s="90" t="str">
        <f>IF('P20'!$G105 = "nt", "", 'P20'!$G105)</f>
        <v/>
      </c>
      <c r="W95" s="90" t="str">
        <f>IF('P21'!$G105 = "nt", "", 'P21'!$G105)</f>
        <v/>
      </c>
      <c r="X95" s="90" t="str">
        <f>IF('P22'!$G105 = "nt", "", 'P22'!$G105)</f>
        <v/>
      </c>
      <c r="Y95" s="90" t="str">
        <f>IF('P23'!$G105 = "nt", "", 'P23'!$G105)</f>
        <v/>
      </c>
      <c r="Z95" s="90" t="str">
        <f>IF('P24'!$G105 = "nt", "", 'P24'!$G105)</f>
        <v/>
      </c>
      <c r="AA95" s="90" t="str">
        <f>IF('P25'!$G105 = "nt", "", 'P25'!$G105)</f>
        <v/>
      </c>
    </row>
    <row r="96" spans="1:27" ht="12.75" x14ac:dyDescent="0.2">
      <c r="A96" s="92" t="s">
        <v>93</v>
      </c>
      <c r="B96" s="92" t="s">
        <v>81</v>
      </c>
      <c r="C96" s="90" t="str">
        <f>IF('P01'!$G106 = "nt", "", 'P01'!$G106)</f>
        <v>na</v>
      </c>
      <c r="D96" s="90" t="str">
        <f>IF('P02'!$G106 = "nt", "", 'P02'!$G106)</f>
        <v>na</v>
      </c>
      <c r="E96" s="90" t="str">
        <f>IF('P03'!$G106 = "nt", "", 'P03'!$G106)</f>
        <v>na</v>
      </c>
      <c r="F96" s="90" t="str">
        <f>IF('P04'!$G106 = "nt", "", 'P04'!$G106)</f>
        <v>na</v>
      </c>
      <c r="G96" s="90" t="str">
        <f>IF('P05'!$G106 = "nt", "", 'P05'!$G106)</f>
        <v>na</v>
      </c>
      <c r="H96" s="90" t="str">
        <f>IF('P06'!$G106 = "nt", "", 'P06'!$G106)</f>
        <v>na</v>
      </c>
      <c r="I96" s="90" t="str">
        <f>IF('P07'!$G106 = "nt", "", 'P07'!$G106)</f>
        <v>na</v>
      </c>
      <c r="J96" s="90" t="str">
        <f>IF('P08'!$G106 = "nt", "", 'P08'!$G106)</f>
        <v>na</v>
      </c>
      <c r="K96" s="90" t="str">
        <f>IF('P09'!$G106 = "nt", "", 'P09'!$G106)</f>
        <v>na</v>
      </c>
      <c r="L96" s="90" t="str">
        <f>IF('P10'!$G106 = "nt", "", 'P10'!$G106)</f>
        <v>na</v>
      </c>
      <c r="M96" s="90" t="str">
        <f>IF('P11'!$G106 = "nt", "", 'P11'!$G106)</f>
        <v>na</v>
      </c>
      <c r="N96" s="90" t="str">
        <f>IF('P12'!$G106 = "nt", "", 'P12'!$G106)</f>
        <v>na</v>
      </c>
      <c r="O96" s="90" t="str">
        <f>IF('P13'!$G106 = "nt", "", 'P13'!$G106)</f>
        <v>na</v>
      </c>
      <c r="P96" s="90" t="str">
        <f>IF('P14'!$G106 = "nt", "", 'P14'!$G106)</f>
        <v>na</v>
      </c>
      <c r="Q96" s="90" t="str">
        <f>IF('P15'!$G106 = "nt", "", 'P15'!$G106)</f>
        <v>na</v>
      </c>
      <c r="R96" s="90" t="str">
        <f>IF('P16'!$G106 = "nt", "", 'P16'!$G106)</f>
        <v>na</v>
      </c>
      <c r="S96" s="90" t="str">
        <f>IF('P17'!$G106 = "nt", "", 'P17'!$G106)</f>
        <v>na</v>
      </c>
      <c r="T96" s="90" t="str">
        <f>IF('P18'!$G106 = "nt", "", 'P18'!$G106)</f>
        <v>na</v>
      </c>
      <c r="U96" s="90" t="str">
        <f>IF('P19'!$G106 = "nt", "", 'P19'!$G106)</f>
        <v/>
      </c>
      <c r="V96" s="90" t="str">
        <f>IF('P20'!$G106 = "nt", "", 'P20'!$G106)</f>
        <v/>
      </c>
      <c r="W96" s="90" t="str">
        <f>IF('P21'!$G106 = "nt", "", 'P21'!$G106)</f>
        <v/>
      </c>
      <c r="X96" s="90" t="str">
        <f>IF('P22'!$G106 = "nt", "", 'P22'!$G106)</f>
        <v/>
      </c>
      <c r="Y96" s="90" t="str">
        <f>IF('P23'!$G106 = "nt", "", 'P23'!$G106)</f>
        <v/>
      </c>
      <c r="Z96" s="90" t="str">
        <f>IF('P24'!$G106 = "nt", "", 'P24'!$G106)</f>
        <v/>
      </c>
      <c r="AA96" s="90" t="str">
        <f>IF('P25'!$G106 = "nt", "", 'P25'!$G106)</f>
        <v/>
      </c>
    </row>
    <row r="97" spans="1:27" ht="12.75" x14ac:dyDescent="0.2">
      <c r="A97" s="92" t="s">
        <v>93</v>
      </c>
      <c r="B97" s="92" t="s">
        <v>82</v>
      </c>
      <c r="C97" s="90" t="str">
        <f>IF('P01'!$G107 = "nt", "", 'P01'!$G107)</f>
        <v>c</v>
      </c>
      <c r="D97" s="90" t="str">
        <f>IF('P02'!$G107 = "nt", "", 'P02'!$G107)</f>
        <v>c</v>
      </c>
      <c r="E97" s="90" t="str">
        <f>IF('P03'!$G107 = "nt", "", 'P03'!$G107)</f>
        <v>c</v>
      </c>
      <c r="F97" s="90" t="str">
        <f>IF('P04'!$G107 = "nt", "", 'P04'!$G107)</f>
        <v>c</v>
      </c>
      <c r="G97" s="90" t="str">
        <f>IF('P05'!$G107 = "nt", "", 'P05'!$G107)</f>
        <v>c</v>
      </c>
      <c r="H97" s="90" t="str">
        <f>IF('P06'!$G107 = "nt", "", 'P06'!$G107)</f>
        <v>c</v>
      </c>
      <c r="I97" s="90" t="str">
        <f>IF('P07'!$G107 = "nt", "", 'P07'!$G107)</f>
        <v>c</v>
      </c>
      <c r="J97" s="90" t="str">
        <f>IF('P08'!$G107 = "nt", "", 'P08'!$G107)</f>
        <v>c</v>
      </c>
      <c r="K97" s="90" t="str">
        <f>IF('P09'!$G107 = "nt", "", 'P09'!$G107)</f>
        <v>c</v>
      </c>
      <c r="L97" s="90" t="str">
        <f>IF('P10'!$G107 = "nt", "", 'P10'!$G107)</f>
        <v>c</v>
      </c>
      <c r="M97" s="90" t="str">
        <f>IF('P11'!$G107 = "nt", "", 'P11'!$G107)</f>
        <v>c</v>
      </c>
      <c r="N97" s="90" t="str">
        <f>IF('P12'!$G107 = "nt", "", 'P12'!$G107)</f>
        <v>c</v>
      </c>
      <c r="O97" s="90" t="str">
        <f>IF('P13'!$G107 = "nt", "", 'P13'!$G107)</f>
        <v>c</v>
      </c>
      <c r="P97" s="90" t="str">
        <f>IF('P14'!$G107 = "nt", "", 'P14'!$G107)</f>
        <v>c</v>
      </c>
      <c r="Q97" s="90" t="str">
        <f>IF('P15'!$G107 = "nt", "", 'P15'!$G107)</f>
        <v>c</v>
      </c>
      <c r="R97" s="90" t="str">
        <f>IF('P16'!$G107 = "nt", "", 'P16'!$G107)</f>
        <v>c</v>
      </c>
      <c r="S97" s="90" t="str">
        <f>IF('P17'!$G107 = "nt", "", 'P17'!$G107)</f>
        <v>c</v>
      </c>
      <c r="T97" s="90" t="str">
        <f>IF('P18'!$G107 = "nt", "", 'P18'!$G107)</f>
        <v>c</v>
      </c>
      <c r="U97" s="90" t="str">
        <f>IF('P19'!$G107 = "nt", "", 'P19'!$G107)</f>
        <v/>
      </c>
      <c r="V97" s="90" t="str">
        <f>IF('P20'!$G107 = "nt", "", 'P20'!$G107)</f>
        <v/>
      </c>
      <c r="W97" s="90" t="str">
        <f>IF('P21'!$G107 = "nt", "", 'P21'!$G107)</f>
        <v/>
      </c>
      <c r="X97" s="90" t="str">
        <f>IF('P22'!$G107 = "nt", "", 'P22'!$G107)</f>
        <v/>
      </c>
      <c r="Y97" s="90" t="str">
        <f>IF('P23'!$G107 = "nt", "", 'P23'!$G107)</f>
        <v/>
      </c>
      <c r="Z97" s="90" t="str">
        <f>IF('P24'!$G107 = "nt", "", 'P24'!$G107)</f>
        <v/>
      </c>
      <c r="AA97" s="90" t="str">
        <f>IF('P25'!$G107 = "nt", "", 'P25'!$G107)</f>
        <v/>
      </c>
    </row>
    <row r="98" spans="1:27" ht="12.75" x14ac:dyDescent="0.2">
      <c r="A98" s="92" t="s">
        <v>93</v>
      </c>
      <c r="B98" s="92" t="s">
        <v>83</v>
      </c>
      <c r="C98" s="90" t="str">
        <f>IF('P01'!$G108 = "nt", "", 'P01'!$G108)</f>
        <v>na</v>
      </c>
      <c r="D98" s="90" t="str">
        <f>IF('P02'!$G108 = "nt", "", 'P02'!$G108)</f>
        <v>na</v>
      </c>
      <c r="E98" s="90" t="str">
        <f>IF('P03'!$G108 = "nt", "", 'P03'!$G108)</f>
        <v>na</v>
      </c>
      <c r="F98" s="90" t="str">
        <f>IF('P04'!$G108 = "nt", "", 'P04'!$G108)</f>
        <v>na</v>
      </c>
      <c r="G98" s="90" t="str">
        <f>IF('P05'!$G108 = "nt", "", 'P05'!$G108)</f>
        <v>na</v>
      </c>
      <c r="H98" s="90" t="str">
        <f>IF('P06'!$G108 = "nt", "", 'P06'!$G108)</f>
        <v>na</v>
      </c>
      <c r="I98" s="90" t="str">
        <f>IF('P07'!$G108 = "nt", "", 'P07'!$G108)</f>
        <v>na</v>
      </c>
      <c r="J98" s="90" t="str">
        <f>IF('P08'!$G108 = "nt", "", 'P08'!$G108)</f>
        <v>na</v>
      </c>
      <c r="K98" s="90" t="str">
        <f>IF('P09'!$G108 = "nt", "", 'P09'!$G108)</f>
        <v>na</v>
      </c>
      <c r="L98" s="90" t="str">
        <f>IF('P10'!$G108 = "nt", "", 'P10'!$G108)</f>
        <v>na</v>
      </c>
      <c r="M98" s="90" t="str">
        <f>IF('P11'!$G108 = "nt", "", 'P11'!$G108)</f>
        <v>na</v>
      </c>
      <c r="N98" s="90" t="str">
        <f>IF('P12'!$G108 = "nt", "", 'P12'!$G108)</f>
        <v>na</v>
      </c>
      <c r="O98" s="90" t="str">
        <f>IF('P13'!$G108 = "nt", "", 'P13'!$G108)</f>
        <v>nc</v>
      </c>
      <c r="P98" s="90" t="str">
        <f>IF('P14'!$G108 = "nt", "", 'P14'!$G108)</f>
        <v>na</v>
      </c>
      <c r="Q98" s="90" t="str">
        <f>IF('P15'!$G108 = "nt", "", 'P15'!$G108)</f>
        <v>nc</v>
      </c>
      <c r="R98" s="90" t="str">
        <f>IF('P16'!$G108 = "nt", "", 'P16'!$G108)</f>
        <v>na</v>
      </c>
      <c r="S98" s="90" t="str">
        <f>IF('P17'!$G108 = "nt", "", 'P17'!$G108)</f>
        <v>na</v>
      </c>
      <c r="T98" s="90" t="str">
        <f>IF('P18'!$G108 = "nt", "", 'P18'!$G108)</f>
        <v>nc</v>
      </c>
      <c r="U98" s="90" t="str">
        <f>IF('P19'!$G108 = "nt", "", 'P19'!$G108)</f>
        <v/>
      </c>
      <c r="V98" s="90" t="str">
        <f>IF('P20'!$G108 = "nt", "", 'P20'!$G108)</f>
        <v/>
      </c>
      <c r="W98" s="90" t="str">
        <f>IF('P21'!$G108 = "nt", "", 'P21'!$G108)</f>
        <v/>
      </c>
      <c r="X98" s="90" t="str">
        <f>IF('P22'!$G108 = "nt", "", 'P22'!$G108)</f>
        <v/>
      </c>
      <c r="Y98" s="90" t="str">
        <f>IF('P23'!$G108 = "nt", "", 'P23'!$G108)</f>
        <v/>
      </c>
      <c r="Z98" s="90" t="str">
        <f>IF('P24'!$G108 = "nt", "", 'P24'!$G108)</f>
        <v/>
      </c>
      <c r="AA98" s="90" t="str">
        <f>IF('P25'!$G108 = "nt", "", 'P25'!$G108)</f>
        <v/>
      </c>
    </row>
    <row r="99" spans="1:27" ht="12.75" x14ac:dyDescent="0.2">
      <c r="A99" s="92" t="s">
        <v>93</v>
      </c>
      <c r="B99" s="92" t="s">
        <v>84</v>
      </c>
      <c r="C99" s="90" t="str">
        <f>IF('P01'!$G109 = "nt", "", 'P01'!$G109)</f>
        <v>na</v>
      </c>
      <c r="D99" s="90" t="str">
        <f>IF('P02'!$G109 = "nt", "", 'P02'!$G109)</f>
        <v>na</v>
      </c>
      <c r="E99" s="90" t="str">
        <f>IF('P03'!$G109 = "nt", "", 'P03'!$G109)</f>
        <v>na</v>
      </c>
      <c r="F99" s="90" t="str">
        <f>IF('P04'!$G109 = "nt", "", 'P04'!$G109)</f>
        <v>na</v>
      </c>
      <c r="G99" s="90" t="str">
        <f>IF('P05'!$G109 = "nt", "", 'P05'!$G109)</f>
        <v>na</v>
      </c>
      <c r="H99" s="90" t="str">
        <f>IF('P06'!$G109 = "nt", "", 'P06'!$G109)</f>
        <v>na</v>
      </c>
      <c r="I99" s="90" t="str">
        <f>IF('P07'!$G109 = "nt", "", 'P07'!$G109)</f>
        <v>na</v>
      </c>
      <c r="J99" s="90" t="str">
        <f>IF('P08'!$G109 = "nt", "", 'P08'!$G109)</f>
        <v>na</v>
      </c>
      <c r="K99" s="90" t="str">
        <f>IF('P09'!$G109 = "nt", "", 'P09'!$G109)</f>
        <v>na</v>
      </c>
      <c r="L99" s="90" t="str">
        <f>IF('P10'!$G109 = "nt", "", 'P10'!$G109)</f>
        <v>na</v>
      </c>
      <c r="M99" s="90" t="str">
        <f>IF('P11'!$G109 = "nt", "", 'P11'!$G109)</f>
        <v>na</v>
      </c>
      <c r="N99" s="90" t="str">
        <f>IF('P12'!$G109 = "nt", "", 'P12'!$G109)</f>
        <v>na</v>
      </c>
      <c r="O99" s="90" t="str">
        <f>IF('P13'!$G109 = "nt", "", 'P13'!$G109)</f>
        <v>na</v>
      </c>
      <c r="P99" s="90" t="str">
        <f>IF('P14'!$G109 = "nt", "", 'P14'!$G109)</f>
        <v>na</v>
      </c>
      <c r="Q99" s="90" t="str">
        <f>IF('P15'!$G109 = "nt", "", 'P15'!$G109)</f>
        <v>na</v>
      </c>
      <c r="R99" s="90" t="str">
        <f>IF('P16'!$G109 = "nt", "", 'P16'!$G109)</f>
        <v>na</v>
      </c>
      <c r="S99" s="90" t="str">
        <f>IF('P17'!$G109 = "nt", "", 'P17'!$G109)</f>
        <v>na</v>
      </c>
      <c r="T99" s="90" t="str">
        <f>IF('P18'!$G109 = "nt", "", 'P18'!$G109)</f>
        <v>na</v>
      </c>
      <c r="U99" s="90" t="str">
        <f>IF('P19'!$G109 = "nt", "", 'P19'!$G109)</f>
        <v/>
      </c>
      <c r="V99" s="90" t="str">
        <f>IF('P20'!$G109 = "nt", "", 'P20'!$G109)</f>
        <v/>
      </c>
      <c r="W99" s="90" t="str">
        <f>IF('P21'!$G109 = "nt", "", 'P21'!$G109)</f>
        <v/>
      </c>
      <c r="X99" s="90" t="str">
        <f>IF('P22'!$G109 = "nt", "", 'P22'!$G109)</f>
        <v/>
      </c>
      <c r="Y99" s="90" t="str">
        <f>IF('P23'!$G109 = "nt", "", 'P23'!$G109)</f>
        <v/>
      </c>
      <c r="Z99" s="90" t="str">
        <f>IF('P24'!$G109 = "nt", "", 'P24'!$G109)</f>
        <v/>
      </c>
      <c r="AA99" s="90" t="str">
        <f>IF('P25'!$G109 = "nt", "", 'P25'!$G109)</f>
        <v/>
      </c>
    </row>
    <row r="100" spans="1:27" ht="12.75" x14ac:dyDescent="0.2">
      <c r="A100" s="92" t="s">
        <v>93</v>
      </c>
      <c r="B100" s="92" t="s">
        <v>85</v>
      </c>
      <c r="C100" s="90" t="str">
        <f>IF('P01'!$G110 = "nt", "", 'P01'!$G110)</f>
        <v>na</v>
      </c>
      <c r="D100" s="90" t="str">
        <f>IF('P02'!$G110 = "nt", "", 'P02'!$G110)</f>
        <v>na</v>
      </c>
      <c r="E100" s="90" t="str">
        <f>IF('P03'!$G110 = "nt", "", 'P03'!$G110)</f>
        <v>na</v>
      </c>
      <c r="F100" s="90" t="str">
        <f>IF('P04'!$G110 = "nt", "", 'P04'!$G110)</f>
        <v>na</v>
      </c>
      <c r="G100" s="90" t="str">
        <f>IF('P05'!$G110 = "nt", "", 'P05'!$G110)</f>
        <v>na</v>
      </c>
      <c r="H100" s="90" t="str">
        <f>IF('P06'!$G110 = "nt", "", 'P06'!$G110)</f>
        <v>na</v>
      </c>
      <c r="I100" s="90" t="str">
        <f>IF('P07'!$G110 = "nt", "", 'P07'!$G110)</f>
        <v>na</v>
      </c>
      <c r="J100" s="90" t="str">
        <f>IF('P08'!$G110 = "nt", "", 'P08'!$G110)</f>
        <v>na</v>
      </c>
      <c r="K100" s="90" t="str">
        <f>IF('P09'!$G110 = "nt", "", 'P09'!$G110)</f>
        <v>na</v>
      </c>
      <c r="L100" s="90" t="str">
        <f>IF('P10'!$G110 = "nt", "", 'P10'!$G110)</f>
        <v>na</v>
      </c>
      <c r="M100" s="90" t="str">
        <f>IF('P11'!$G110 = "nt", "", 'P11'!$G110)</f>
        <v>na</v>
      </c>
      <c r="N100" s="90" t="str">
        <f>IF('P12'!$G110 = "nt", "", 'P12'!$G110)</f>
        <v>na</v>
      </c>
      <c r="O100" s="90" t="str">
        <f>IF('P13'!$G110 = "nt", "", 'P13'!$G110)</f>
        <v>na</v>
      </c>
      <c r="P100" s="90" t="str">
        <f>IF('P14'!$G110 = "nt", "", 'P14'!$G110)</f>
        <v>na</v>
      </c>
      <c r="Q100" s="90" t="str">
        <f>IF('P15'!$G110 = "nt", "", 'P15'!$G110)</f>
        <v>na</v>
      </c>
      <c r="R100" s="90" t="str">
        <f>IF('P16'!$G110 = "nt", "", 'P16'!$G110)</f>
        <v>na</v>
      </c>
      <c r="S100" s="90" t="str">
        <f>IF('P17'!$G110 = "nt", "", 'P17'!$G110)</f>
        <v>na</v>
      </c>
      <c r="T100" s="90" t="str">
        <f>IF('P18'!$G110 = "nt", "", 'P18'!$G110)</f>
        <v>na</v>
      </c>
      <c r="U100" s="90" t="str">
        <f>IF('P19'!$G110 = "nt", "", 'P19'!$G110)</f>
        <v/>
      </c>
      <c r="V100" s="90" t="str">
        <f>IF('P20'!$G110 = "nt", "", 'P20'!$G110)</f>
        <v/>
      </c>
      <c r="W100" s="90" t="str">
        <f>IF('P21'!$G110 = "nt", "", 'P21'!$G110)</f>
        <v/>
      </c>
      <c r="X100" s="90" t="str">
        <f>IF('P22'!$G110 = "nt", "", 'P22'!$G110)</f>
        <v/>
      </c>
      <c r="Y100" s="90" t="str">
        <f>IF('P23'!$G110 = "nt", "", 'P23'!$G110)</f>
        <v/>
      </c>
      <c r="Z100" s="90" t="str">
        <f>IF('P24'!$G110 = "nt", "", 'P24'!$G110)</f>
        <v/>
      </c>
      <c r="AA100" s="90" t="str">
        <f>IF('P25'!$G110 = "nt", "", 'P25'!$G110)</f>
        <v/>
      </c>
    </row>
    <row r="101" spans="1:27" ht="12.75" x14ac:dyDescent="0.2">
      <c r="A101" s="92" t="s">
        <v>93</v>
      </c>
      <c r="B101" s="92" t="s">
        <v>86</v>
      </c>
      <c r="C101" s="90" t="str">
        <f>IF('P01'!$G111 = "nt", "", 'P01'!$G111)</f>
        <v>na</v>
      </c>
      <c r="D101" s="90" t="str">
        <f>IF('P02'!$G111 = "nt", "", 'P02'!$G111)</f>
        <v>na</v>
      </c>
      <c r="E101" s="90" t="str">
        <f>IF('P03'!$G111 = "nt", "", 'P03'!$G111)</f>
        <v>na</v>
      </c>
      <c r="F101" s="90" t="str">
        <f>IF('P04'!$G111 = "nt", "", 'P04'!$G111)</f>
        <v>na</v>
      </c>
      <c r="G101" s="90" t="str">
        <f>IF('P05'!$G111 = "nt", "", 'P05'!$G111)</f>
        <v>na</v>
      </c>
      <c r="H101" s="90" t="str">
        <f>IF('P06'!$G111 = "nt", "", 'P06'!$G111)</f>
        <v>na</v>
      </c>
      <c r="I101" s="90" t="str">
        <f>IF('P07'!$G111 = "nt", "", 'P07'!$G111)</f>
        <v>na</v>
      </c>
      <c r="J101" s="90" t="str">
        <f>IF('P08'!$G111 = "nt", "", 'P08'!$G111)</f>
        <v>na</v>
      </c>
      <c r="K101" s="90" t="str">
        <f>IF('P09'!$G111 = "nt", "", 'P09'!$G111)</f>
        <v>na</v>
      </c>
      <c r="L101" s="90" t="str">
        <f>IF('P10'!$G111 = "nt", "", 'P10'!$G111)</f>
        <v>na</v>
      </c>
      <c r="M101" s="90" t="str">
        <f>IF('P11'!$G111 = "nt", "", 'P11'!$G111)</f>
        <v>na</v>
      </c>
      <c r="N101" s="90" t="str">
        <f>IF('P12'!$G111 = "nt", "", 'P12'!$G111)</f>
        <v>na</v>
      </c>
      <c r="O101" s="90" t="str">
        <f>IF('P13'!$G111 = "nt", "", 'P13'!$G111)</f>
        <v>na</v>
      </c>
      <c r="P101" s="90" t="str">
        <f>IF('P14'!$G111 = "nt", "", 'P14'!$G111)</f>
        <v>na</v>
      </c>
      <c r="Q101" s="90" t="str">
        <f>IF('P15'!$G111 = "nt", "", 'P15'!$G111)</f>
        <v>na</v>
      </c>
      <c r="R101" s="90" t="str">
        <f>IF('P16'!$G111 = "nt", "", 'P16'!$G111)</f>
        <v>na</v>
      </c>
      <c r="S101" s="90" t="str">
        <f>IF('P17'!$G111 = "nt", "", 'P17'!$G111)</f>
        <v>na</v>
      </c>
      <c r="T101" s="90" t="str">
        <f>IF('P18'!$G111 = "nt", "", 'P18'!$G111)</f>
        <v>na</v>
      </c>
      <c r="U101" s="90" t="str">
        <f>IF('P19'!$G111 = "nt", "", 'P19'!$G111)</f>
        <v/>
      </c>
      <c r="V101" s="90" t="str">
        <f>IF('P20'!$G111 = "nt", "", 'P20'!$G111)</f>
        <v/>
      </c>
      <c r="W101" s="90" t="str">
        <f>IF('P21'!$G111 = "nt", "", 'P21'!$G111)</f>
        <v/>
      </c>
      <c r="X101" s="90" t="str">
        <f>IF('P22'!$G111 = "nt", "", 'P22'!$G111)</f>
        <v/>
      </c>
      <c r="Y101" s="90" t="str">
        <f>IF('P23'!$G111 = "nt", "", 'P23'!$G111)</f>
        <v/>
      </c>
      <c r="Z101" s="90" t="str">
        <f>IF('P24'!$G111 = "nt", "", 'P24'!$G111)</f>
        <v/>
      </c>
      <c r="AA101" s="90" t="str">
        <f>IF('P25'!$G111 = "nt", "", 'P25'!$G111)</f>
        <v/>
      </c>
    </row>
    <row r="102" spans="1:27" ht="12.75" x14ac:dyDescent="0.2">
      <c r="A102" s="92" t="s">
        <v>93</v>
      </c>
      <c r="B102" s="92" t="s">
        <v>87</v>
      </c>
      <c r="C102" s="90" t="str">
        <f>IF('P01'!$G112 = "nt", "", 'P01'!$G112)</f>
        <v>na</v>
      </c>
      <c r="D102" s="90" t="str">
        <f>IF('P02'!$G112 = "nt", "", 'P02'!$G112)</f>
        <v>na</v>
      </c>
      <c r="E102" s="90" t="str">
        <f>IF('P03'!$G112 = "nt", "", 'P03'!$G112)</f>
        <v>na</v>
      </c>
      <c r="F102" s="90" t="str">
        <f>IF('P04'!$G112 = "nt", "", 'P04'!$G112)</f>
        <v>na</v>
      </c>
      <c r="G102" s="90" t="str">
        <f>IF('P05'!$G112 = "nt", "", 'P05'!$G112)</f>
        <v>na</v>
      </c>
      <c r="H102" s="90" t="str">
        <f>IF('P06'!$G112 = "nt", "", 'P06'!$G112)</f>
        <v>na</v>
      </c>
      <c r="I102" s="90" t="str">
        <f>IF('P07'!$G112 = "nt", "", 'P07'!$G112)</f>
        <v>na</v>
      </c>
      <c r="J102" s="90" t="str">
        <f>IF('P08'!$G112 = "nt", "", 'P08'!$G112)</f>
        <v>na</v>
      </c>
      <c r="K102" s="90" t="str">
        <f>IF('P09'!$G112 = "nt", "", 'P09'!$G112)</f>
        <v>na</v>
      </c>
      <c r="L102" s="90" t="str">
        <f>IF('P10'!$G112 = "nt", "", 'P10'!$G112)</f>
        <v>na</v>
      </c>
      <c r="M102" s="90" t="str">
        <f>IF('P11'!$G112 = "nt", "", 'P11'!$G112)</f>
        <v>na</v>
      </c>
      <c r="N102" s="90" t="str">
        <f>IF('P12'!$G112 = "nt", "", 'P12'!$G112)</f>
        <v>na</v>
      </c>
      <c r="O102" s="90" t="str">
        <f>IF('P13'!$G112 = "nt", "", 'P13'!$G112)</f>
        <v>na</v>
      </c>
      <c r="P102" s="90" t="str">
        <f>IF('P14'!$G112 = "nt", "", 'P14'!$G112)</f>
        <v>na</v>
      </c>
      <c r="Q102" s="90" t="str">
        <f>IF('P15'!$G112 = "nt", "", 'P15'!$G112)</f>
        <v>na</v>
      </c>
      <c r="R102" s="90" t="str">
        <f>IF('P16'!$G112 = "nt", "", 'P16'!$G112)</f>
        <v>na</v>
      </c>
      <c r="S102" s="90" t="str">
        <f>IF('P17'!$G112 = "nt", "", 'P17'!$G112)</f>
        <v>na</v>
      </c>
      <c r="T102" s="90" t="str">
        <f>IF('P18'!$G112 = "nt", "", 'P18'!$G112)</f>
        <v>na</v>
      </c>
      <c r="U102" s="90" t="str">
        <f>IF('P19'!$G112 = "nt", "", 'P19'!$G112)</f>
        <v/>
      </c>
      <c r="V102" s="90" t="str">
        <f>IF('P20'!$G112 = "nt", "", 'P20'!$G112)</f>
        <v/>
      </c>
      <c r="W102" s="90" t="str">
        <f>IF('P21'!$G112 = "nt", "", 'P21'!$G112)</f>
        <v/>
      </c>
      <c r="X102" s="90" t="str">
        <f>IF('P22'!$G112 = "nt", "", 'P22'!$G112)</f>
        <v/>
      </c>
      <c r="Y102" s="90" t="str">
        <f>IF('P23'!$G112 = "nt", "", 'P23'!$G112)</f>
        <v/>
      </c>
      <c r="Z102" s="90" t="str">
        <f>IF('P24'!$G112 = "nt", "", 'P24'!$G112)</f>
        <v/>
      </c>
      <c r="AA102" s="90" t="str">
        <f>IF('P25'!$G112 = "nt", "", 'P25'!$G112)</f>
        <v/>
      </c>
    </row>
    <row r="103" spans="1:27" ht="12.75" x14ac:dyDescent="0.2">
      <c r="A103" s="92" t="s">
        <v>93</v>
      </c>
      <c r="B103" s="92" t="s">
        <v>88</v>
      </c>
      <c r="C103" s="90" t="str">
        <f>IF('P01'!$G113 = "nt", "", 'P01'!$G113)</f>
        <v>na</v>
      </c>
      <c r="D103" s="90" t="str">
        <f>IF('P02'!$G113 = "nt", "", 'P02'!$G113)</f>
        <v>na</v>
      </c>
      <c r="E103" s="90" t="str">
        <f>IF('P03'!$G113 = "nt", "", 'P03'!$G113)</f>
        <v>na</v>
      </c>
      <c r="F103" s="90" t="str">
        <f>IF('P04'!$G113 = "nt", "", 'P04'!$G113)</f>
        <v>na</v>
      </c>
      <c r="G103" s="90" t="str">
        <f>IF('P05'!$G113 = "nt", "", 'P05'!$G113)</f>
        <v>na</v>
      </c>
      <c r="H103" s="90" t="str">
        <f>IF('P06'!$G113 = "nt", "", 'P06'!$G113)</f>
        <v>nc</v>
      </c>
      <c r="I103" s="90" t="str">
        <f>IF('P07'!$G113 = "nt", "", 'P07'!$G113)</f>
        <v>na</v>
      </c>
      <c r="J103" s="90" t="str">
        <f>IF('P08'!$G113 = "nt", "", 'P08'!$G113)</f>
        <v>na</v>
      </c>
      <c r="K103" s="90" t="str">
        <f>IF('P09'!$G113 = "nt", "", 'P09'!$G113)</f>
        <v>na</v>
      </c>
      <c r="L103" s="90" t="str">
        <f>IF('P10'!$G113 = "nt", "", 'P10'!$G113)</f>
        <v>na</v>
      </c>
      <c r="M103" s="90" t="str">
        <f>IF('P11'!$G113 = "nt", "", 'P11'!$G113)</f>
        <v>na</v>
      </c>
      <c r="N103" s="90" t="str">
        <f>IF('P12'!$G113 = "nt", "", 'P12'!$G113)</f>
        <v>na</v>
      </c>
      <c r="O103" s="90" t="str">
        <f>IF('P13'!$G113 = "nt", "", 'P13'!$G113)</f>
        <v>na</v>
      </c>
      <c r="P103" s="90" t="str">
        <f>IF('P14'!$G113 = "nt", "", 'P14'!$G113)</f>
        <v>na</v>
      </c>
      <c r="Q103" s="90" t="str">
        <f>IF('P15'!$G113 = "nt", "", 'P15'!$G113)</f>
        <v>na</v>
      </c>
      <c r="R103" s="90" t="str">
        <f>IF('P16'!$G113 = "nt", "", 'P16'!$G113)</f>
        <v>na</v>
      </c>
      <c r="S103" s="90" t="str">
        <f>IF('P17'!$G113 = "nt", "", 'P17'!$G113)</f>
        <v>na</v>
      </c>
      <c r="T103" s="90" t="str">
        <f>IF('P18'!$G113 = "nt", "", 'P18'!$G113)</f>
        <v>na</v>
      </c>
      <c r="U103" s="90" t="str">
        <f>IF('P19'!$G113 = "nt", "", 'P19'!$G113)</f>
        <v/>
      </c>
      <c r="V103" s="90" t="str">
        <f>IF('P20'!$G113 = "nt", "", 'P20'!$G113)</f>
        <v/>
      </c>
      <c r="W103" s="90" t="str">
        <f>IF('P21'!$G113 = "nt", "", 'P21'!$G113)</f>
        <v/>
      </c>
      <c r="X103" s="90" t="str">
        <f>IF('P22'!$G113 = "nt", "", 'P22'!$G113)</f>
        <v/>
      </c>
      <c r="Y103" s="90" t="str">
        <f>IF('P23'!$G113 = "nt", "", 'P23'!$G113)</f>
        <v/>
      </c>
      <c r="Z103" s="90" t="str">
        <f>IF('P24'!$G113 = "nt", "", 'P24'!$G113)</f>
        <v/>
      </c>
      <c r="AA103" s="90" t="str">
        <f>IF('P25'!$G113 = "nt", "", 'P25'!$G113)</f>
        <v/>
      </c>
    </row>
    <row r="104" spans="1:27" ht="12.75" x14ac:dyDescent="0.2">
      <c r="A104" s="92" t="s">
        <v>93</v>
      </c>
      <c r="B104" s="92" t="s">
        <v>89</v>
      </c>
      <c r="C104" s="90" t="str">
        <f>IF('P01'!$G114 = "nt", "", 'P01'!$G114)</f>
        <v>c</v>
      </c>
      <c r="D104" s="90" t="str">
        <f>IF('P02'!$G114 = "nt", "", 'P02'!$G114)</f>
        <v>c</v>
      </c>
      <c r="E104" s="90" t="str">
        <f>IF('P03'!$G114 = "nt", "", 'P03'!$G114)</f>
        <v>c</v>
      </c>
      <c r="F104" s="90" t="str">
        <f>IF('P04'!$G114 = "nt", "", 'P04'!$G114)</f>
        <v>c</v>
      </c>
      <c r="G104" s="90" t="str">
        <f>IF('P05'!$G114 = "nt", "", 'P05'!$G114)</f>
        <v>c</v>
      </c>
      <c r="H104" s="90" t="str">
        <f>IF('P06'!$G114 = "nt", "", 'P06'!$G114)</f>
        <v>c</v>
      </c>
      <c r="I104" s="90" t="str">
        <f>IF('P07'!$G114 = "nt", "", 'P07'!$G114)</f>
        <v>c</v>
      </c>
      <c r="J104" s="90" t="str">
        <f>IF('P08'!$G114 = "nt", "", 'P08'!$G114)</f>
        <v>c</v>
      </c>
      <c r="K104" s="90" t="str">
        <f>IF('P09'!$G114 = "nt", "", 'P09'!$G114)</f>
        <v>c</v>
      </c>
      <c r="L104" s="90" t="str">
        <f>IF('P10'!$G114 = "nt", "", 'P10'!$G114)</f>
        <v>c</v>
      </c>
      <c r="M104" s="90" t="str">
        <f>IF('P11'!$G114 = "nt", "", 'P11'!$G114)</f>
        <v>c</v>
      </c>
      <c r="N104" s="90" t="str">
        <f>IF('P12'!$G114 = "nt", "", 'P12'!$G114)</f>
        <v>c</v>
      </c>
      <c r="O104" s="90" t="str">
        <f>IF('P13'!$G114 = "nt", "", 'P13'!$G114)</f>
        <v>c</v>
      </c>
      <c r="P104" s="90" t="str">
        <f>IF('P14'!$G114 = "nt", "", 'P14'!$G114)</f>
        <v>c</v>
      </c>
      <c r="Q104" s="90" t="str">
        <f>IF('P15'!$G114 = "nt", "", 'P15'!$G114)</f>
        <v>c</v>
      </c>
      <c r="R104" s="90" t="str">
        <f>IF('P16'!$G114 = "nt", "", 'P16'!$G114)</f>
        <v>c</v>
      </c>
      <c r="S104" s="90" t="str">
        <f>IF('P17'!$G114 = "nt", "", 'P17'!$G114)</f>
        <v>c</v>
      </c>
      <c r="T104" s="90" t="str">
        <f>IF('P18'!$G114 = "nt", "", 'P18'!$G114)</f>
        <v>c</v>
      </c>
      <c r="U104" s="90" t="str">
        <f>IF('P19'!$G114 = "nt", "", 'P19'!$G114)</f>
        <v/>
      </c>
      <c r="V104" s="90" t="str">
        <f>IF('P20'!$G114 = "nt", "", 'P20'!$G114)</f>
        <v/>
      </c>
      <c r="W104" s="90" t="str">
        <f>IF('P21'!$G114 = "nt", "", 'P21'!$G114)</f>
        <v/>
      </c>
      <c r="X104" s="90" t="str">
        <f>IF('P22'!$G114 = "nt", "", 'P22'!$G114)</f>
        <v/>
      </c>
      <c r="Y104" s="90" t="str">
        <f>IF('P23'!$G114 = "nt", "", 'P23'!$G114)</f>
        <v/>
      </c>
      <c r="Z104" s="90" t="str">
        <f>IF('P24'!$G114 = "nt", "", 'P24'!$G114)</f>
        <v/>
      </c>
      <c r="AA104" s="90" t="str">
        <f>IF('P25'!$G114 = "nt", "", 'P25'!$G114)</f>
        <v/>
      </c>
    </row>
    <row r="105" spans="1:27" ht="12.75" x14ac:dyDescent="0.2">
      <c r="A105" s="92" t="s">
        <v>93</v>
      </c>
      <c r="B105" s="92" t="s">
        <v>90</v>
      </c>
      <c r="C105" s="90" t="str">
        <f>IF('P01'!$G115 = "nt", "", 'P01'!$G115)</f>
        <v>na</v>
      </c>
      <c r="D105" s="90" t="str">
        <f>IF('P02'!$G115 = "nt", "", 'P02'!$G115)</f>
        <v>na</v>
      </c>
      <c r="E105" s="90" t="str">
        <f>IF('P03'!$G115 = "nt", "", 'P03'!$G115)</f>
        <v>na</v>
      </c>
      <c r="F105" s="90" t="str">
        <f>IF('P04'!$G115 = "nt", "", 'P04'!$G115)</f>
        <v>na</v>
      </c>
      <c r="G105" s="90" t="str">
        <f>IF('P05'!$G115 = "nt", "", 'P05'!$G115)</f>
        <v>na</v>
      </c>
      <c r="H105" s="90" t="str">
        <f>IF('P06'!$G115 = "nt", "", 'P06'!$G115)</f>
        <v>na</v>
      </c>
      <c r="I105" s="90" t="str">
        <f>IF('P07'!$G115 = "nt", "", 'P07'!$G115)</f>
        <v>na</v>
      </c>
      <c r="J105" s="90" t="str">
        <f>IF('P08'!$G115 = "nt", "", 'P08'!$G115)</f>
        <v>na</v>
      </c>
      <c r="K105" s="90" t="str">
        <f>IF('P09'!$G115 = "nt", "", 'P09'!$G115)</f>
        <v>na</v>
      </c>
      <c r="L105" s="90" t="str">
        <f>IF('P10'!$G115 = "nt", "", 'P10'!$G115)</f>
        <v>na</v>
      </c>
      <c r="M105" s="90" t="str">
        <f>IF('P11'!$G115 = "nt", "", 'P11'!$G115)</f>
        <v>na</v>
      </c>
      <c r="N105" s="90" t="str">
        <f>IF('P12'!$G115 = "nt", "", 'P12'!$G115)</f>
        <v>na</v>
      </c>
      <c r="O105" s="90" t="str">
        <f>IF('P13'!$G115 = "nt", "", 'P13'!$G115)</f>
        <v>na</v>
      </c>
      <c r="P105" s="90" t="str">
        <f>IF('P14'!$G115 = "nt", "", 'P14'!$G115)</f>
        <v>na</v>
      </c>
      <c r="Q105" s="90" t="str">
        <f>IF('P15'!$G115 = "nt", "", 'P15'!$G115)</f>
        <v>na</v>
      </c>
      <c r="R105" s="90" t="str">
        <f>IF('P16'!$G115 = "nt", "", 'P16'!$G115)</f>
        <v>na</v>
      </c>
      <c r="S105" s="90" t="str">
        <f>IF('P17'!$G115 = "nt", "", 'P17'!$G115)</f>
        <v>na</v>
      </c>
      <c r="T105" s="90" t="str">
        <f>IF('P18'!$G115 = "nt", "", 'P18'!$G115)</f>
        <v>na</v>
      </c>
      <c r="U105" s="90" t="str">
        <f>IF('P19'!$G115 = "nt", "", 'P19'!$G115)</f>
        <v/>
      </c>
      <c r="V105" s="90" t="str">
        <f>IF('P20'!$G115 = "nt", "", 'P20'!$G115)</f>
        <v/>
      </c>
      <c r="W105" s="90" t="str">
        <f>IF('P21'!$G115 = "nt", "", 'P21'!$G115)</f>
        <v/>
      </c>
      <c r="X105" s="90" t="str">
        <f>IF('P22'!$G115 = "nt", "", 'P22'!$G115)</f>
        <v/>
      </c>
      <c r="Y105" s="90" t="str">
        <f>IF('P23'!$G115 = "nt", "", 'P23'!$G115)</f>
        <v/>
      </c>
      <c r="Z105" s="90" t="str">
        <f>IF('P24'!$G115 = "nt", "", 'P24'!$G115)</f>
        <v/>
      </c>
      <c r="AA105" s="90" t="str">
        <f>IF('P25'!$G115 = "nt", "", 'P25'!$G115)</f>
        <v/>
      </c>
    </row>
    <row r="106" spans="1:27" ht="12.75" x14ac:dyDescent="0.2">
      <c r="A106" s="92" t="s">
        <v>93</v>
      </c>
      <c r="B106" s="92" t="s">
        <v>91</v>
      </c>
      <c r="C106" s="90" t="str">
        <f>IF('P01'!$G116 = "nt", "", 'P01'!$G116)</f>
        <v>c</v>
      </c>
      <c r="D106" s="90" t="str">
        <f>IF('P02'!$G116 = "nt", "", 'P02'!$G116)</f>
        <v>c</v>
      </c>
      <c r="E106" s="90" t="str">
        <f>IF('P03'!$G116 = "nt", "", 'P03'!$G116)</f>
        <v>c</v>
      </c>
      <c r="F106" s="90" t="str">
        <f>IF('P04'!$G116 = "nt", "", 'P04'!$G116)</f>
        <v>c</v>
      </c>
      <c r="G106" s="90" t="str">
        <f>IF('P05'!$G116 = "nt", "", 'P05'!$G116)</f>
        <v>c</v>
      </c>
      <c r="H106" s="90" t="str">
        <f>IF('P06'!$G116 = "nt", "", 'P06'!$G116)</f>
        <v>c</v>
      </c>
      <c r="I106" s="90" t="str">
        <f>IF('P07'!$G116 = "nt", "", 'P07'!$G116)</f>
        <v>c</v>
      </c>
      <c r="J106" s="90" t="str">
        <f>IF('P08'!$G116 = "nt", "", 'P08'!$G116)</f>
        <v>c</v>
      </c>
      <c r="K106" s="90" t="str">
        <f>IF('P09'!$G116 = "nt", "", 'P09'!$G116)</f>
        <v>c</v>
      </c>
      <c r="L106" s="90" t="str">
        <f>IF('P10'!$G116 = "nt", "", 'P10'!$G116)</f>
        <v>c</v>
      </c>
      <c r="M106" s="90" t="str">
        <f>IF('P11'!$G116 = "nt", "", 'P11'!$G116)</f>
        <v>c</v>
      </c>
      <c r="N106" s="90" t="str">
        <f>IF('P12'!$G116 = "nt", "", 'P12'!$G116)</f>
        <v>c</v>
      </c>
      <c r="O106" s="90" t="str">
        <f>IF('P13'!$G116 = "nt", "", 'P13'!$G116)</f>
        <v>c</v>
      </c>
      <c r="P106" s="90" t="str">
        <f>IF('P14'!$G116 = "nt", "", 'P14'!$G116)</f>
        <v>c</v>
      </c>
      <c r="Q106" s="90" t="str">
        <f>IF('P15'!$G116 = "nt", "", 'P15'!$G116)</f>
        <v>c</v>
      </c>
      <c r="R106" s="90" t="str">
        <f>IF('P16'!$G116 = "nt", "", 'P16'!$G116)</f>
        <v>c</v>
      </c>
      <c r="S106" s="90" t="str">
        <f>IF('P17'!$G116 = "nt", "", 'P17'!$G116)</f>
        <v>c</v>
      </c>
      <c r="T106" s="90" t="str">
        <f>IF('P18'!$G116 = "nt", "", 'P18'!$G116)</f>
        <v>c</v>
      </c>
      <c r="U106" s="90" t="str">
        <f>IF('P19'!$G116 = "nt", "", 'P19'!$G116)</f>
        <v/>
      </c>
      <c r="V106" s="90" t="str">
        <f>IF('P20'!$G116 = "nt", "", 'P20'!$G116)</f>
        <v/>
      </c>
      <c r="W106" s="90" t="str">
        <f>IF('P21'!$G116 = "nt", "", 'P21'!$G116)</f>
        <v/>
      </c>
      <c r="X106" s="90" t="str">
        <f>IF('P22'!$G116 = "nt", "", 'P22'!$G116)</f>
        <v/>
      </c>
      <c r="Y106" s="90" t="str">
        <f>IF('P23'!$G116 = "nt", "", 'P23'!$G116)</f>
        <v/>
      </c>
      <c r="Z106" s="90" t="str">
        <f>IF('P24'!$G116 = "nt", "", 'P24'!$G116)</f>
        <v/>
      </c>
      <c r="AA106" s="90" t="str">
        <f>IF('P25'!$G116 = "nt", "", 'P25'!$G116)</f>
        <v/>
      </c>
    </row>
    <row r="107" spans="1:27" ht="12.75" x14ac:dyDescent="0.2">
      <c r="A107" s="92" t="s">
        <v>93</v>
      </c>
      <c r="B107" s="92" t="s">
        <v>92</v>
      </c>
      <c r="C107" s="90" t="str">
        <f>IF('P01'!$G117 = "nt", "", 'P01'!$G117)</f>
        <v>na</v>
      </c>
      <c r="D107" s="90" t="str">
        <f>IF('P02'!$G117 = "nt", "", 'P02'!$G117)</f>
        <v>na</v>
      </c>
      <c r="E107" s="90" t="str">
        <f>IF('P03'!$G117 = "nt", "", 'P03'!$G117)</f>
        <v>na</v>
      </c>
      <c r="F107" s="90" t="str">
        <f>IF('P04'!$G117 = "nt", "", 'P04'!$G117)</f>
        <v>na</v>
      </c>
      <c r="G107" s="90" t="str">
        <f>IF('P05'!$G117 = "nt", "", 'P05'!$G117)</f>
        <v>na</v>
      </c>
      <c r="H107" s="90" t="str">
        <f>IF('P06'!$G117 = "nt", "", 'P06'!$G117)</f>
        <v>na</v>
      </c>
      <c r="I107" s="90" t="str">
        <f>IF('P07'!$G117 = "nt", "", 'P07'!$G117)</f>
        <v>na</v>
      </c>
      <c r="J107" s="90" t="str">
        <f>IF('P08'!$G117 = "nt", "", 'P08'!$G117)</f>
        <v>na</v>
      </c>
      <c r="K107" s="90" t="str">
        <f>IF('P09'!$G117 = "nt", "", 'P09'!$G117)</f>
        <v>na</v>
      </c>
      <c r="L107" s="90" t="str">
        <f>IF('P10'!$G117 = "nt", "", 'P10'!$G117)</f>
        <v>na</v>
      </c>
      <c r="M107" s="90" t="str">
        <f>IF('P11'!$G117 = "nt", "", 'P11'!$G117)</f>
        <v>na</v>
      </c>
      <c r="N107" s="90" t="str">
        <f>IF('P12'!$G117 = "nt", "", 'P12'!$G117)</f>
        <v>na</v>
      </c>
      <c r="O107" s="90" t="str">
        <f>IF('P13'!$G117 = "nt", "", 'P13'!$G117)</f>
        <v>na</v>
      </c>
      <c r="P107" s="90" t="str">
        <f>IF('P14'!$G117 = "nt", "", 'P14'!$G117)</f>
        <v>na</v>
      </c>
      <c r="Q107" s="90" t="str">
        <f>IF('P15'!$G117 = "nt", "", 'P15'!$G117)</f>
        <v>na</v>
      </c>
      <c r="R107" s="90" t="str">
        <f>IF('P16'!$G117 = "nt", "", 'P16'!$G117)</f>
        <v>na</v>
      </c>
      <c r="S107" s="90" t="str">
        <f>IF('P17'!$G117 = "nt", "", 'P17'!$G117)</f>
        <v>na</v>
      </c>
      <c r="T107" s="90" t="str">
        <f>IF('P18'!$G117 = "nt", "", 'P18'!$G117)</f>
        <v>na</v>
      </c>
      <c r="U107" s="90" t="str">
        <f>IF('P19'!$G117 = "nt", "", 'P19'!$G117)</f>
        <v/>
      </c>
      <c r="V107" s="90" t="str">
        <f>IF('P20'!$G117 = "nt", "", 'P20'!$G117)</f>
        <v/>
      </c>
      <c r="W107" s="90" t="str">
        <f>IF('P21'!$G117 = "nt", "", 'P21'!$G117)</f>
        <v/>
      </c>
      <c r="X107" s="90" t="str">
        <f>IF('P22'!$G117 = "nt", "", 'P22'!$G117)</f>
        <v/>
      </c>
      <c r="Y107" s="90" t="str">
        <f>IF('P23'!$G117 = "nt", "", 'P23'!$G117)</f>
        <v/>
      </c>
      <c r="Z107" s="90" t="str">
        <f>IF('P24'!$G117 = "nt", "", 'P24'!$G117)</f>
        <v/>
      </c>
      <c r="AA107" s="90" t="str">
        <f>IF('P25'!$G117 = "nt", "", 'P25'!$G117)</f>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outlinePr summaryBelow="0" summaryRight="0"/>
  </sheetPr>
  <dimension ref="A1:AE1000"/>
  <sheetViews>
    <sheetView topLeftCell="B1" workbookViewId="0"/>
  </sheetViews>
  <sheetFormatPr baseColWidth="10" defaultColWidth="14.42578125" defaultRowHeight="15" customHeight="1" x14ac:dyDescent="0.2"/>
  <cols>
    <col min="3" max="8" width="4.42578125" customWidth="1"/>
    <col min="11" max="16" width="4.42578125" customWidth="1"/>
    <col min="19" max="24" width="4.42578125" customWidth="1"/>
    <col min="26" max="26" width="3.5703125" customWidth="1"/>
    <col min="27" max="27" width="43.5703125" customWidth="1"/>
    <col min="28" max="29" width="10.7109375" customWidth="1"/>
    <col min="30" max="30" width="10.140625" customWidth="1"/>
    <col min="31" max="31" width="15.140625" customWidth="1"/>
  </cols>
  <sheetData>
    <row r="1" spans="1:31" ht="12.75"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1" ht="12.75" x14ac:dyDescent="0.2">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1" x14ac:dyDescent="0.2">
      <c r="A3" s="13"/>
      <c r="B3" s="400" t="s">
        <v>95</v>
      </c>
      <c r="C3" s="401"/>
      <c r="D3" s="401"/>
      <c r="E3" s="401"/>
      <c r="F3" s="401"/>
      <c r="G3" s="402"/>
      <c r="H3" s="93"/>
      <c r="I3" s="13"/>
      <c r="J3" s="400" t="s">
        <v>96</v>
      </c>
      <c r="K3" s="401"/>
      <c r="L3" s="401"/>
      <c r="M3" s="401"/>
      <c r="N3" s="401"/>
      <c r="O3" s="402"/>
      <c r="P3" s="93"/>
      <c r="Q3" s="13"/>
      <c r="R3" s="400" t="s">
        <v>97</v>
      </c>
      <c r="S3" s="401"/>
      <c r="T3" s="401"/>
      <c r="U3" s="401"/>
      <c r="V3" s="401"/>
      <c r="W3" s="402"/>
      <c r="X3" s="13"/>
      <c r="Y3" s="13"/>
      <c r="Z3" s="13"/>
      <c r="AA3" s="13"/>
      <c r="AB3" s="13"/>
      <c r="AC3" s="13"/>
      <c r="AD3" s="13"/>
      <c r="AE3" s="13"/>
    </row>
    <row r="4" spans="1:31" ht="82.5" customHeight="1" x14ac:dyDescent="0.2">
      <c r="A4" s="13"/>
      <c r="B4" s="94"/>
      <c r="C4" s="95" t="str">
        <f>Backlog!S$7</f>
        <v>dev</v>
      </c>
      <c r="D4" s="95" t="str">
        <f>Backlog!T$7</f>
        <v>design</v>
      </c>
      <c r="E4" s="95" t="str">
        <f>Backlog!U$7</f>
        <v>contribution</v>
      </c>
      <c r="F4" s="95" t="str">
        <f>Backlog!V$7</f>
        <v>configuration</v>
      </c>
      <c r="G4" s="96" t="str">
        <f>Backlog!W$7</f>
        <v>autre (presta, etc.)</v>
      </c>
      <c r="H4" s="97" t="str">
        <f>Backlog!X$7</f>
        <v>charge totale</v>
      </c>
      <c r="I4" s="13"/>
      <c r="J4" s="98" t="s">
        <v>98</v>
      </c>
      <c r="K4" s="95" t="str">
        <f>Backlog!S$7</f>
        <v>dev</v>
      </c>
      <c r="L4" s="95" t="str">
        <f>Backlog!T$7</f>
        <v>design</v>
      </c>
      <c r="M4" s="95" t="str">
        <f>Backlog!U$7</f>
        <v>contribution</v>
      </c>
      <c r="N4" s="95" t="str">
        <f>Backlog!V$7</f>
        <v>configuration</v>
      </c>
      <c r="O4" s="96" t="str">
        <f>Backlog!W$7</f>
        <v>autre (presta, etc.)</v>
      </c>
      <c r="P4" s="97" t="str">
        <f>Backlog!X$7</f>
        <v>charge totale</v>
      </c>
      <c r="Q4" s="13"/>
      <c r="R4" s="94"/>
      <c r="S4" s="95" t="str">
        <f>Backlog!S$7</f>
        <v>dev</v>
      </c>
      <c r="T4" s="95" t="str">
        <f>Backlog!T$7</f>
        <v>design</v>
      </c>
      <c r="U4" s="95" t="str">
        <f>Backlog!U$7</f>
        <v>contribution</v>
      </c>
      <c r="V4" s="95" t="str">
        <f>Backlog!V$7</f>
        <v>configuration</v>
      </c>
      <c r="W4" s="96" t="str">
        <f>Backlog!W$7</f>
        <v>autre (presta, etc.)</v>
      </c>
      <c r="X4" s="97" t="str">
        <f>Backlog!X$7</f>
        <v>charge totale</v>
      </c>
      <c r="Y4" s="13"/>
      <c r="Z4" s="13"/>
      <c r="AA4" s="13"/>
      <c r="AB4" s="13"/>
      <c r="AC4" s="13"/>
      <c r="AD4" s="13"/>
      <c r="AE4" s="13"/>
    </row>
    <row r="5" spans="1:31" ht="14.25" x14ac:dyDescent="0.2">
      <c r="A5" s="13"/>
      <c r="B5" s="99" t="s">
        <v>99</v>
      </c>
      <c r="C5" s="100">
        <f>SUMIF(Backlog!$M$7:$M$7, $B5,Backlog!S$7:S$7)</f>
        <v>0</v>
      </c>
      <c r="D5" s="100">
        <f>SUMIF(Backlog!$M$7:$M$7, $B5,Backlog!T$7:T$7)</f>
        <v>0</v>
      </c>
      <c r="E5" s="100">
        <f>SUMIF(Backlog!$M$7:$M$7, $B5,Backlog!U$7:U$7)</f>
        <v>0</v>
      </c>
      <c r="F5" s="100">
        <f>SUMIF(Backlog!$M$7:$M$7, $B5,Backlog!V$7:V$7)</f>
        <v>0</v>
      </c>
      <c r="G5" s="100">
        <f>SUMIF(Backlog!$M$7:$M$7, $B5,Backlog!W$7:W$7)</f>
        <v>0</v>
      </c>
      <c r="H5" s="101">
        <f>SUM(C5:G5)</f>
        <v>0</v>
      </c>
      <c r="I5" s="13"/>
      <c r="J5" s="102">
        <v>1</v>
      </c>
      <c r="K5" s="103">
        <f>SUMIF(Backlog!$N$7:$N$7, 1,Backlog!S$7:S$7)</f>
        <v>0</v>
      </c>
      <c r="L5" s="103">
        <f>SUMIF(Backlog!$N$7:$N$7, 1,Backlog!T$7:T$7)</f>
        <v>0</v>
      </c>
      <c r="M5" s="103">
        <f>SUMIF(Backlog!$N$7:$N$7, 1,Backlog!U$7:U$7)</f>
        <v>0</v>
      </c>
      <c r="N5" s="103">
        <f>SUMIF(Backlog!$N$7:$N$7, 1,Backlog!V$7:V$7)</f>
        <v>0</v>
      </c>
      <c r="O5" s="103">
        <f>SUMIF(Backlog!$N$7:$N$7, 1,Backlog!W$7:W$7)</f>
        <v>0</v>
      </c>
      <c r="P5" s="101">
        <f>SUM(K5:O5)</f>
        <v>0</v>
      </c>
      <c r="Q5" s="13"/>
      <c r="R5" s="104">
        <v>1</v>
      </c>
      <c r="S5" s="100">
        <f>SUMIF(Backlog!$L$7:$L$7, $R5,Backlog!S$7:S$7)</f>
        <v>0</v>
      </c>
      <c r="T5" s="100">
        <f>SUMIF(Backlog!$L$7:$L$7, $R5,Backlog!T$7:T$7)</f>
        <v>0</v>
      </c>
      <c r="U5" s="100">
        <f>SUMIF(Backlog!$L$7:$L$7, $R5,Backlog!U$7:U$7)</f>
        <v>0</v>
      </c>
      <c r="V5" s="100">
        <f>SUMIF(Backlog!$L$7:$L$7, $R5,Backlog!V$7:V$7)</f>
        <v>0</v>
      </c>
      <c r="W5" s="100">
        <f>SUMIF(Backlog!$L$7:$L$7, $R5,Backlog!W$7:W$7)</f>
        <v>0</v>
      </c>
      <c r="X5" s="101">
        <f>SUM(S5:W5)</f>
        <v>0</v>
      </c>
      <c r="Y5" s="13"/>
      <c r="Z5" s="13"/>
      <c r="AA5" s="13"/>
      <c r="AB5" s="13"/>
      <c r="AC5" s="13"/>
      <c r="AD5" s="13"/>
      <c r="AE5" s="13"/>
    </row>
    <row r="6" spans="1:31" ht="14.25" x14ac:dyDescent="0.2">
      <c r="A6" s="13"/>
      <c r="B6" s="105" t="s">
        <v>100</v>
      </c>
      <c r="C6" s="100">
        <f>SUMIF(Backlog!$M$7:$M$7, $B6,Backlog!S$7:S$7)</f>
        <v>0</v>
      </c>
      <c r="D6" s="100">
        <f>SUMIF(Backlog!$M$7:$M$7, $B6,Backlog!T$7:T$7)</f>
        <v>0</v>
      </c>
      <c r="E6" s="100">
        <f>SUMIF(Backlog!$M$7:$M$7, $B6,Backlog!U$7:U$7)</f>
        <v>0</v>
      </c>
      <c r="F6" s="100">
        <f>SUMIF(Backlog!$M$7:$M$7, $B6,Backlog!V$7:V$7)</f>
        <v>0</v>
      </c>
      <c r="G6" s="100">
        <f>SUMIF(Backlog!$M$7:$M$7, $B6,Backlog!W$7:W$7)</f>
        <v>0</v>
      </c>
      <c r="H6" s="106">
        <f>SUM(C6:G6)</f>
        <v>0</v>
      </c>
      <c r="I6" s="13"/>
      <c r="J6" s="102" t="s">
        <v>101</v>
      </c>
      <c r="K6" s="103">
        <f>SUMIF(Backlog!$N$7:$N$7, "&gt;1",Backlog!S$7:S$7)-SUMIF(Backlog!$N$7:$N$7, "&gt;5",Backlog!S$7:S$7)</f>
        <v>0</v>
      </c>
      <c r="L6" s="103">
        <f>SUMIF(Backlog!$N$7:$N$7, "&gt;1",Backlog!T$7:T$7)-SUMIF(Backlog!$N$7:$N$7, "&gt;5",Backlog!T$7:T$7)</f>
        <v>0</v>
      </c>
      <c r="M6" s="103">
        <f>SUMIF(Backlog!$N$7:$N$7, "&gt;1",Backlog!U$7:U$7)-SUMIF(Backlog!$N$7:$N$7, "&gt;5",Backlog!U$7:U$7)</f>
        <v>0</v>
      </c>
      <c r="N6" s="103">
        <f>SUMIF(Backlog!$N$7:$N$7, "&gt;1",Backlog!V$7:V$7)-SUMIF(Backlog!$N$7:$N$7, "&gt;5",Backlog!V$7:V$7)</f>
        <v>0</v>
      </c>
      <c r="O6" s="103">
        <f>SUMIF(Backlog!$N$7:$N$7, "&gt;1",Backlog!W$7:W$7)-SUMIF(Backlog!$N$7:$N$7, "&gt;5",Backlog!W$7:W$7)</f>
        <v>0</v>
      </c>
      <c r="P6" s="107">
        <f>SUM(K6:O6)</f>
        <v>0</v>
      </c>
      <c r="Q6" s="13"/>
      <c r="R6" s="102">
        <v>2</v>
      </c>
      <c r="S6" s="100">
        <f>SUMIF(Backlog!$L$7:$L$7, $R6,Backlog!S$7:S$7)</f>
        <v>0</v>
      </c>
      <c r="T6" s="100">
        <f>SUMIF(Backlog!$L$7:$L$7, $R6,Backlog!T$7:T$7)</f>
        <v>0</v>
      </c>
      <c r="U6" s="100">
        <f>SUMIF(Backlog!$L$7:$L$7, $R6,Backlog!U$7:U$7)</f>
        <v>0</v>
      </c>
      <c r="V6" s="100">
        <f>SUMIF(Backlog!$L$7:$L$7, $R6,Backlog!V$7:V$7)</f>
        <v>0</v>
      </c>
      <c r="W6" s="100">
        <f>SUMIF(Backlog!$L$7:$L$7, $R6,Backlog!W$7:W$7)</f>
        <v>0</v>
      </c>
      <c r="X6" s="107">
        <f>SUM(S6:W6)</f>
        <v>0</v>
      </c>
      <c r="Y6" s="13"/>
      <c r="Z6" s="13"/>
      <c r="AA6" s="13"/>
      <c r="AB6" s="13"/>
      <c r="AC6" s="13"/>
      <c r="AD6" s="13"/>
      <c r="AE6" s="13"/>
    </row>
    <row r="7" spans="1:31" ht="14.25" x14ac:dyDescent="0.2">
      <c r="A7" s="13"/>
      <c r="B7" s="99" t="s">
        <v>102</v>
      </c>
      <c r="C7" s="100">
        <f>SUMIF(Backlog!$M$7:$M$7, $B7,Backlog!S$7:S$7)</f>
        <v>0</v>
      </c>
      <c r="D7" s="100">
        <f>SUMIF(Backlog!$M$7:$M$7, $B7,Backlog!T$7:T$7)</f>
        <v>0</v>
      </c>
      <c r="E7" s="100">
        <f>SUMIF(Backlog!$M$7:$M$7, $B7,Backlog!U$7:U$7)</f>
        <v>0</v>
      </c>
      <c r="F7" s="100">
        <f>SUMIF(Backlog!$M$7:$M$7, $B7,Backlog!V$7:V$7)</f>
        <v>0</v>
      </c>
      <c r="G7" s="100">
        <f>SUMIF(Backlog!$M$7:$M$7, $B7,Backlog!W$7:W$7)</f>
        <v>0</v>
      </c>
      <c r="H7" s="107">
        <f>SUM(C7:G7)</f>
        <v>0</v>
      </c>
      <c r="I7" s="13"/>
      <c r="J7" s="108" t="s">
        <v>103</v>
      </c>
      <c r="K7" s="109">
        <f>SUMIF(Backlog!$N$7:$N$7, "&gt;5",Backlog!S$7:S$7)</f>
        <v>0</v>
      </c>
      <c r="L7" s="109">
        <f>SUMIF(Backlog!$N$7:$N$7, "&gt;5",Backlog!T$7:T$7)</f>
        <v>0</v>
      </c>
      <c r="M7" s="109">
        <f>SUMIF(Backlog!$N$7:$N$7, "&gt;5",Backlog!U$7:U$7)</f>
        <v>0</v>
      </c>
      <c r="N7" s="109">
        <f>SUMIF(Backlog!$N$7:$N$7, "&gt;5",Backlog!V$7:V$7)</f>
        <v>0</v>
      </c>
      <c r="O7" s="109">
        <f>SUMIF(Backlog!$N$7:$N$7, "&gt;5",Backlog!W$7:W$7)</f>
        <v>0</v>
      </c>
      <c r="P7" s="110">
        <f>SUM(K7:O7)</f>
        <v>0</v>
      </c>
      <c r="Q7" s="13"/>
      <c r="R7" s="102">
        <v>3</v>
      </c>
      <c r="S7" s="100">
        <f>SUMIF(Backlog!$L$7:$L$7, $R7,Backlog!S$7:S$7)</f>
        <v>0</v>
      </c>
      <c r="T7" s="100">
        <f>SUMIF(Backlog!$L$7:$L$7, $R7,Backlog!T$7:T$7)</f>
        <v>0</v>
      </c>
      <c r="U7" s="100">
        <f>SUMIF(Backlog!$L$7:$L$7, $R7,Backlog!U$7:U$7)</f>
        <v>0</v>
      </c>
      <c r="V7" s="100">
        <f>SUMIF(Backlog!$L$7:$L$7, $R7,Backlog!V$7:V$7)</f>
        <v>0</v>
      </c>
      <c r="W7" s="100">
        <f>SUMIF(Backlog!$L$7:$L$7, $R7,Backlog!W$7:W$7)</f>
        <v>0</v>
      </c>
      <c r="X7" s="107">
        <f>SUM(S7:W7)</f>
        <v>0</v>
      </c>
      <c r="Y7" s="13"/>
      <c r="Z7" s="13"/>
      <c r="AA7" s="13"/>
      <c r="AB7" s="13"/>
      <c r="AC7" s="13"/>
      <c r="AD7" s="13"/>
      <c r="AE7" s="13"/>
    </row>
    <row r="8" spans="1:31" ht="12.75" x14ac:dyDescent="0.2">
      <c r="A8" s="13"/>
      <c r="B8" s="111" t="s">
        <v>104</v>
      </c>
      <c r="C8" s="112">
        <f>SUMIF(Backlog!$M$7:$M$7, $B8,Backlog!S$7:S$7)</f>
        <v>0</v>
      </c>
      <c r="D8" s="112">
        <f>SUMIF(Backlog!$M$7:$M$7, $B8,Backlog!T$7:T$7)</f>
        <v>0</v>
      </c>
      <c r="E8" s="112">
        <f>SUMIF(Backlog!$M$7:$M$7, $B8,Backlog!U$7:U$7)</f>
        <v>0</v>
      </c>
      <c r="F8" s="112">
        <f>SUMIF(Backlog!$M$7:$M$7, $B8,Backlog!V$7:V$7)</f>
        <v>0</v>
      </c>
      <c r="G8" s="112">
        <f>SUMIF(Backlog!$M$7:$M$7, $B8,Backlog!W$7:W$7)</f>
        <v>0</v>
      </c>
      <c r="H8" s="110">
        <f>SUM(C8:G8)</f>
        <v>0</v>
      </c>
      <c r="I8" s="13"/>
      <c r="J8" s="13"/>
      <c r="K8" s="13"/>
      <c r="L8" s="13"/>
      <c r="M8" s="13"/>
      <c r="N8" s="13"/>
      <c r="O8" s="13"/>
      <c r="P8" s="13"/>
      <c r="Q8" s="13"/>
      <c r="R8" s="108">
        <v>4</v>
      </c>
      <c r="S8" s="112">
        <f>SUMIF(Backlog!$L$7:$L$7, $R8,Backlog!S$7:S$7)</f>
        <v>0</v>
      </c>
      <c r="T8" s="112">
        <f>SUMIF(Backlog!$L$7:$L$7, $R8,Backlog!T$7:T$7)</f>
        <v>0</v>
      </c>
      <c r="U8" s="112">
        <f>SUMIF(Backlog!$L$7:$L$7, $R8,Backlog!U$7:U$7)</f>
        <v>0</v>
      </c>
      <c r="V8" s="112">
        <f>SUMIF(Backlog!$L$7:$L$7, $R8,Backlog!V$7:V$7)</f>
        <v>0</v>
      </c>
      <c r="W8" s="112">
        <f>SUMIF(Backlog!$L$7:$L$7, $R8,Backlog!W$7:W$7)</f>
        <v>0</v>
      </c>
      <c r="X8" s="110">
        <f>SUM(S8:W8)</f>
        <v>0</v>
      </c>
      <c r="Y8" s="13"/>
      <c r="Z8" s="13"/>
      <c r="AA8" s="13"/>
      <c r="AB8" s="13"/>
      <c r="AC8" s="13"/>
      <c r="AD8" s="13"/>
      <c r="AE8" s="13"/>
    </row>
    <row r="9" spans="1:31" ht="12.75" x14ac:dyDescent="0.2">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row>
    <row r="10" spans="1:31" ht="14.25" x14ac:dyDescent="0.2">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365" t="s">
        <v>53</v>
      </c>
      <c r="AA10" s="79" t="str">
        <f>Paramètres!D2</f>
        <v>Sur toutes les pages du site</v>
      </c>
      <c r="AB10" s="80">
        <v>3</v>
      </c>
      <c r="AC10" s="113">
        <v>2</v>
      </c>
      <c r="AD10" s="80">
        <v>1</v>
      </c>
      <c r="AE10" s="80">
        <v>1</v>
      </c>
    </row>
    <row r="11" spans="1:31" ht="14.25" x14ac:dyDescent="0.2">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366"/>
      <c r="AA11" s="79" t="str">
        <f>Paramètres!D3</f>
        <v>Sur plusieurs pages de l'échantillon</v>
      </c>
      <c r="AB11" s="80">
        <v>3</v>
      </c>
      <c r="AC11" s="113">
        <v>2</v>
      </c>
      <c r="AD11" s="80">
        <v>1</v>
      </c>
      <c r="AE11" s="80">
        <v>1</v>
      </c>
    </row>
    <row r="12" spans="1:31" ht="14.25" x14ac:dyDescent="0.2">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366"/>
      <c r="AA12" s="79" t="str">
        <f>Paramètres!D4</f>
        <v>Plusieurs fois sur cette page uniquement</v>
      </c>
      <c r="AB12" s="80">
        <v>4</v>
      </c>
      <c r="AC12" s="80">
        <v>3</v>
      </c>
      <c r="AD12" s="113">
        <v>2</v>
      </c>
      <c r="AE12" s="80">
        <v>1</v>
      </c>
    </row>
    <row r="13" spans="1:31" ht="20.25"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367"/>
      <c r="AA13" s="79" t="str">
        <f>Paramètres!D5</f>
        <v>Une seule fois dans la page</v>
      </c>
      <c r="AB13" s="80">
        <v>4</v>
      </c>
      <c r="AC13" s="80">
        <v>4</v>
      </c>
      <c r="AD13" s="80">
        <v>3</v>
      </c>
      <c r="AE13" s="80">
        <v>1</v>
      </c>
    </row>
    <row r="14" spans="1:31" ht="28.5" x14ac:dyDescent="0.2">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114"/>
      <c r="AA14" s="115"/>
      <c r="AB14" s="116" t="str">
        <f>Paramètres!A5</f>
        <v>Mineure</v>
      </c>
      <c r="AC14" s="116" t="str">
        <f>Paramètres!A4</f>
        <v>Moyenne</v>
      </c>
      <c r="AD14" s="116" t="str">
        <f>Paramètres!A3</f>
        <v>Majeure</v>
      </c>
      <c r="AE14" s="116" t="str">
        <f>Paramètres!A2</f>
        <v>Bloquante</v>
      </c>
    </row>
    <row r="15" spans="1:31" ht="14.25" x14ac:dyDescent="0.2">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87"/>
      <c r="AA15" s="88"/>
      <c r="AB15" s="362" t="s">
        <v>55</v>
      </c>
      <c r="AC15" s="363"/>
      <c r="AD15" s="363"/>
      <c r="AE15" s="364"/>
    </row>
    <row r="16" spans="1:31" ht="12.75" x14ac:dyDescent="0.2">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row>
    <row r="17" spans="1:31" ht="12.75" x14ac:dyDescent="0.2">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row>
    <row r="18" spans="1:31" ht="12.75" x14ac:dyDescent="0.2">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row>
    <row r="19" spans="1:31" ht="12.75" x14ac:dyDescent="0.2">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row>
    <row r="20" spans="1:31" ht="12.75" x14ac:dyDescent="0.2">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row>
    <row r="21" spans="1:31" ht="12.75" x14ac:dyDescent="0.2">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row>
    <row r="22" spans="1:31" ht="12.75" x14ac:dyDescent="0.2">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row>
    <row r="23" spans="1:31" ht="12.75" x14ac:dyDescent="0.2">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row>
    <row r="24" spans="1:31" ht="12.75" x14ac:dyDescent="0.2">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row>
    <row r="25" spans="1:31" ht="12.75" x14ac:dyDescent="0.2">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row>
    <row r="26" spans="1:31" ht="12.75" x14ac:dyDescent="0.2">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row>
    <row r="27" spans="1:31" ht="12.75"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row>
    <row r="28" spans="1:31" ht="12.75" x14ac:dyDescent="0.2">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row>
    <row r="29" spans="1:31" ht="12.75" x14ac:dyDescent="0.2">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row>
    <row r="30" spans="1:31" ht="12.75" x14ac:dyDescent="0.2">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row>
    <row r="31" spans="1:31" ht="12.75" x14ac:dyDescent="0.2">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row>
    <row r="32" spans="1:31" ht="12.75" x14ac:dyDescent="0.2">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row>
    <row r="33" spans="1:31" ht="12.75" x14ac:dyDescent="0.2">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row>
    <row r="34" spans="1:31" ht="12.75" x14ac:dyDescent="0.2">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row>
    <row r="35" spans="1:31" ht="12.75" x14ac:dyDescent="0.2">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row>
    <row r="36" spans="1:31" ht="12.75" x14ac:dyDescent="0.2">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row>
    <row r="37" spans="1:31" ht="12.75"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row>
    <row r="38" spans="1:31" ht="12.75"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row>
    <row r="39" spans="1:31" ht="12.75" x14ac:dyDescent="0.2">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row>
    <row r="40" spans="1:31" ht="12.75" x14ac:dyDescent="0.2">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row>
    <row r="41" spans="1:31" ht="12.75" x14ac:dyDescent="0.2">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row>
    <row r="42" spans="1:31" ht="12.75" x14ac:dyDescent="0.2">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row>
    <row r="43" spans="1:31" ht="12.75"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row>
    <row r="44" spans="1:31" ht="12.75"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row>
    <row r="45" spans="1:31" ht="12.75"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row>
    <row r="46" spans="1:31" ht="12.75"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row>
    <row r="47" spans="1:31" ht="12.75"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row>
    <row r="48" spans="1:31" ht="12.75"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row>
    <row r="49" spans="1:31" ht="12.75"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row>
    <row r="50" spans="1:31" ht="12.75"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row>
    <row r="51" spans="1:31" ht="12.75"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row>
    <row r="52" spans="1:31" ht="12.75"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row>
    <row r="53" spans="1:31" ht="12.75"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row>
    <row r="54" spans="1:31" ht="12.75"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row>
    <row r="55" spans="1:31" ht="12.75"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row>
    <row r="56" spans="1:31" ht="12.75"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row>
    <row r="57" spans="1:31" ht="12.75"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row>
    <row r="58" spans="1:31" ht="12.75"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row>
    <row r="59" spans="1:31" ht="12.75"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row>
    <row r="60" spans="1:31" ht="12.75"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row>
    <row r="61" spans="1:31" ht="12.75"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row>
    <row r="62" spans="1:31" ht="12.75"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row>
    <row r="63" spans="1:31" ht="12.75"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row>
    <row r="64" spans="1:31" ht="12.75"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row>
    <row r="65" spans="1:31" ht="12.75"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row>
    <row r="66" spans="1:31" ht="12.75"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row>
    <row r="67" spans="1:31" ht="12.75"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row>
    <row r="68" spans="1:31" ht="12.75"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row>
    <row r="69" spans="1:31" ht="12.75"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row>
    <row r="70" spans="1:31" ht="12.75" x14ac:dyDescent="0.2">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row>
    <row r="71" spans="1:31" ht="12.75" x14ac:dyDescent="0.2">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row>
    <row r="72" spans="1:31" ht="12.75" x14ac:dyDescent="0.2">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row>
    <row r="73" spans="1:31" ht="12.75" x14ac:dyDescent="0.2">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row>
    <row r="74" spans="1:31" ht="12.75" x14ac:dyDescent="0.2">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row>
    <row r="75" spans="1:31" ht="12.75"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row>
    <row r="76" spans="1:31" ht="12.75" x14ac:dyDescent="0.2">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row>
    <row r="77" spans="1:31" ht="12.75"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row>
    <row r="78" spans="1:31" ht="12.75"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row>
    <row r="79" spans="1:31" ht="12.75"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row>
    <row r="80" spans="1:31" ht="12.75"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row>
    <row r="81" spans="1:31" ht="12.75"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row>
    <row r="82" spans="1:31" ht="12.75"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row>
    <row r="83" spans="1:31" ht="12.75"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row>
    <row r="84" spans="1:31" ht="12.75"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row>
    <row r="85" spans="1:31" ht="12.75"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row>
    <row r="86" spans="1:31" ht="12.75"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row>
    <row r="87" spans="1:31" ht="12.75"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row>
    <row r="88" spans="1:31" ht="12.75"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row>
    <row r="89" spans="1:31" ht="12.75"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row>
    <row r="90" spans="1:31" ht="12.75"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row>
    <row r="91" spans="1:31" ht="12.75"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row>
    <row r="92" spans="1:31" ht="12.75"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row>
    <row r="93" spans="1:31" ht="12.75"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row>
    <row r="94" spans="1:31" ht="12.75"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row>
    <row r="95" spans="1:31" ht="12.75"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row>
    <row r="96" spans="1:31" ht="12.75"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row>
    <row r="97" spans="1:31" ht="12.75"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row>
    <row r="98" spans="1:31" ht="12.75"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row>
    <row r="99" spans="1:31" ht="12.75"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row>
    <row r="100" spans="1:31" ht="12.75"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1:31" ht="12.75"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1:31" ht="12.75"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1:31" ht="12.75"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1:31" ht="12.75"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1:31" ht="12.75"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1:31" ht="12.75"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1:31" ht="12.75"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1:31" ht="12.75"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1:31" ht="12.75"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1:31" ht="12.75"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1:31" ht="12.75"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1:31" ht="12.75"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1:31" ht="12.75"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1:31" ht="12.75"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1:31" ht="12.75"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1:31" ht="12.75"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1:31" ht="12.75"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1:31" ht="12.75"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1:31" ht="12.75"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1:31" ht="12.75"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1:31" ht="12.75"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1:31" ht="12.75"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1:31" ht="12.75"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1:31" ht="12.75"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1:31" ht="12.75"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1:31" ht="12.75"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1:31" ht="12.75"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1:31" ht="12.75"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1:31" ht="12.75"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1:31" ht="12.75"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1:31" ht="12.75"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1:31" ht="12.75"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1:31" ht="12.75"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1:31" ht="12.75"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1:31" ht="12.75"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1:31" ht="12.75"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1:31" ht="12.75"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1:31" ht="12.75"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1:31" ht="12.75"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1:31" ht="12.75"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1:31" ht="12.75"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1:31" ht="12.75"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43" spans="1:31" ht="12.75"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row>
    <row r="144" spans="1:31" ht="12.75"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row>
    <row r="145" spans="1:31" ht="12.75"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row>
    <row r="146" spans="1:31" ht="12.75"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row>
    <row r="147" spans="1:31" ht="12.75"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row>
    <row r="148" spans="1:31" ht="12.75"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row>
    <row r="149" spans="1:31" ht="12.75"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row>
    <row r="150" spans="1:31" ht="12.75"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row>
    <row r="151" spans="1:31" ht="12.75"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row>
    <row r="152" spans="1:31" ht="12.75"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row>
    <row r="153" spans="1:31" ht="12.75"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row>
    <row r="154" spans="1:31" ht="12.75"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row>
    <row r="155" spans="1:31" ht="12.75"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row>
    <row r="156" spans="1:31" ht="12.75"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row>
    <row r="157" spans="1:31" ht="12.75"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row>
    <row r="158" spans="1:31" ht="12.75"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row>
    <row r="159" spans="1:31" ht="12.75"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row>
    <row r="160" spans="1:31" ht="12.75"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row>
    <row r="161" spans="1:31" ht="12.75"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row>
    <row r="162" spans="1:31" ht="12.75"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row>
    <row r="163" spans="1:31" ht="12.75"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row>
    <row r="164" spans="1:31" ht="12.75"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row>
    <row r="165" spans="1:31" ht="12.75"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row>
    <row r="166" spans="1:31" ht="12.75"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row>
    <row r="167" spans="1:31" ht="12.75"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row>
    <row r="168" spans="1:31" ht="12.75"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row>
    <row r="169" spans="1:31" ht="12.75"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row>
    <row r="170" spans="1:31" ht="12.75"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row>
    <row r="171" spans="1:31" ht="12.75"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row>
    <row r="172" spans="1:31" ht="12.75"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row>
    <row r="173" spans="1:31" ht="12.75"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row>
    <row r="174" spans="1:31" ht="12.75"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row>
    <row r="175" spans="1:31" ht="12.75"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row>
    <row r="176" spans="1:31" ht="12.75"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row>
    <row r="177" spans="1:31" ht="12.75"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row>
    <row r="178" spans="1:31" ht="12.75"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row>
    <row r="179" spans="1:31" ht="12.75"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row>
    <row r="180" spans="1:31" ht="12.75"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row>
    <row r="181" spans="1:31" ht="12.75"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row>
    <row r="182" spans="1:31" ht="12.75"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row>
    <row r="183" spans="1:31" ht="12.75"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row>
    <row r="184" spans="1:31" ht="12.75"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row>
    <row r="185" spans="1:31" ht="12.75"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row>
    <row r="186" spans="1:31" ht="12.75"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row>
    <row r="187" spans="1:31" ht="12.75"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row>
    <row r="188" spans="1:31" ht="12.75"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row>
    <row r="189" spans="1:31" ht="12.75"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row>
    <row r="190" spans="1:31" ht="12.75"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row>
    <row r="191" spans="1:31" ht="12.75"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row>
    <row r="192" spans="1:31" ht="12.75"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row>
    <row r="193" spans="1:31" ht="12.75"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row>
    <row r="194" spans="1:31" ht="12.75"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row>
    <row r="195" spans="1:31" ht="12.75"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row>
    <row r="196" spans="1:31" ht="12.75"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row>
    <row r="197" spans="1:31" ht="12.75"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row>
    <row r="198" spans="1:31" ht="12.75"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row>
    <row r="199" spans="1:31" ht="12.75"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row>
    <row r="200" spans="1:31" ht="12.75"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row>
    <row r="201" spans="1:31" ht="12.75"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row>
    <row r="202" spans="1:31" ht="12.75"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row>
    <row r="203" spans="1:31" ht="12.75"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row>
    <row r="204" spans="1:31" ht="12.75"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row>
    <row r="205" spans="1:31" ht="12.75"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row>
    <row r="206" spans="1:31" ht="12.75"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row>
    <row r="207" spans="1:31" ht="12.75"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row>
    <row r="208" spans="1:31" ht="12.75"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row>
    <row r="209" spans="1:31" ht="12.75"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row>
    <row r="210" spans="1:31" ht="12.75"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row>
    <row r="211" spans="1:31" ht="12.75"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row>
    <row r="212" spans="1:31" ht="12.75"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row>
    <row r="213" spans="1:31" ht="12.75"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row>
    <row r="214" spans="1:31" ht="12.75"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row>
    <row r="215" spans="1:31" ht="12.75"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row>
    <row r="216" spans="1:31" ht="12.75"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row>
    <row r="217" spans="1:31" ht="12.75"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row>
    <row r="218" spans="1:31" ht="12.75"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row>
    <row r="219" spans="1:31" ht="12.75"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row>
    <row r="220" spans="1:31" ht="12.75"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row>
    <row r="221" spans="1:31" ht="12.75"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row>
    <row r="222" spans="1:31" ht="12.75"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row>
    <row r="223" spans="1:31" ht="12.75"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row>
    <row r="224" spans="1:31" ht="12.75"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row>
    <row r="225" spans="1:31" ht="12.75"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row>
    <row r="226" spans="1:31" ht="12.75"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row>
    <row r="227" spans="1:31" ht="12.75"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row>
    <row r="228" spans="1:31" ht="12.75"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row>
    <row r="229" spans="1:31" ht="12.75"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row>
    <row r="230" spans="1:31" ht="12.75"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row>
    <row r="231" spans="1:31" ht="12.75"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row>
    <row r="232" spans="1:31" ht="12.75"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row>
    <row r="233" spans="1:31" ht="12.75"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row>
    <row r="234" spans="1:31" ht="12.75"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row>
    <row r="235" spans="1:31" ht="12.75"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row>
    <row r="236" spans="1:31" ht="12.75"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row>
    <row r="237" spans="1:31" ht="12.75"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row>
    <row r="238" spans="1:31" ht="12.75"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row>
    <row r="239" spans="1:31" ht="12.75"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row>
    <row r="240" spans="1:31" ht="12.75"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row>
    <row r="241" spans="1:31" ht="12.75"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row>
    <row r="242" spans="1:31" ht="12.75"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row>
    <row r="243" spans="1:31" ht="12.75"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row>
    <row r="244" spans="1:31" ht="12.75"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row>
    <row r="245" spans="1:31" ht="12.75"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row>
    <row r="246" spans="1:31" ht="12.75"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row>
    <row r="247" spans="1:31" ht="12.75"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row>
    <row r="248" spans="1:31" ht="12.75"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row>
    <row r="249" spans="1:31" ht="12.75"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row>
    <row r="250" spans="1:31" ht="12.75"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row>
    <row r="251" spans="1:31" ht="12.75"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row>
    <row r="252" spans="1:31" ht="12.75"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row>
    <row r="253" spans="1:31" ht="12.75"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row>
    <row r="254" spans="1:31" ht="12.75"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row>
    <row r="255" spans="1:31" ht="12.75"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row>
    <row r="256" spans="1:31" ht="12.75"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row>
    <row r="257" spans="1:31" ht="12.75"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row>
    <row r="258" spans="1:31" ht="12.75"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row>
    <row r="259" spans="1:31" ht="12.75"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row>
    <row r="260" spans="1:31" ht="12.75"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row>
    <row r="261" spans="1:31" ht="12.75"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row>
    <row r="262" spans="1:31" ht="12.75"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row>
    <row r="263" spans="1:31" ht="12.75"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row>
    <row r="264" spans="1:31" ht="12.75"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row>
    <row r="265" spans="1:31" ht="12.75"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row>
    <row r="266" spans="1:31" ht="12.75"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row>
    <row r="267" spans="1:31" ht="12.75"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row>
    <row r="268" spans="1:31" ht="12.75"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row>
    <row r="269" spans="1:31" ht="12.75"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row>
    <row r="270" spans="1:31" ht="12.75"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row>
    <row r="271" spans="1:31" ht="12.75"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row>
    <row r="272" spans="1:31" ht="12.75"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row>
    <row r="273" spans="1:31" ht="12.75"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row>
    <row r="274" spans="1:31" ht="12.75"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row>
    <row r="275" spans="1:31" ht="12.75"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row>
    <row r="276" spans="1:31" ht="12.75"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row>
    <row r="277" spans="1:31" ht="12.75"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row>
    <row r="278" spans="1:31" ht="12.75"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row>
    <row r="279" spans="1:31" ht="12.75"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row>
    <row r="280" spans="1:31" ht="12.75"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row>
    <row r="281" spans="1:31" ht="12.75"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row>
    <row r="282" spans="1:31" ht="12.75"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row>
    <row r="283" spans="1:31" ht="12.75"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row>
    <row r="284" spans="1:31" ht="12.75"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row>
    <row r="285" spans="1:31" ht="12.7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row>
    <row r="286" spans="1:31" ht="12.7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row>
    <row r="287" spans="1:31" ht="12.7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row>
    <row r="288" spans="1:31" ht="12.7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row>
    <row r="289" spans="1:31" ht="12.7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row>
    <row r="290" spans="1:31" ht="12.7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row>
    <row r="291" spans="1:31" ht="12.7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row>
    <row r="292" spans="1:31" ht="12.7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row>
    <row r="293" spans="1:31" ht="12.7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row>
    <row r="294" spans="1:31" ht="12.7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row>
    <row r="295" spans="1:31" ht="12.7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row>
    <row r="296" spans="1:31" ht="12.7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row>
    <row r="297" spans="1:31" ht="12.7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row>
    <row r="298" spans="1:31" ht="12.7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row>
    <row r="299" spans="1:31" ht="12.7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row>
    <row r="300" spans="1:31" ht="12.7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row>
    <row r="301" spans="1:31" ht="12.7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row>
    <row r="302" spans="1:31" ht="12.7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row>
    <row r="303" spans="1:31" ht="12.7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row>
    <row r="304" spans="1:31" ht="12.7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row>
    <row r="305" spans="1:31" ht="12.7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row>
    <row r="306" spans="1:31" ht="12.7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row>
    <row r="307" spans="1:31" ht="12.7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row>
    <row r="308" spans="1:31" ht="12.7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row>
    <row r="309" spans="1:31" ht="12.7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row>
    <row r="310" spans="1:31" ht="12.7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row>
    <row r="311" spans="1:31" ht="12.7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row>
    <row r="312" spans="1:31" ht="12.7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row>
    <row r="313" spans="1:31" ht="12.7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row>
    <row r="314" spans="1:31" ht="12.7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row>
    <row r="315" spans="1:31" ht="12.7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row>
    <row r="316" spans="1:31" ht="12.7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row>
    <row r="317" spans="1:31" ht="12.7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row>
    <row r="318" spans="1:31" ht="12.7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row>
    <row r="319" spans="1:31" ht="12.7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row>
    <row r="320" spans="1:31" ht="12.7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row>
    <row r="321" spans="1:31" ht="12.7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row>
    <row r="322" spans="1:31" ht="12.7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row>
    <row r="323" spans="1:31" ht="12.7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row>
    <row r="324" spans="1:31" ht="12.7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row>
    <row r="325" spans="1:31" ht="12.7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row>
    <row r="326" spans="1:31" ht="12.7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row>
    <row r="327" spans="1:31" ht="12.7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row>
    <row r="328" spans="1:31" ht="12.7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row>
    <row r="329" spans="1:31" ht="12.7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row>
    <row r="330" spans="1:31" ht="12.7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row>
    <row r="331" spans="1:31" ht="12.7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row>
    <row r="332" spans="1:31" ht="12.7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row>
    <row r="333" spans="1:31" ht="12.7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row>
    <row r="334" spans="1:31" ht="12.7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row>
    <row r="335" spans="1:31" ht="12.7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row>
    <row r="336" spans="1:31" ht="12.7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row>
    <row r="337" spans="1:31" ht="12.7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row>
    <row r="338" spans="1:31" ht="12.7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row>
    <row r="339" spans="1:31" ht="12.7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row>
    <row r="340" spans="1:31" ht="12.7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row>
    <row r="341" spans="1:31" ht="12.7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row>
    <row r="342" spans="1:31" ht="12.7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row>
    <row r="343" spans="1:31" ht="12.7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row>
    <row r="344" spans="1:31" ht="12.7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row>
    <row r="345" spans="1:31" ht="12.7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row>
    <row r="346" spans="1:31" ht="12.7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row>
    <row r="347" spans="1:31" ht="12.7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row>
    <row r="348" spans="1:31" ht="12.7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row>
    <row r="349" spans="1:31" ht="12.7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row>
    <row r="350" spans="1:31" ht="12.7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row>
    <row r="351" spans="1:31" ht="12.7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row>
    <row r="352" spans="1:31" ht="12.7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row>
    <row r="353" spans="1:31" ht="12.7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row>
    <row r="354" spans="1:31" ht="12.7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row>
    <row r="355" spans="1:31" ht="12.7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row>
    <row r="356" spans="1:31" ht="12.7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row>
    <row r="357" spans="1:31" ht="12.7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row>
    <row r="358" spans="1:31" ht="12.7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row>
    <row r="359" spans="1:31" ht="12.7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row>
    <row r="360" spans="1:31" ht="12.7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row>
    <row r="361" spans="1:31" ht="12.7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row>
    <row r="362" spans="1:31" ht="12.7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row>
    <row r="363" spans="1:31" ht="12.7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row>
    <row r="364" spans="1:31" ht="12.7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row>
    <row r="365" spans="1:31" ht="12.7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row>
    <row r="366" spans="1:31" ht="12.7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row>
    <row r="367" spans="1:31" ht="12.7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row>
    <row r="368" spans="1:31" ht="12.7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row>
    <row r="369" spans="1:31" ht="12.7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row>
    <row r="370" spans="1:31" ht="12.7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row>
    <row r="371" spans="1:31" ht="12.7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row>
    <row r="372" spans="1:31" ht="12.7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row>
    <row r="373" spans="1:31" ht="12.7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row>
    <row r="374" spans="1:31" ht="12.7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row>
    <row r="375" spans="1:31" ht="12.7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row>
    <row r="376" spans="1:31" ht="12.7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row>
    <row r="377" spans="1:31" ht="12.7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row>
    <row r="378" spans="1:31" ht="12.7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row>
    <row r="379" spans="1:31" ht="12.7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row>
    <row r="380" spans="1:31" ht="12.7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row>
    <row r="381" spans="1:31" ht="12.7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row>
    <row r="382" spans="1:31" ht="12.7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row>
    <row r="383" spans="1:31" ht="12.7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row>
    <row r="384" spans="1:31" ht="12.7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row>
    <row r="385" spans="1:31" ht="12.7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row>
    <row r="386" spans="1:31" ht="12.7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row>
    <row r="387" spans="1:31" ht="12.7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row>
    <row r="388" spans="1:31" ht="12.7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row>
    <row r="389" spans="1:31" ht="12.7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row>
    <row r="390" spans="1:31" ht="12.7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row>
    <row r="391" spans="1:31" ht="12.7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row>
    <row r="392" spans="1:31" ht="12.7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row>
    <row r="393" spans="1:31" ht="12.7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row>
    <row r="394" spans="1:31" ht="12.7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row>
    <row r="395" spans="1:31" ht="12.7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row>
    <row r="396" spans="1:31" ht="12.7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row>
    <row r="397" spans="1:31" ht="12.7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row>
    <row r="398" spans="1:31" ht="12.7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row>
    <row r="399" spans="1:31" ht="12.7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row>
    <row r="400" spans="1:31" ht="12.7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row>
    <row r="401" spans="1:31" ht="12.7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row>
    <row r="402" spans="1:31" ht="12.7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row>
    <row r="403" spans="1:31" ht="12.7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row>
    <row r="404" spans="1:31" ht="12.7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row>
    <row r="405" spans="1:31" ht="12.7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row>
    <row r="406" spans="1:31" ht="12.7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row>
    <row r="407" spans="1:31" ht="12.7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row>
    <row r="408" spans="1:31" ht="12.7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row>
    <row r="409" spans="1:31" ht="12.7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row>
    <row r="410" spans="1:31" ht="12.7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row>
    <row r="411" spans="1:31" ht="12.7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row>
    <row r="412" spans="1:31" ht="12.7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row>
    <row r="413" spans="1:31" ht="12.7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row>
    <row r="414" spans="1:31" ht="12.7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row>
    <row r="415" spans="1:31" ht="12.7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row>
    <row r="416" spans="1:31" ht="12.7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row>
    <row r="417" spans="1:31" ht="12.7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row>
    <row r="418" spans="1:31" ht="12.7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row>
    <row r="419" spans="1:31" ht="12.7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row>
    <row r="420" spans="1:31" ht="12.7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row>
    <row r="421" spans="1:31" ht="12.7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row>
    <row r="422" spans="1:31" ht="12.7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row>
    <row r="423" spans="1:31" ht="12.7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row>
    <row r="424" spans="1:31" ht="12.7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row>
    <row r="425" spans="1:31" ht="12.7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row>
    <row r="426" spans="1:31" ht="12.7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row>
    <row r="427" spans="1:31" ht="12.7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row>
    <row r="428" spans="1:31" ht="12.7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row>
    <row r="429" spans="1:31" ht="12.7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row>
    <row r="430" spans="1:31" ht="12.7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row>
    <row r="431" spans="1:31" ht="12.7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row>
    <row r="432" spans="1:31" ht="12.7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row>
    <row r="433" spans="1:31" ht="12.7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row>
    <row r="434" spans="1:31" ht="12.7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row>
    <row r="435" spans="1:31" ht="12.7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row>
    <row r="436" spans="1:31" ht="12.7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row>
    <row r="437" spans="1:31" ht="12.7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row>
    <row r="438" spans="1:31" ht="12.7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row>
    <row r="439" spans="1:31" ht="12.7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row>
    <row r="440" spans="1:31" ht="12.7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row>
    <row r="441" spans="1:31" ht="12.7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row>
    <row r="442" spans="1:31" ht="12.7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row>
    <row r="443" spans="1:31" ht="12.7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row>
    <row r="444" spans="1:31" ht="12.7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row>
    <row r="445" spans="1:31" ht="12.7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row>
    <row r="446" spans="1:31" ht="12.7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row>
    <row r="447" spans="1:31" ht="12.7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row>
    <row r="448" spans="1:31" ht="12.7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row>
    <row r="449" spans="1:31" ht="12.7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row>
    <row r="450" spans="1:31" ht="12.7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row>
    <row r="451" spans="1:31" ht="12.7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row>
    <row r="452" spans="1:31" ht="12.7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row>
    <row r="453" spans="1:31" ht="12.7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row>
    <row r="454" spans="1:31" ht="12.7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row>
    <row r="455" spans="1:31" ht="12.7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row>
    <row r="456" spans="1:31" ht="12.7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row>
    <row r="457" spans="1:31" ht="12.7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row>
    <row r="458" spans="1:31" ht="12.7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row>
    <row r="459" spans="1:31" ht="12.7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row>
    <row r="460" spans="1:31" ht="12.7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row>
    <row r="461" spans="1:31" ht="12.7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row>
    <row r="462" spans="1:31" ht="12.7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row>
    <row r="463" spans="1:31" ht="12.7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row>
    <row r="464" spans="1:31" ht="12.7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row>
    <row r="465" spans="1:31" ht="12.7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row>
    <row r="466" spans="1:31" ht="12.7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row>
    <row r="467" spans="1:31" ht="12.7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row>
    <row r="468" spans="1:31" ht="12.7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row>
    <row r="469" spans="1:31" ht="12.7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row>
    <row r="470" spans="1:31" ht="12.7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row>
    <row r="471" spans="1:31" ht="12.7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row>
    <row r="472" spans="1:31" ht="12.7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row>
    <row r="473" spans="1:31" ht="12.7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row>
    <row r="474" spans="1:31" ht="12.7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row>
    <row r="475" spans="1:31" ht="12.7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row>
    <row r="476" spans="1:31" ht="12.7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row>
    <row r="477" spans="1:31" ht="12.7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row>
    <row r="478" spans="1:31" ht="12.7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row>
    <row r="479" spans="1:31" ht="12.7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row>
    <row r="480" spans="1:31" ht="12.7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row>
    <row r="481" spans="1:31" ht="12.7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row>
    <row r="482" spans="1:31" ht="12.7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row>
    <row r="483" spans="1:31" ht="12.7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row>
    <row r="484" spans="1:31" ht="12.7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row>
    <row r="485" spans="1:31" ht="12.7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row>
    <row r="486" spans="1:31" ht="12.7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row>
    <row r="487" spans="1:31" ht="12.7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row>
    <row r="488" spans="1:31" ht="12.7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row>
    <row r="489" spans="1:31" ht="12.7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row>
    <row r="490" spans="1:31" ht="12.7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row>
    <row r="491" spans="1:31" ht="12.7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row>
    <row r="492" spans="1:31" ht="12.7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row>
    <row r="493" spans="1:31" ht="12.7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row>
    <row r="494" spans="1:31" ht="12.7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row>
    <row r="495" spans="1:31" ht="12.7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row>
    <row r="496" spans="1:31" ht="12.7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row>
    <row r="497" spans="1:31" ht="12.7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row>
    <row r="498" spans="1:31" ht="12.7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row>
    <row r="499" spans="1:31" ht="12.7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row>
    <row r="500" spans="1:31" ht="12.7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row>
    <row r="501" spans="1:31" ht="12.7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row>
    <row r="502" spans="1:31" ht="12.7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row>
    <row r="503" spans="1:31" ht="12.7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row>
    <row r="504" spans="1:31" ht="12.7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row>
    <row r="505" spans="1:31" ht="12.7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row>
    <row r="506" spans="1:31" ht="12.7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row>
    <row r="507" spans="1:31" ht="12.7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row>
    <row r="508" spans="1:31" ht="12.7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row>
    <row r="509" spans="1:31" ht="12.7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row>
    <row r="510" spans="1:31" ht="12.7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row>
    <row r="511" spans="1:31" ht="12.7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row>
    <row r="512" spans="1:31" ht="12.7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row>
    <row r="513" spans="1:31" ht="12.7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row>
    <row r="514" spans="1:31" ht="12.7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row>
    <row r="515" spans="1:31" ht="12.7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row>
    <row r="516" spans="1:31" ht="12.7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row>
    <row r="517" spans="1:31" ht="12.7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row>
    <row r="518" spans="1:31" ht="12.7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row>
    <row r="519" spans="1:31" ht="12.7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row>
    <row r="520" spans="1:31" ht="12.7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row>
    <row r="521" spans="1:31" ht="12.7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row>
    <row r="522" spans="1:31" ht="12.7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row>
    <row r="523" spans="1:31" ht="12.7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row>
    <row r="524" spans="1:31" ht="12.7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row>
    <row r="525" spans="1:31" ht="12.7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row>
    <row r="526" spans="1:31" ht="12.7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row>
    <row r="527" spans="1:31" ht="12.7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row>
    <row r="528" spans="1:31" ht="12.7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row>
    <row r="529" spans="1:31" ht="12.7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row>
    <row r="530" spans="1:31" ht="12.7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row>
    <row r="531" spans="1:31" ht="12.7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row>
    <row r="532" spans="1:31" ht="12.7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row>
    <row r="533" spans="1:31" ht="12.7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row>
    <row r="534" spans="1:31" ht="12.7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row>
    <row r="535" spans="1:31" ht="12.7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row>
    <row r="536" spans="1:31" ht="12.7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row>
    <row r="537" spans="1:31" ht="12.7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row>
    <row r="538" spans="1:31" ht="12.7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row>
    <row r="539" spans="1:31" ht="12.7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row>
    <row r="540" spans="1:31" ht="12.7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row>
    <row r="541" spans="1:31" ht="12.7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row>
    <row r="542" spans="1:31" ht="12.7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row>
    <row r="543" spans="1:31" ht="12.7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row>
    <row r="544" spans="1:31" ht="12.7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row>
    <row r="545" spans="1:31" ht="12.7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row>
    <row r="546" spans="1:31" ht="12.7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row>
    <row r="547" spans="1:31" ht="12.7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row>
    <row r="548" spans="1:31" ht="12.7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row>
    <row r="549" spans="1:31" ht="12.7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row>
    <row r="550" spans="1:31" ht="12.7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row>
    <row r="551" spans="1:31" ht="12.7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row>
    <row r="552" spans="1:31" ht="12.7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row>
    <row r="553" spans="1:31" ht="12.7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row>
    <row r="554" spans="1:31" ht="12.7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row>
    <row r="555" spans="1:31" ht="12.7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row>
    <row r="556" spans="1:31" ht="12.7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row>
    <row r="557" spans="1:31" ht="12.7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row>
    <row r="558" spans="1:31" ht="12.7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row>
    <row r="559" spans="1:31" ht="12.7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row>
    <row r="560" spans="1:31" ht="12.7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row>
    <row r="561" spans="1:31" ht="12.7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row>
    <row r="562" spans="1:31" ht="12.7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row>
    <row r="563" spans="1:31" ht="12.7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row>
    <row r="564" spans="1:31" ht="12.7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row>
    <row r="565" spans="1:31" ht="12.7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row>
    <row r="566" spans="1:31" ht="12.7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row>
    <row r="567" spans="1:31" ht="12.7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row>
    <row r="568" spans="1:31" ht="12.7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row>
    <row r="569" spans="1:31" ht="12.7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row>
    <row r="570" spans="1:31" ht="12.7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row>
    <row r="571" spans="1:31" ht="12.7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row>
    <row r="572" spans="1:31" ht="12.7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row>
    <row r="573" spans="1:31" ht="12.7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row>
    <row r="574" spans="1:31" ht="12.7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row>
    <row r="575" spans="1:31" ht="12.7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row>
    <row r="576" spans="1:31" ht="12.7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row>
    <row r="577" spans="1:31" ht="12.7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row>
    <row r="578" spans="1:31" ht="12.7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row>
    <row r="579" spans="1:31" ht="12.7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row>
    <row r="580" spans="1:31" ht="12.7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row>
    <row r="581" spans="1:31" ht="12.7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row>
    <row r="582" spans="1:31" ht="12.7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row>
    <row r="583" spans="1:31" ht="12.7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row>
    <row r="584" spans="1:31" ht="12.7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row>
    <row r="585" spans="1:31" ht="12.7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row>
    <row r="586" spans="1:31" ht="12.7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row>
    <row r="587" spans="1:31" ht="12.7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row>
    <row r="588" spans="1:31" ht="12.7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row>
    <row r="589" spans="1:31" ht="12.7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row>
    <row r="590" spans="1:31" ht="12.7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row>
    <row r="591" spans="1:31" ht="12.7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row>
    <row r="592" spans="1:31" ht="12.7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row>
    <row r="593" spans="1:31" ht="12.7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row>
    <row r="594" spans="1:31" ht="12.7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row>
    <row r="595" spans="1:31" ht="12.7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row>
    <row r="596" spans="1:31" ht="12.7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row>
    <row r="597" spans="1:31" ht="12.7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row>
    <row r="598" spans="1:31" ht="12.7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row>
    <row r="599" spans="1:31" ht="12.7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row>
    <row r="600" spans="1:31" ht="12.7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row>
    <row r="601" spans="1:31" ht="12.7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row>
    <row r="602" spans="1:31" ht="12.7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row>
    <row r="603" spans="1:31" ht="12.7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row>
    <row r="604" spans="1:31" ht="12.7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row>
    <row r="605" spans="1:31" ht="12.7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row>
    <row r="606" spans="1:31" ht="12.7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row>
    <row r="607" spans="1:31" ht="12.7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row>
    <row r="608" spans="1:31" ht="12.7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row>
    <row r="609" spans="1:31" ht="12.7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row>
    <row r="610" spans="1:31" ht="12.7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row>
    <row r="611" spans="1:31" ht="12.7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row>
    <row r="612" spans="1:31" ht="12.7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row>
    <row r="613" spans="1:31" ht="12.7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row>
    <row r="614" spans="1:31" ht="12.7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row>
    <row r="615" spans="1:31" ht="12.7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row>
    <row r="616" spans="1:31" ht="12.7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row>
    <row r="617" spans="1:31" ht="12.7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row>
    <row r="618" spans="1:31" ht="12.7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row>
    <row r="619" spans="1:31" ht="12.7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row>
    <row r="620" spans="1:31" ht="12.7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row>
    <row r="621" spans="1:31" ht="12.7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row>
    <row r="622" spans="1:31" ht="12.7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row>
    <row r="623" spans="1:31" ht="12.7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row>
    <row r="624" spans="1:31" ht="12.7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row>
    <row r="625" spans="1:31" ht="12.7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row>
    <row r="626" spans="1:31" ht="12.7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row>
    <row r="627" spans="1:31" ht="12.7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row>
    <row r="628" spans="1:31" ht="12.7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row>
    <row r="629" spans="1:31" ht="12.7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row>
    <row r="630" spans="1:31" ht="12.7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row>
    <row r="631" spans="1:31" ht="12.7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row>
    <row r="632" spans="1:31" ht="12.7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row>
    <row r="633" spans="1:31" ht="12.7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row>
    <row r="634" spans="1:31" ht="12.7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row>
    <row r="635" spans="1:31" ht="12.7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row>
    <row r="636" spans="1:31" ht="12.7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row>
    <row r="637" spans="1:31" ht="12.7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row>
    <row r="638" spans="1:31" ht="12.7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row>
    <row r="639" spans="1:31" ht="12.7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row>
    <row r="640" spans="1:31" ht="12.7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row>
    <row r="641" spans="1:31" ht="12.7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row>
    <row r="642" spans="1:31" ht="12.7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row>
    <row r="643" spans="1:31" ht="12.7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row>
    <row r="644" spans="1:31" ht="12.7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row>
    <row r="645" spans="1:31" ht="12.7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row>
    <row r="646" spans="1:31" ht="12.7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row>
    <row r="647" spans="1:31" ht="12.7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row>
    <row r="648" spans="1:31" ht="12.7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row>
    <row r="649" spans="1:31" ht="12.7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row>
    <row r="650" spans="1:31" ht="12.7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row>
    <row r="651" spans="1:31" ht="12.7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row>
    <row r="652" spans="1:31" ht="12.7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row>
    <row r="653" spans="1:31" ht="12.7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row>
    <row r="654" spans="1:31" ht="12.7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row>
    <row r="655" spans="1:31" ht="12.7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row>
    <row r="656" spans="1:31" ht="12.7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row>
    <row r="657" spans="1:31" ht="12.7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row>
    <row r="658" spans="1:31" ht="12.7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row>
    <row r="659" spans="1:31" ht="12.7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row>
    <row r="660" spans="1:31" ht="12.7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row>
    <row r="661" spans="1:31" ht="12.7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row>
    <row r="662" spans="1:31" ht="12.7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row>
    <row r="663" spans="1:31" ht="12.7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row>
    <row r="664" spans="1:31" ht="12.7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row>
    <row r="665" spans="1:31" ht="12.7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row>
    <row r="666" spans="1:31" ht="12.7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row>
    <row r="667" spans="1:31" ht="12.7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row>
    <row r="668" spans="1:31" ht="12.7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row>
    <row r="669" spans="1:31" ht="12.7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row>
    <row r="670" spans="1:31" ht="12.7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row>
    <row r="671" spans="1:31" ht="12.7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row>
    <row r="672" spans="1:31" ht="12.7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row>
    <row r="673" spans="1:31" ht="12.7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row>
    <row r="674" spans="1:31" ht="12.7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row>
    <row r="675" spans="1:31" ht="12.7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row>
    <row r="676" spans="1:31" ht="12.7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row>
    <row r="677" spans="1:31" ht="12.7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row>
    <row r="678" spans="1:31" ht="12.7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row>
    <row r="679" spans="1:31" ht="12.7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row>
    <row r="680" spans="1:31" ht="12.7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row>
    <row r="681" spans="1:31" ht="12.7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row>
    <row r="682" spans="1:31" ht="12.7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row>
    <row r="683" spans="1:31" ht="12.7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row>
    <row r="684" spans="1:31" ht="12.7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row>
    <row r="685" spans="1:31" ht="12.7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row>
    <row r="686" spans="1:31" ht="12.7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row>
    <row r="687" spans="1:31" ht="12.7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row>
    <row r="688" spans="1:31" ht="12.7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row>
    <row r="689" spans="1:31" ht="12.7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row>
    <row r="690" spans="1:31" ht="12.7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row>
    <row r="691" spans="1:31" ht="12.7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row>
    <row r="692" spans="1:31" ht="12.7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row>
    <row r="693" spans="1:31" ht="12.7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row>
    <row r="694" spans="1:31" ht="12.7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row>
    <row r="695" spans="1:31" ht="12.7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row>
    <row r="696" spans="1:31" ht="12.7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row>
    <row r="697" spans="1:31" ht="12.7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row>
    <row r="698" spans="1:31" ht="12.7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row>
    <row r="699" spans="1:31" ht="12.7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row>
    <row r="700" spans="1:31" ht="12.7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row>
    <row r="701" spans="1:31" ht="12.7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row>
    <row r="702" spans="1:31" ht="12.7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row>
    <row r="703" spans="1:31" ht="12.7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row>
    <row r="704" spans="1:31" ht="12.7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row>
    <row r="705" spans="1:31" ht="12.7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row>
    <row r="706" spans="1:31" ht="12.7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row>
    <row r="707" spans="1:31" ht="12.7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row>
    <row r="708" spans="1:31" ht="12.7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row>
    <row r="709" spans="1:31" ht="12.7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row>
    <row r="710" spans="1:31" ht="12.7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row>
    <row r="711" spans="1:31" ht="12.7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row>
    <row r="712" spans="1:31" ht="12.7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row>
    <row r="713" spans="1:31" ht="12.7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row>
    <row r="714" spans="1:31" ht="12.7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row>
    <row r="715" spans="1:31" ht="12.7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row>
    <row r="716" spans="1:31" ht="12.7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row>
    <row r="717" spans="1:31" ht="12.7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row>
    <row r="718" spans="1:31" ht="12.7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row>
    <row r="719" spans="1:31" ht="12.7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row>
    <row r="720" spans="1:31" ht="12.7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row>
    <row r="721" spans="1:31" ht="12.7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row>
    <row r="722" spans="1:31" ht="12.7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row>
    <row r="723" spans="1:31" ht="12.7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row>
    <row r="724" spans="1:31" ht="12.7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row>
    <row r="725" spans="1:31" ht="12.7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row>
    <row r="726" spans="1:31" ht="12.7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row>
    <row r="727" spans="1:31" ht="12.7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row>
    <row r="728" spans="1:31" ht="12.7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row>
    <row r="729" spans="1:31" ht="12.7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row>
    <row r="730" spans="1:31" ht="12.7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row>
    <row r="731" spans="1:31" ht="12.7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row>
    <row r="732" spans="1:31" ht="12.7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row>
    <row r="733" spans="1:31" ht="12.7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row>
    <row r="734" spans="1:31" ht="12.7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row>
    <row r="735" spans="1:31" ht="12.7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row>
    <row r="736" spans="1:31" ht="12.7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row>
    <row r="737" spans="1:31" ht="12.7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row>
    <row r="738" spans="1:31" ht="12.7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row>
    <row r="739" spans="1:31" ht="12.7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row>
    <row r="740" spans="1:31" ht="12.7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row>
    <row r="741" spans="1:31" ht="12.7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row>
    <row r="742" spans="1:31" ht="12.7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row>
    <row r="743" spans="1:31" ht="12.7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row>
    <row r="744" spans="1:31" ht="12.7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row>
    <row r="745" spans="1:31" ht="12.7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row>
    <row r="746" spans="1:31" ht="12.7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row>
    <row r="747" spans="1:31" ht="12.7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row>
    <row r="748" spans="1:31" ht="12.7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row>
    <row r="749" spans="1:31" ht="12.7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row>
    <row r="750" spans="1:31" ht="12.7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row>
    <row r="751" spans="1:31" ht="12.7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row>
    <row r="752" spans="1:31" ht="12.7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row>
    <row r="753" spans="1:31" ht="12.7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row>
    <row r="754" spans="1:31" ht="12.7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row>
    <row r="755" spans="1:31" ht="12.7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row>
    <row r="756" spans="1:31" ht="12.7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row>
    <row r="757" spans="1:31" ht="12.7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row>
    <row r="758" spans="1:31" ht="12.7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row>
    <row r="759" spans="1:31" ht="12.7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row>
    <row r="760" spans="1:31" ht="12.7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row>
    <row r="761" spans="1:31" ht="12.7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row>
    <row r="762" spans="1:31" ht="12.7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row>
    <row r="763" spans="1:31" ht="12.7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row>
    <row r="764" spans="1:31" ht="12.7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row>
    <row r="765" spans="1:31" ht="12.7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row>
    <row r="766" spans="1:31" ht="12.7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row>
    <row r="767" spans="1:31" ht="12.7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row>
    <row r="768" spans="1:31" ht="12.7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row>
    <row r="769" spans="1:31" ht="12.7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row>
    <row r="770" spans="1:31" ht="12.7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row>
    <row r="771" spans="1:31" ht="12.7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row>
    <row r="772" spans="1:31" ht="12.7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row>
    <row r="773" spans="1:31" ht="12.7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row>
    <row r="774" spans="1:31" ht="12.7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row>
    <row r="775" spans="1:31" ht="12.7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row>
    <row r="776" spans="1:31" ht="12.7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row>
    <row r="777" spans="1:31" ht="12.7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row>
    <row r="778" spans="1:31" ht="12.7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row>
    <row r="779" spans="1:31" ht="12.7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row>
    <row r="780" spans="1:31" ht="12.7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row>
    <row r="781" spans="1:31" ht="12.7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row>
    <row r="782" spans="1:31" ht="12.7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row>
    <row r="783" spans="1:31" ht="12.7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row>
    <row r="784" spans="1:31" ht="12.7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row>
    <row r="785" spans="1:31" ht="12.7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row>
    <row r="786" spans="1:31" ht="12.7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row>
    <row r="787" spans="1:31" ht="12.7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row>
    <row r="788" spans="1:31" ht="12.7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row>
    <row r="789" spans="1:31" ht="12.7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row>
    <row r="790" spans="1:31" ht="12.7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row>
    <row r="791" spans="1:31" ht="12.7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row>
    <row r="792" spans="1:31" ht="12.7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row>
    <row r="793" spans="1:31" ht="12.7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row>
    <row r="794" spans="1:31" ht="12.7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row>
    <row r="795" spans="1:31" ht="12.7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row>
    <row r="796" spans="1:31" ht="12.7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row>
    <row r="797" spans="1:31" ht="12.7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row>
    <row r="798" spans="1:31" ht="12.7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row>
    <row r="799" spans="1:31" ht="12.7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row>
    <row r="800" spans="1:31" ht="12.7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row>
    <row r="801" spans="1:31" ht="12.7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row>
    <row r="802" spans="1:31" ht="12.7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row>
    <row r="803" spans="1:31" ht="12.7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row>
    <row r="804" spans="1:31" ht="12.7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row>
    <row r="805" spans="1:31" ht="12.7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row>
    <row r="806" spans="1:31" ht="12.7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row>
    <row r="807" spans="1:31" ht="12.7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row>
    <row r="808" spans="1:31" ht="12.7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row>
    <row r="809" spans="1:31" ht="12.7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row>
    <row r="810" spans="1:31" ht="12.7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row>
    <row r="811" spans="1:31" ht="12.7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row>
    <row r="812" spans="1:31" ht="12.7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row>
    <row r="813" spans="1:31" ht="12.7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row>
    <row r="814" spans="1:31" ht="12.7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row>
    <row r="815" spans="1:31" ht="12.7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row>
    <row r="816" spans="1:31" ht="12.7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row>
    <row r="817" spans="1:31" ht="12.7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row>
    <row r="818" spans="1:31" ht="12.7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row>
    <row r="819" spans="1:31" ht="12.7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row>
    <row r="820" spans="1:31" ht="12.7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row>
    <row r="821" spans="1:31" ht="12.7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row>
    <row r="822" spans="1:31" ht="12.7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row>
    <row r="823" spans="1:31" ht="12.7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row>
    <row r="824" spans="1:31" ht="12.7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row>
    <row r="825" spans="1:31" ht="12.7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row>
    <row r="826" spans="1:31" ht="12.7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row>
    <row r="827" spans="1:31" ht="12.7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row>
    <row r="828" spans="1:31" ht="12.7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row>
    <row r="829" spans="1:31" ht="12.7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row>
    <row r="830" spans="1:31" ht="12.7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row>
    <row r="831" spans="1:31" ht="12.7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row>
    <row r="832" spans="1:31" ht="12.7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row>
    <row r="833" spans="1:31" ht="12.7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row>
    <row r="834" spans="1:31" ht="12.7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row>
    <row r="835" spans="1:31" ht="12.7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row>
    <row r="836" spans="1:31" ht="12.7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row>
    <row r="837" spans="1:31" ht="12.7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row>
    <row r="838" spans="1:31" ht="12.7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row>
    <row r="839" spans="1:31" ht="12.7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row>
    <row r="840" spans="1:31" ht="12.7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row>
    <row r="841" spans="1:31" ht="12.7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row>
    <row r="842" spans="1:31" ht="12.7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row>
    <row r="843" spans="1:31" ht="12.7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row>
    <row r="844" spans="1:31" ht="12.7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row>
    <row r="845" spans="1:31" ht="12.7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row>
    <row r="846" spans="1:31" ht="12.7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row>
    <row r="847" spans="1:31" ht="12.7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row>
    <row r="848" spans="1:31" ht="12.7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row>
    <row r="849" spans="1:31" ht="12.7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row>
    <row r="850" spans="1:31" ht="12.7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row>
    <row r="851" spans="1:31" ht="12.7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row>
    <row r="852" spans="1:31" ht="12.7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row>
    <row r="853" spans="1:31" ht="12.7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row>
    <row r="854" spans="1:31" ht="12.7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row>
    <row r="855" spans="1:31" ht="12.7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row>
    <row r="856" spans="1:31" ht="12.7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row>
    <row r="857" spans="1:31" ht="12.7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row>
    <row r="858" spans="1:31" ht="12.7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row>
    <row r="859" spans="1:31" ht="12.7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row>
    <row r="860" spans="1:31" ht="12.7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row>
    <row r="861" spans="1:31" ht="12.7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row>
    <row r="862" spans="1:31" ht="12.7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row>
    <row r="863" spans="1:31" ht="12.7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row>
    <row r="864" spans="1:31" ht="12.7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row>
    <row r="865" spans="1:31" ht="12.7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row>
    <row r="866" spans="1:31" ht="12.7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row>
    <row r="867" spans="1:31" ht="12.7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row>
    <row r="868" spans="1:31" ht="12.7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row>
    <row r="869" spans="1:31" ht="12.7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row>
    <row r="870" spans="1:31" ht="12.7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row>
    <row r="871" spans="1:31" ht="12.7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row>
    <row r="872" spans="1:31" ht="12.7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row>
    <row r="873" spans="1:31" ht="12.7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row>
    <row r="874" spans="1:31" ht="12.7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row>
    <row r="875" spans="1:31" ht="12.7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row>
    <row r="876" spans="1:31" ht="12.7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row>
    <row r="877" spans="1:31" ht="12.7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row>
    <row r="878" spans="1:31" ht="12.7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row>
    <row r="879" spans="1:31" ht="12.7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row>
    <row r="880" spans="1:31" ht="12.7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row>
    <row r="881" spans="1:31" ht="12.7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row>
    <row r="882" spans="1:31" ht="12.7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row>
    <row r="883" spans="1:31" ht="12.7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row>
    <row r="884" spans="1:31" ht="12.7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row>
    <row r="885" spans="1:31" ht="12.7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row>
    <row r="886" spans="1:31" ht="12.7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row>
    <row r="887" spans="1:31" ht="12.7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row>
    <row r="888" spans="1:31" ht="12.7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row>
    <row r="889" spans="1:31" ht="12.7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row>
    <row r="890" spans="1:31" ht="12.7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row>
    <row r="891" spans="1:31" ht="12.7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row>
    <row r="892" spans="1:31" ht="12.7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row>
    <row r="893" spans="1:31" ht="12.7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row>
    <row r="894" spans="1:31" ht="12.7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row>
    <row r="895" spans="1:31" ht="12.7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row>
    <row r="896" spans="1:31" ht="12.7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row>
    <row r="897" spans="1:31" ht="12.7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row>
    <row r="898" spans="1:31" ht="12.7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row>
    <row r="899" spans="1:31" ht="12.7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row>
    <row r="900" spans="1:31" ht="12.7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row>
    <row r="901" spans="1:31" ht="12.7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row>
    <row r="902" spans="1:31" ht="12.7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row>
    <row r="903" spans="1:31" ht="12.7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row>
    <row r="904" spans="1:31" ht="12.7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row>
    <row r="905" spans="1:31" ht="12.7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row>
    <row r="906" spans="1:31" ht="12.7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row>
    <row r="907" spans="1:31" ht="12.7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row>
    <row r="908" spans="1:31" ht="12.7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row>
    <row r="909" spans="1:31" ht="12.7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row>
    <row r="910" spans="1:31" ht="12.7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row>
    <row r="911" spans="1:31" ht="12.7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row>
    <row r="912" spans="1:31" ht="12.7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row>
    <row r="913" spans="1:31" ht="12.7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row>
    <row r="914" spans="1:31" ht="12.7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row>
    <row r="915" spans="1:31" ht="12.7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row>
    <row r="916" spans="1:31" ht="12.7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row>
    <row r="917" spans="1:31" ht="12.7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row>
    <row r="918" spans="1:31" ht="12.7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row>
    <row r="919" spans="1:31" ht="12.7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row>
    <row r="920" spans="1:31" ht="12.7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row>
    <row r="921" spans="1:31" ht="12.7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row>
    <row r="922" spans="1:31" ht="12.7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row>
    <row r="923" spans="1:31" ht="12.7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row>
    <row r="924" spans="1:31" ht="12.7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row>
    <row r="925" spans="1:31" ht="12.7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row>
    <row r="926" spans="1:31" ht="12.7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row>
    <row r="927" spans="1:31" ht="12.7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row>
    <row r="928" spans="1:31" ht="12.7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row>
    <row r="929" spans="1:31" ht="12.7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row>
    <row r="930" spans="1:31" ht="12.7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row>
    <row r="931" spans="1:31" ht="12.7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row>
    <row r="932" spans="1:31" ht="12.7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row>
    <row r="933" spans="1:31" ht="12.7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row>
    <row r="934" spans="1:31" ht="12.7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row>
    <row r="935" spans="1:31" ht="12.7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row>
    <row r="936" spans="1:31" ht="12.7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row>
    <row r="937" spans="1:31" ht="12.7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row>
    <row r="938" spans="1:31" ht="12.7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row>
    <row r="939" spans="1:31" ht="12.7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row>
    <row r="940" spans="1:31" ht="12.7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row>
    <row r="941" spans="1:31" ht="12.7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row>
    <row r="942" spans="1:31" ht="12.7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row>
    <row r="943" spans="1:31" ht="12.7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row>
    <row r="944" spans="1:31" ht="12.7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row>
    <row r="945" spans="1:31" ht="12.7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row>
    <row r="946" spans="1:31" ht="12.7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row>
    <row r="947" spans="1:31" ht="12.7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row>
    <row r="948" spans="1:31" ht="12.7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row>
    <row r="949" spans="1:31" ht="12.7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row>
    <row r="950" spans="1:31" ht="12.7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row>
    <row r="951" spans="1:31" ht="12.7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row>
    <row r="952" spans="1:31" ht="12.7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row>
    <row r="953" spans="1:31" ht="12.7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row>
    <row r="954" spans="1:31" ht="12.7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row>
    <row r="955" spans="1:31" ht="12.75"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row>
    <row r="956" spans="1:31" ht="12.75"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row>
    <row r="957" spans="1:31" ht="12.75"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row>
    <row r="958" spans="1:31" ht="12.75"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row>
    <row r="959" spans="1:31" ht="12.75"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row>
    <row r="960" spans="1:31" ht="12.75"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row>
    <row r="961" spans="1:31" ht="12.75"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row>
    <row r="962" spans="1:31" ht="12.75"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row>
    <row r="963" spans="1:31" ht="12.75"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row>
    <row r="964" spans="1:31" ht="12.75"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row>
    <row r="965" spans="1:31" ht="12.75"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row>
    <row r="966" spans="1:31" ht="12.75"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row>
    <row r="967" spans="1:31" ht="12.75"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row>
    <row r="968" spans="1:31" ht="12.75"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row>
    <row r="969" spans="1:31" ht="12.75"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row>
    <row r="970" spans="1:31" ht="12.75"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row>
    <row r="971" spans="1:31" ht="12.75"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row>
    <row r="972" spans="1:31" ht="12.75"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row>
    <row r="973" spans="1:31" ht="12.75"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row>
    <row r="974" spans="1:31" ht="12.75"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row>
    <row r="975" spans="1:31" ht="12.75"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row>
    <row r="976" spans="1:31" ht="12.75"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row>
    <row r="977" spans="1:31" ht="12.75"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row>
    <row r="978" spans="1:31" ht="12.75"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row>
    <row r="979" spans="1:31" ht="12.75"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row>
    <row r="980" spans="1:31" ht="12.75"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row>
    <row r="981" spans="1:31" ht="12.75"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row>
    <row r="982" spans="1:31" ht="12.75"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row>
    <row r="983" spans="1:31" ht="12.75"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row>
    <row r="984" spans="1:31" ht="12.75"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row>
    <row r="985" spans="1:31" ht="12.75"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row>
    <row r="986" spans="1:31" ht="12.75"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row>
    <row r="987" spans="1:31" ht="12.75"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row>
    <row r="988" spans="1:31" ht="12.75"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row>
    <row r="989" spans="1:31" ht="12.75"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row>
    <row r="990" spans="1:31" ht="12.75"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row>
    <row r="991" spans="1:31" ht="12.75"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row>
    <row r="992" spans="1:31" ht="12.75"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row>
    <row r="993" spans="1:31" ht="12.75"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row>
    <row r="994" spans="1:31" ht="12.75"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row>
    <row r="995" spans="1:31" ht="12.75"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row>
    <row r="996" spans="1:31" ht="12.75"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row>
    <row r="997" spans="1:31" ht="12.75"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row>
    <row r="998" spans="1:31" ht="12.75"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row>
    <row r="999" spans="1:31" ht="12.75"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row>
    <row r="1000" spans="1:31" ht="12.75"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row>
  </sheetData>
  <mergeCells count="5">
    <mergeCell ref="B3:G3"/>
    <mergeCell ref="J3:O3"/>
    <mergeCell ref="R3:W3"/>
    <mergeCell ref="Z10:Z13"/>
    <mergeCell ref="AB15:AE15"/>
  </mergeCells>
  <conditionalFormatting sqref="AB10:AE13">
    <cfRule type="cellIs" dxfId="428" priority="1" operator="equal">
      <formula>2</formula>
    </cfRule>
    <cfRule type="cellIs" dxfId="427" priority="2" operator="equal">
      <formula>3</formula>
    </cfRule>
    <cfRule type="cellIs" dxfId="426" priority="3" operator="equal">
      <formula>4</formula>
    </cfRule>
    <cfRule type="cellIs" dxfId="425" priority="4" operator="equal">
      <formula>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007891"/>
    <outlinePr summaryBelow="0" summaryRight="0"/>
  </sheetPr>
  <dimension ref="A1:AG1000"/>
  <sheetViews>
    <sheetView showGridLines="0" zoomScale="60" zoomScaleNormal="60" workbookViewId="0">
      <pane ySplit="12" topLeftCell="A13" activePane="bottomLeft" state="frozen"/>
      <selection pane="bottomLeft" activeCell="Q14" sqref="Q14"/>
    </sheetView>
  </sheetViews>
  <sheetFormatPr baseColWidth="10" defaultColWidth="14.42578125" defaultRowHeight="15" customHeight="1" x14ac:dyDescent="0.2"/>
  <cols>
    <col min="1" max="1" width="7.85546875" customWidth="1"/>
    <col min="2" max="2" width="6" customWidth="1"/>
    <col min="3" max="3" width="4.28515625" customWidth="1"/>
    <col min="4" max="4" width="9.28515625" customWidth="1"/>
    <col min="5" max="6" width="3.42578125" customWidth="1"/>
    <col min="7" max="7" width="53.7109375" customWidth="1"/>
    <col min="8" max="32" width="11" customWidth="1"/>
    <col min="33" max="33" width="34.42578125" customWidth="1"/>
  </cols>
  <sheetData>
    <row r="1" spans="1:33" ht="0.75" customHeight="1" x14ac:dyDescent="0.2">
      <c r="A1" s="117"/>
      <c r="B1" s="118"/>
      <c r="C1" s="119"/>
      <c r="D1" s="119"/>
      <c r="E1" s="120"/>
      <c r="F1" s="120"/>
      <c r="G1" s="121"/>
      <c r="H1" s="121"/>
      <c r="I1" s="121"/>
      <c r="J1" s="121"/>
      <c r="K1" s="121"/>
      <c r="L1" s="121"/>
      <c r="M1" s="121"/>
      <c r="N1" s="121"/>
      <c r="O1" s="121"/>
      <c r="P1" s="121"/>
      <c r="Q1" s="121"/>
      <c r="R1" s="121"/>
      <c r="S1" s="121"/>
      <c r="T1" s="121"/>
      <c r="U1" s="121"/>
      <c r="V1" s="122"/>
      <c r="W1" s="122"/>
      <c r="X1" s="122"/>
      <c r="Y1" s="122"/>
      <c r="Z1" s="122"/>
      <c r="AA1" s="121"/>
      <c r="AB1" s="121"/>
      <c r="AC1" s="121"/>
      <c r="AD1" s="121"/>
      <c r="AE1" s="121"/>
      <c r="AF1" s="121"/>
      <c r="AG1" s="121"/>
    </row>
    <row r="2" spans="1:33" ht="26.25" customHeight="1" thickBot="1" x14ac:dyDescent="0.25">
      <c r="A2" s="407" t="s">
        <v>105</v>
      </c>
      <c r="B2" s="398"/>
      <c r="C2" s="398"/>
      <c r="D2" s="398"/>
      <c r="E2" s="398"/>
      <c r="F2" s="40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row>
    <row r="3" spans="1:33" ht="63.75" x14ac:dyDescent="0.2">
      <c r="A3" s="409" t="s">
        <v>56</v>
      </c>
      <c r="B3" s="410" t="s">
        <v>106</v>
      </c>
      <c r="C3" s="411" t="s">
        <v>107</v>
      </c>
      <c r="D3" s="411" t="s">
        <v>108</v>
      </c>
      <c r="E3" s="412" t="s">
        <v>109</v>
      </c>
      <c r="F3" s="417" t="s">
        <v>477</v>
      </c>
      <c r="G3" s="123" t="s">
        <v>110</v>
      </c>
      <c r="H3" s="123" t="str">
        <f>Echantillon!$C13</f>
        <v>Accueil</v>
      </c>
      <c r="I3" s="123" t="str">
        <f>Echantillon!$C14</f>
        <v>Contact</v>
      </c>
      <c r="J3" s="123" t="str">
        <f>Echantillon!$C15</f>
        <v>Mentions légales</v>
      </c>
      <c r="K3" s="123" t="str">
        <f>Echantillon!$C16</f>
        <v>Plan du site</v>
      </c>
      <c r="L3" s="123" t="str">
        <f>Echantillon!$C17</f>
        <v>En ce moment</v>
      </c>
      <c r="M3" s="123" t="str">
        <f>Echantillon!$C18</f>
        <v>Recherche</v>
      </c>
      <c r="N3" s="123" t="str">
        <f>Echantillon!$C19</f>
        <v>Evenement</v>
      </c>
      <c r="O3" s="123" t="str">
        <f>Echantillon!$C20</f>
        <v>Résultats de recherche</v>
      </c>
      <c r="P3" s="123" t="str">
        <f>Echantillon!$C21</f>
        <v>Présentation du musée</v>
      </c>
      <c r="Q3" s="123" t="str">
        <f>Echantillon!$C22</f>
        <v>Histoire du musée</v>
      </c>
      <c r="R3" s="123" t="str">
        <f>Echantillon!$C23</f>
        <v>Flotte patrimoniale</v>
      </c>
      <c r="S3" s="123" t="str">
        <f>Echantillon!$C24</f>
        <v>France (navire)</v>
      </c>
      <c r="T3" s="123" t="str">
        <f>Echantillon!$C25</f>
        <v>Joshua (navire)</v>
      </c>
      <c r="U3" s="123" t="str">
        <f>Echantillon!$C26</f>
        <v>Accès tarifs et horaires</v>
      </c>
      <c r="V3" s="123" t="str">
        <f>Echantillon!$C27</f>
        <v>Je suis (enseignant)</v>
      </c>
      <c r="W3" s="123" t="str">
        <f>Echantillon!$C28</f>
        <v>Autour des expositions</v>
      </c>
      <c r="X3" s="123" t="str">
        <f>Echantillon!$C29</f>
        <v>Lieux culturels et monuments</v>
      </c>
      <c r="Y3" s="123" t="str">
        <f>Echantillon!$C30</f>
        <v>Yachts classiques</v>
      </c>
      <c r="Z3" s="123">
        <f>Echantillon!$C31</f>
        <v>0</v>
      </c>
      <c r="AA3" s="123">
        <f>Echantillon!$C32</f>
        <v>0</v>
      </c>
      <c r="AB3" s="123">
        <f>Echantillon!$C33</f>
        <v>0</v>
      </c>
      <c r="AC3" s="123">
        <f>Echantillon!$C34</f>
        <v>0</v>
      </c>
      <c r="AD3" s="123">
        <f>Echantillon!$C35</f>
        <v>0</v>
      </c>
      <c r="AE3" s="123">
        <f>Echantillon!$C36</f>
        <v>0</v>
      </c>
      <c r="AF3" s="123">
        <f>Echantillon!$C37</f>
        <v>0</v>
      </c>
      <c r="AG3" s="414" t="s">
        <v>111</v>
      </c>
    </row>
    <row r="4" spans="1:33" ht="12.75" x14ac:dyDescent="0.2">
      <c r="A4" s="366"/>
      <c r="B4" s="366"/>
      <c r="C4" s="366"/>
      <c r="D4" s="366"/>
      <c r="E4" s="413"/>
      <c r="F4" s="418"/>
      <c r="G4" s="124" t="s">
        <v>112</v>
      </c>
      <c r="H4" s="125">
        <f t="shared" ref="H4:AF4" si="0">COUNTIF(H13:H118,"c")</f>
        <v>31</v>
      </c>
      <c r="I4" s="125">
        <f t="shared" si="0"/>
        <v>36</v>
      </c>
      <c r="J4" s="125">
        <f t="shared" si="0"/>
        <v>28</v>
      </c>
      <c r="K4" s="125">
        <f t="shared" si="0"/>
        <v>26</v>
      </c>
      <c r="L4" s="125">
        <f t="shared" si="0"/>
        <v>35</v>
      </c>
      <c r="M4" s="125">
        <f t="shared" si="0"/>
        <v>37</v>
      </c>
      <c r="N4" s="125">
        <f t="shared" si="0"/>
        <v>27</v>
      </c>
      <c r="O4" s="125">
        <f t="shared" si="0"/>
        <v>34</v>
      </c>
      <c r="P4" s="125">
        <f t="shared" si="0"/>
        <v>28</v>
      </c>
      <c r="Q4" s="125">
        <f t="shared" si="0"/>
        <v>27</v>
      </c>
      <c r="R4" s="125">
        <f t="shared" si="0"/>
        <v>28</v>
      </c>
      <c r="S4" s="125">
        <f t="shared" si="0"/>
        <v>33</v>
      </c>
      <c r="T4" s="125">
        <f t="shared" si="0"/>
        <v>27</v>
      </c>
      <c r="U4" s="125">
        <f t="shared" si="0"/>
        <v>26</v>
      </c>
      <c r="V4" s="125">
        <f t="shared" si="0"/>
        <v>27</v>
      </c>
      <c r="W4" s="125">
        <f t="shared" si="0"/>
        <v>27</v>
      </c>
      <c r="X4" s="125">
        <f t="shared" si="0"/>
        <v>27</v>
      </c>
      <c r="Y4" s="125">
        <f t="shared" si="0"/>
        <v>27</v>
      </c>
      <c r="Z4" s="125">
        <f t="shared" si="0"/>
        <v>0</v>
      </c>
      <c r="AA4" s="125">
        <f t="shared" si="0"/>
        <v>0</v>
      </c>
      <c r="AB4" s="125">
        <f t="shared" si="0"/>
        <v>0</v>
      </c>
      <c r="AC4" s="125">
        <f t="shared" si="0"/>
        <v>0</v>
      </c>
      <c r="AD4" s="125">
        <f t="shared" si="0"/>
        <v>0</v>
      </c>
      <c r="AE4" s="125">
        <f t="shared" si="0"/>
        <v>0</v>
      </c>
      <c r="AF4" s="125">
        <f t="shared" si="0"/>
        <v>0</v>
      </c>
      <c r="AG4" s="415"/>
    </row>
    <row r="5" spans="1:33" ht="12.75" x14ac:dyDescent="0.2">
      <c r="A5" s="366"/>
      <c r="B5" s="366"/>
      <c r="C5" s="366"/>
      <c r="D5" s="366"/>
      <c r="E5" s="413"/>
      <c r="F5" s="418"/>
      <c r="G5" s="124" t="s">
        <v>113</v>
      </c>
      <c r="H5" s="125">
        <f t="shared" ref="H5:AF5" si="1">COUNTIF(H13:H118,"nc")</f>
        <v>11</v>
      </c>
      <c r="I5" s="125">
        <f t="shared" si="1"/>
        <v>9</v>
      </c>
      <c r="J5" s="125">
        <f t="shared" si="1"/>
        <v>2</v>
      </c>
      <c r="K5" s="125">
        <f t="shared" si="1"/>
        <v>0</v>
      </c>
      <c r="L5" s="125">
        <f t="shared" si="1"/>
        <v>4</v>
      </c>
      <c r="M5" s="125">
        <f t="shared" si="1"/>
        <v>2</v>
      </c>
      <c r="N5" s="125">
        <f t="shared" si="1"/>
        <v>1</v>
      </c>
      <c r="O5" s="125">
        <f t="shared" si="1"/>
        <v>2</v>
      </c>
      <c r="P5" s="125">
        <f t="shared" si="1"/>
        <v>6</v>
      </c>
      <c r="Q5" s="125">
        <f t="shared" si="1"/>
        <v>4</v>
      </c>
      <c r="R5" s="125">
        <f t="shared" si="1"/>
        <v>2</v>
      </c>
      <c r="S5" s="125">
        <f t="shared" si="1"/>
        <v>11</v>
      </c>
      <c r="T5" s="125">
        <f t="shared" si="1"/>
        <v>3</v>
      </c>
      <c r="U5" s="125">
        <f t="shared" si="1"/>
        <v>1</v>
      </c>
      <c r="V5" s="125">
        <f t="shared" si="1"/>
        <v>3</v>
      </c>
      <c r="W5" s="125">
        <f t="shared" si="1"/>
        <v>0</v>
      </c>
      <c r="X5" s="125">
        <f t="shared" si="1"/>
        <v>2</v>
      </c>
      <c r="Y5" s="125">
        <f t="shared" si="1"/>
        <v>2</v>
      </c>
      <c r="Z5" s="125">
        <f t="shared" si="1"/>
        <v>0</v>
      </c>
      <c r="AA5" s="125">
        <f t="shared" si="1"/>
        <v>0</v>
      </c>
      <c r="AB5" s="125">
        <f t="shared" si="1"/>
        <v>0</v>
      </c>
      <c r="AC5" s="125">
        <f t="shared" si="1"/>
        <v>0</v>
      </c>
      <c r="AD5" s="125">
        <f t="shared" si="1"/>
        <v>0</v>
      </c>
      <c r="AE5" s="125">
        <f t="shared" si="1"/>
        <v>0</v>
      </c>
      <c r="AF5" s="125">
        <f t="shared" si="1"/>
        <v>0</v>
      </c>
      <c r="AG5" s="415"/>
    </row>
    <row r="6" spans="1:33" ht="12.75" x14ac:dyDescent="0.2">
      <c r="A6" s="366"/>
      <c r="B6" s="366"/>
      <c r="C6" s="366"/>
      <c r="D6" s="366"/>
      <c r="E6" s="413"/>
      <c r="F6" s="418"/>
      <c r="G6" s="124" t="s">
        <v>114</v>
      </c>
      <c r="H6" s="125">
        <f t="shared" ref="H6:AF6" si="2">COUNTIF(H13:H118,"na")</f>
        <v>64</v>
      </c>
      <c r="I6" s="125">
        <f t="shared" si="2"/>
        <v>61</v>
      </c>
      <c r="J6" s="125">
        <f t="shared" si="2"/>
        <v>76</v>
      </c>
      <c r="K6" s="125">
        <f t="shared" si="2"/>
        <v>80</v>
      </c>
      <c r="L6" s="125">
        <f t="shared" si="2"/>
        <v>67</v>
      </c>
      <c r="M6" s="125">
        <f t="shared" si="2"/>
        <v>67</v>
      </c>
      <c r="N6" s="125">
        <f t="shared" si="2"/>
        <v>78</v>
      </c>
      <c r="O6" s="125">
        <f t="shared" si="2"/>
        <v>70</v>
      </c>
      <c r="P6" s="125">
        <f t="shared" si="2"/>
        <v>72</v>
      </c>
      <c r="Q6" s="125">
        <f t="shared" si="2"/>
        <v>75</v>
      </c>
      <c r="R6" s="125">
        <f t="shared" si="2"/>
        <v>76</v>
      </c>
      <c r="S6" s="125">
        <f t="shared" si="2"/>
        <v>62</v>
      </c>
      <c r="T6" s="125">
        <f t="shared" si="2"/>
        <v>76</v>
      </c>
      <c r="U6" s="125">
        <f t="shared" si="2"/>
        <v>79</v>
      </c>
      <c r="V6" s="125">
        <f t="shared" si="2"/>
        <v>76</v>
      </c>
      <c r="W6" s="125">
        <f t="shared" si="2"/>
        <v>79</v>
      </c>
      <c r="X6" s="125">
        <f t="shared" si="2"/>
        <v>77</v>
      </c>
      <c r="Y6" s="125">
        <f t="shared" si="2"/>
        <v>77</v>
      </c>
      <c r="Z6" s="125">
        <f t="shared" si="2"/>
        <v>0</v>
      </c>
      <c r="AA6" s="125">
        <f t="shared" si="2"/>
        <v>0</v>
      </c>
      <c r="AB6" s="125">
        <f t="shared" si="2"/>
        <v>10</v>
      </c>
      <c r="AC6" s="125">
        <f t="shared" si="2"/>
        <v>10</v>
      </c>
      <c r="AD6" s="125">
        <f t="shared" si="2"/>
        <v>10</v>
      </c>
      <c r="AE6" s="125">
        <f t="shared" si="2"/>
        <v>10</v>
      </c>
      <c r="AF6" s="125">
        <f t="shared" si="2"/>
        <v>10</v>
      </c>
      <c r="AG6" s="415"/>
    </row>
    <row r="7" spans="1:33" ht="12.75" x14ac:dyDescent="0.2">
      <c r="A7" s="366"/>
      <c r="B7" s="366"/>
      <c r="C7" s="366"/>
      <c r="D7" s="366"/>
      <c r="E7" s="413"/>
      <c r="F7" s="418"/>
      <c r="G7" s="124" t="s">
        <v>115</v>
      </c>
      <c r="H7" s="125">
        <f t="shared" ref="H7:AF7" si="3">COUNTIF(H13:H118,"nt")</f>
        <v>0</v>
      </c>
      <c r="I7" s="125">
        <f t="shared" si="3"/>
        <v>0</v>
      </c>
      <c r="J7" s="125">
        <f t="shared" si="3"/>
        <v>0</v>
      </c>
      <c r="K7" s="125">
        <f t="shared" si="3"/>
        <v>0</v>
      </c>
      <c r="L7" s="125">
        <f t="shared" si="3"/>
        <v>0</v>
      </c>
      <c r="M7" s="125">
        <f t="shared" si="3"/>
        <v>0</v>
      </c>
      <c r="N7" s="125">
        <f t="shared" si="3"/>
        <v>0</v>
      </c>
      <c r="O7" s="125">
        <f t="shared" si="3"/>
        <v>0</v>
      </c>
      <c r="P7" s="125">
        <f t="shared" si="3"/>
        <v>0</v>
      </c>
      <c r="Q7" s="125">
        <f t="shared" si="3"/>
        <v>0</v>
      </c>
      <c r="R7" s="125">
        <f t="shared" si="3"/>
        <v>0</v>
      </c>
      <c r="S7" s="125">
        <f t="shared" si="3"/>
        <v>0</v>
      </c>
      <c r="T7" s="125">
        <f t="shared" si="3"/>
        <v>0</v>
      </c>
      <c r="U7" s="125">
        <f t="shared" si="3"/>
        <v>0</v>
      </c>
      <c r="V7" s="125">
        <f t="shared" si="3"/>
        <v>0</v>
      </c>
      <c r="W7" s="125">
        <f t="shared" si="3"/>
        <v>0</v>
      </c>
      <c r="X7" s="125">
        <f t="shared" si="3"/>
        <v>0</v>
      </c>
      <c r="Y7" s="125">
        <f t="shared" si="3"/>
        <v>0</v>
      </c>
      <c r="Z7" s="125">
        <f t="shared" si="3"/>
        <v>106</v>
      </c>
      <c r="AA7" s="125">
        <f t="shared" si="3"/>
        <v>106</v>
      </c>
      <c r="AB7" s="125">
        <f t="shared" si="3"/>
        <v>96</v>
      </c>
      <c r="AC7" s="125">
        <f t="shared" si="3"/>
        <v>96</v>
      </c>
      <c r="AD7" s="125">
        <f t="shared" si="3"/>
        <v>96</v>
      </c>
      <c r="AE7" s="125">
        <f t="shared" si="3"/>
        <v>96</v>
      </c>
      <c r="AF7" s="125">
        <f t="shared" si="3"/>
        <v>96</v>
      </c>
      <c r="AG7" s="415"/>
    </row>
    <row r="8" spans="1:33" ht="12.75" x14ac:dyDescent="0.2">
      <c r="A8" s="366"/>
      <c r="B8" s="366"/>
      <c r="C8" s="366"/>
      <c r="D8" s="366"/>
      <c r="E8" s="413"/>
      <c r="F8" s="418"/>
      <c r="G8" s="124" t="s">
        <v>116</v>
      </c>
      <c r="H8" s="126">
        <f>'P01'!$V$5</f>
        <v>0.6785714285714286</v>
      </c>
      <c r="I8" s="126">
        <f>'P02'!$V$5</f>
        <v>0.8125</v>
      </c>
      <c r="J8" s="126">
        <f>'P03'!$V$5</f>
        <v>0.94736842105263153</v>
      </c>
      <c r="K8" s="126">
        <f>'P04'!$V$5</f>
        <v>1</v>
      </c>
      <c r="L8" s="126">
        <f>'P05'!$V$5</f>
        <v>0.86206896551724133</v>
      </c>
      <c r="M8" s="126">
        <f>'P06'!$V$5</f>
        <v>0.93103448275862066</v>
      </c>
      <c r="N8" s="126">
        <f>'P07'!$V$5</f>
        <v>0.94444444444444442</v>
      </c>
      <c r="O8" s="126">
        <f>'P08'!$V$5</f>
        <v>0.92592592592592593</v>
      </c>
      <c r="P8" s="126">
        <f>'P09'!$V$5</f>
        <v>0.79166666666666663</v>
      </c>
      <c r="Q8" s="126">
        <f>'P10'!$V$5</f>
        <v>0.80952380952380953</v>
      </c>
      <c r="R8" s="126">
        <f>'P11'!$V$5</f>
        <v>0.9</v>
      </c>
      <c r="S8" s="126">
        <f>'P12'!$V$5</f>
        <v>0.72727272727272729</v>
      </c>
      <c r="T8" s="126">
        <f>'P13'!$V$5</f>
        <v>0.85</v>
      </c>
      <c r="U8" s="126">
        <f>'P14'!$V$5</f>
        <v>0.94117647058823528</v>
      </c>
      <c r="V8" s="126">
        <f>'P15'!$V$5</f>
        <v>0.9</v>
      </c>
      <c r="W8" s="126">
        <f>'P16'!$W$5</f>
        <v>1</v>
      </c>
      <c r="X8" s="126">
        <f>'P17'!$V$5</f>
        <v>0.94736842105263153</v>
      </c>
      <c r="Y8" s="126">
        <f>'P18'!$V$5</f>
        <v>0.89473684210526316</v>
      </c>
      <c r="Z8" s="126" t="str">
        <f>'P19'!$V$5</f>
        <v>-</v>
      </c>
      <c r="AA8" s="126" t="str">
        <f>'P20'!$V$5</f>
        <v>-</v>
      </c>
      <c r="AB8" s="126" t="str">
        <f>'P21'!$V$5</f>
        <v>-</v>
      </c>
      <c r="AC8" s="126" t="str">
        <f>'P22'!$V$5</f>
        <v>-</v>
      </c>
      <c r="AD8" s="126" t="str">
        <f>'P23'!$V$5</f>
        <v>-</v>
      </c>
      <c r="AE8" s="126" t="str">
        <f>'P24'!$V$5</f>
        <v>-</v>
      </c>
      <c r="AF8" s="126" t="str">
        <f>'P25'!$V$5</f>
        <v>-</v>
      </c>
      <c r="AG8" s="415"/>
    </row>
    <row r="9" spans="1:33" ht="12.75" x14ac:dyDescent="0.2">
      <c r="A9" s="366"/>
      <c r="B9" s="366"/>
      <c r="C9" s="366"/>
      <c r="D9" s="366"/>
      <c r="E9" s="413"/>
      <c r="F9" s="418"/>
      <c r="G9" s="124" t="s">
        <v>117</v>
      </c>
      <c r="H9" s="126">
        <f>'P01'!$V$6</f>
        <v>0.8571428571428571</v>
      </c>
      <c r="I9" s="126">
        <f>'P02'!$V$6</f>
        <v>0.76923076923076927</v>
      </c>
      <c r="J9" s="126">
        <f>'P03'!$V$6</f>
        <v>0.90909090909090906</v>
      </c>
      <c r="K9" s="126">
        <f>'P04'!$V$6</f>
        <v>1</v>
      </c>
      <c r="L9" s="126">
        <f>'P05'!$V$6</f>
        <v>1</v>
      </c>
      <c r="M9" s="126">
        <f>'P06'!$V$6</f>
        <v>1</v>
      </c>
      <c r="N9" s="126">
        <f>'P07'!$V$6</f>
        <v>1</v>
      </c>
      <c r="O9" s="126">
        <f>'P08'!$V$6</f>
        <v>1</v>
      </c>
      <c r="P9" s="126">
        <f>'P09'!$V$6</f>
        <v>0.9</v>
      </c>
      <c r="Q9" s="126">
        <f>'P10'!$V$6</f>
        <v>1</v>
      </c>
      <c r="R9" s="126">
        <f>'P11'!$V$6</f>
        <v>1</v>
      </c>
      <c r="S9" s="126">
        <f>'P12'!$V$6</f>
        <v>0.81818181818181823</v>
      </c>
      <c r="T9" s="126">
        <f>'P13'!$V$6</f>
        <v>1</v>
      </c>
      <c r="U9" s="126">
        <f>'P14'!$V$6</f>
        <v>1</v>
      </c>
      <c r="V9" s="126">
        <f>'P15'!$V$6</f>
        <v>0.9</v>
      </c>
      <c r="W9" s="126">
        <f>'P16'!$W$6</f>
        <v>1</v>
      </c>
      <c r="X9" s="126">
        <f>'P17'!$V$6</f>
        <v>0.9</v>
      </c>
      <c r="Y9" s="126">
        <f>'P18'!$V$6</f>
        <v>1</v>
      </c>
      <c r="Z9" s="126" t="str">
        <f>'P19'!$V$6</f>
        <v>-</v>
      </c>
      <c r="AA9" s="126" t="str">
        <f>'P20'!$V$6</f>
        <v>-</v>
      </c>
      <c r="AB9" s="126" t="str">
        <f>'P21'!$V$6</f>
        <v>-</v>
      </c>
      <c r="AC9" s="126" t="str">
        <f>'P22'!$V$6</f>
        <v>-</v>
      </c>
      <c r="AD9" s="126" t="str">
        <f>'P23'!$V$6</f>
        <v>-</v>
      </c>
      <c r="AE9" s="126" t="str">
        <f>'P24'!$V$6</f>
        <v>-</v>
      </c>
      <c r="AF9" s="126" t="str">
        <f>'P25'!$V$6</f>
        <v>-</v>
      </c>
      <c r="AG9" s="415"/>
    </row>
    <row r="10" spans="1:33" ht="12.75" x14ac:dyDescent="0.2">
      <c r="A10" s="366"/>
      <c r="B10" s="366"/>
      <c r="C10" s="366"/>
      <c r="D10" s="366"/>
      <c r="E10" s="413"/>
      <c r="F10" s="418"/>
      <c r="G10" s="124" t="s">
        <v>118</v>
      </c>
      <c r="H10" s="126" t="str">
        <f>'P01'!$V$7</f>
        <v>-</v>
      </c>
      <c r="I10" s="126" t="str">
        <f>'P02'!$V$7</f>
        <v>-</v>
      </c>
      <c r="J10" s="126" t="str">
        <f>'P03'!$V$7</f>
        <v>-</v>
      </c>
      <c r="K10" s="126" t="str">
        <f>'P04'!$V$7</f>
        <v>-</v>
      </c>
      <c r="L10" s="126" t="str">
        <f>'P05'!$V$7</f>
        <v>-</v>
      </c>
      <c r="M10" s="126" t="str">
        <f>'P06'!$V$7</f>
        <v>-</v>
      </c>
      <c r="N10" s="126" t="str">
        <f>'P07'!$V$7</f>
        <v>-</v>
      </c>
      <c r="O10" s="126" t="str">
        <f>'P08'!$V$7</f>
        <v>-</v>
      </c>
      <c r="P10" s="126" t="str">
        <f>'P09'!$V$7</f>
        <v>-</v>
      </c>
      <c r="Q10" s="126" t="str">
        <f>'P10'!$V$7</f>
        <v>-</v>
      </c>
      <c r="R10" s="126" t="str">
        <f>'P11'!$V$7</f>
        <v>-</v>
      </c>
      <c r="S10" s="126" t="str">
        <f>'P12'!$V$7</f>
        <v>-</v>
      </c>
      <c r="T10" s="126" t="str">
        <f>'P13'!$V$7</f>
        <v>-</v>
      </c>
      <c r="U10" s="126" t="str">
        <f>'P14'!$V$7</f>
        <v>-</v>
      </c>
      <c r="V10" s="126" t="str">
        <f>'P15'!$V$7</f>
        <v>-</v>
      </c>
      <c r="W10" s="126" t="str">
        <f>'P16'!$W$7</f>
        <v>-</v>
      </c>
      <c r="X10" s="126" t="str">
        <f>'P17'!$V$7</f>
        <v>-</v>
      </c>
      <c r="Y10" s="126" t="str">
        <f>'P18'!$V$7</f>
        <v>-</v>
      </c>
      <c r="Z10" s="126" t="str">
        <f>'P19'!$V$7</f>
        <v>-</v>
      </c>
      <c r="AA10" s="126" t="str">
        <f>'P20'!$V$7</f>
        <v>-</v>
      </c>
      <c r="AB10" s="126" t="str">
        <f>'P21'!$V$7</f>
        <v>-</v>
      </c>
      <c r="AC10" s="126" t="str">
        <f>'P22'!$V$7</f>
        <v>-</v>
      </c>
      <c r="AD10" s="126" t="str">
        <f>'P23'!$V$7</f>
        <v>-</v>
      </c>
      <c r="AE10" s="126" t="str">
        <f>'P24'!$V$7</f>
        <v>-</v>
      </c>
      <c r="AF10" s="126" t="str">
        <f>'P25'!$V$7</f>
        <v>-</v>
      </c>
      <c r="AG10" s="415"/>
    </row>
    <row r="11" spans="1:33" ht="19.5" customHeight="1" x14ac:dyDescent="0.2">
      <c r="A11" s="366"/>
      <c r="B11" s="366"/>
      <c r="C11" s="366"/>
      <c r="D11" s="366"/>
      <c r="E11" s="413"/>
      <c r="F11" s="418"/>
      <c r="G11" s="124" t="s">
        <v>119</v>
      </c>
      <c r="H11" s="126" t="str">
        <f>'P01'!$W$7</f>
        <v>-</v>
      </c>
      <c r="I11" s="126" t="str">
        <f>'P02'!$W$7</f>
        <v>-</v>
      </c>
      <c r="J11" s="126" t="str">
        <f>'P03'!$W$7</f>
        <v>-</v>
      </c>
      <c r="K11" s="126" t="str">
        <f>'P04'!$W$7</f>
        <v>-</v>
      </c>
      <c r="L11" s="126" t="str">
        <f>'P05'!$W$7</f>
        <v>-</v>
      </c>
      <c r="M11" s="126" t="str">
        <f>'P06'!$W$7</f>
        <v>-</v>
      </c>
      <c r="N11" s="126" t="str">
        <f>'P07'!$W$7</f>
        <v>-</v>
      </c>
      <c r="O11" s="126" t="str">
        <f>'P08'!$W$7</f>
        <v>-</v>
      </c>
      <c r="P11" s="126" t="str">
        <f>'P09'!$W$7</f>
        <v>-</v>
      </c>
      <c r="Q11" s="126" t="str">
        <f>'P10'!$W$7</f>
        <v>-</v>
      </c>
      <c r="R11" s="126" t="str">
        <f>'P11'!$W$7</f>
        <v>-</v>
      </c>
      <c r="S11" s="126" t="str">
        <f>'P12'!$W$7</f>
        <v>-</v>
      </c>
      <c r="T11" s="126" t="str">
        <f>'P13'!$W$7</f>
        <v>-</v>
      </c>
      <c r="U11" s="126" t="str">
        <f>'P14'!$W$7</f>
        <v>-</v>
      </c>
      <c r="V11" s="126" t="str">
        <f>'P15'!$W$7</f>
        <v>-</v>
      </c>
      <c r="W11" s="126">
        <f>'P16'!$X$7</f>
        <v>0</v>
      </c>
      <c r="X11" s="126" t="str">
        <f>'P17'!$W$7</f>
        <v>-</v>
      </c>
      <c r="Y11" s="126" t="str">
        <f>'P18'!$W$7</f>
        <v>-</v>
      </c>
      <c r="Z11" s="126" t="str">
        <f>'P19'!$W$7</f>
        <v>-</v>
      </c>
      <c r="AA11" s="126" t="str">
        <f>'P20'!$W$7</f>
        <v>-</v>
      </c>
      <c r="AB11" s="126" t="str">
        <f>'P21'!$W$7</f>
        <v>-</v>
      </c>
      <c r="AC11" s="126" t="str">
        <f>'P22'!$W$7</f>
        <v>-</v>
      </c>
      <c r="AD11" s="126" t="str">
        <f>'P23'!$W$7</f>
        <v>-</v>
      </c>
      <c r="AE11" s="126" t="str">
        <f>'P24'!$W$7</f>
        <v>-</v>
      </c>
      <c r="AF11" s="126" t="str">
        <f>'P25'!$W$7</f>
        <v>-</v>
      </c>
      <c r="AG11" s="416"/>
    </row>
    <row r="12" spans="1:33" ht="15.75" customHeight="1" thickBot="1" x14ac:dyDescent="0.25">
      <c r="A12" s="127"/>
      <c r="B12" s="128"/>
      <c r="C12" s="129"/>
      <c r="D12" s="129"/>
      <c r="E12" s="130"/>
      <c r="F12" s="323"/>
      <c r="G12" s="131"/>
      <c r="H12" s="132"/>
      <c r="I12" s="132"/>
      <c r="J12" s="132"/>
      <c r="K12" s="132"/>
      <c r="L12" s="132"/>
      <c r="M12" s="132"/>
      <c r="N12" s="132"/>
      <c r="O12" s="132"/>
      <c r="P12" s="132"/>
      <c r="Q12" s="132"/>
      <c r="R12" s="132"/>
      <c r="S12" s="132"/>
      <c r="T12" s="132"/>
      <c r="U12" s="132"/>
      <c r="V12" s="132"/>
      <c r="W12" s="132"/>
      <c r="X12" s="132"/>
      <c r="Y12" s="132"/>
      <c r="Z12" s="132"/>
      <c r="AA12" s="133"/>
      <c r="AB12" s="134"/>
      <c r="AC12" s="134"/>
      <c r="AD12" s="134"/>
      <c r="AE12" s="134"/>
      <c r="AF12" s="134"/>
      <c r="AG12" s="135"/>
    </row>
    <row r="13" spans="1:33" ht="37.5" customHeight="1" x14ac:dyDescent="0.2">
      <c r="A13" s="403" t="s">
        <v>66</v>
      </c>
      <c r="B13" s="136" t="s">
        <v>120</v>
      </c>
      <c r="C13" s="137" t="s">
        <v>9</v>
      </c>
      <c r="D13" s="138" t="s">
        <v>121</v>
      </c>
      <c r="E13" s="139" t="s">
        <v>122</v>
      </c>
      <c r="F13" s="324"/>
      <c r="G13" s="138" t="s">
        <v>123</v>
      </c>
      <c r="H13" s="140" t="str">
        <f>'P01'!G12</f>
        <v>na</v>
      </c>
      <c r="I13" s="141" t="str">
        <f>'P02'!G12</f>
        <v>na</v>
      </c>
      <c r="J13" s="141" t="str">
        <f>'P03'!G12</f>
        <v>na</v>
      </c>
      <c r="K13" s="141" t="str">
        <f>'P04'!G12</f>
        <v>na</v>
      </c>
      <c r="L13" s="141" t="str">
        <f>'P05'!G12</f>
        <v>na</v>
      </c>
      <c r="M13" s="141" t="str">
        <f>'P06'!G12</f>
        <v>na</v>
      </c>
      <c r="N13" s="141" t="str">
        <f>'P07'!G12</f>
        <v>nc</v>
      </c>
      <c r="O13" s="141" t="str">
        <f>'P08'!G12</f>
        <v>na</v>
      </c>
      <c r="P13" s="141" t="str">
        <f>'P09'!G12</f>
        <v>c</v>
      </c>
      <c r="Q13" s="141" t="str">
        <f>'P10'!G12</f>
        <v>na</v>
      </c>
      <c r="R13" s="141" t="str">
        <f>'P11'!G12</f>
        <v>na</v>
      </c>
      <c r="S13" s="141" t="str">
        <f>'P12'!G12</f>
        <v>na</v>
      </c>
      <c r="T13" s="141" t="str">
        <f>'P13'!G12</f>
        <v>na</v>
      </c>
      <c r="U13" s="141" t="str">
        <f>'P14'!G12</f>
        <v>na</v>
      </c>
      <c r="V13" s="141" t="str">
        <f>'P15'!G12</f>
        <v>na</v>
      </c>
      <c r="W13" s="141" t="str">
        <f>'P16'!G12</f>
        <v>na</v>
      </c>
      <c r="X13" s="141" t="str">
        <f>'P17'!G12</f>
        <v>na</v>
      </c>
      <c r="Y13" s="141" t="str">
        <f>'P18'!G12</f>
        <v>na</v>
      </c>
      <c r="Z13" s="141" t="str">
        <f>'P19'!G12</f>
        <v>nt</v>
      </c>
      <c r="AA13" s="142" t="str">
        <f>'P20'!G12</f>
        <v>nt</v>
      </c>
      <c r="AB13" s="143" t="str">
        <f>'P21'!G12</f>
        <v>nt</v>
      </c>
      <c r="AC13" s="143" t="str">
        <f>'P22'!G12</f>
        <v>nt</v>
      </c>
      <c r="AD13" s="143" t="str">
        <f>'P23'!G12</f>
        <v>nt</v>
      </c>
      <c r="AE13" s="143" t="str">
        <f>'P24'!G12</f>
        <v>nt</v>
      </c>
      <c r="AF13" s="143" t="str">
        <f>'P25'!G12</f>
        <v>nt</v>
      </c>
      <c r="AG13" s="144"/>
    </row>
    <row r="14" spans="1:33" ht="37.5" customHeight="1" x14ac:dyDescent="0.2">
      <c r="A14" s="404"/>
      <c r="B14" s="136" t="s">
        <v>124</v>
      </c>
      <c r="C14" s="137" t="s">
        <v>9</v>
      </c>
      <c r="D14" s="138" t="s">
        <v>125</v>
      </c>
      <c r="E14" s="139"/>
      <c r="F14" s="324"/>
      <c r="G14" s="138" t="s">
        <v>126</v>
      </c>
      <c r="H14" s="140" t="str">
        <f>'P01'!G13</f>
        <v>c</v>
      </c>
      <c r="I14" s="140" t="str">
        <f>'P02'!G13</f>
        <v>c</v>
      </c>
      <c r="J14" s="140" t="str">
        <f>'P03'!G13</f>
        <v>c</v>
      </c>
      <c r="K14" s="140" t="str">
        <f>'P04'!G13</f>
        <v>c</v>
      </c>
      <c r="L14" s="140" t="str">
        <f>'P05'!G13</f>
        <v>c</v>
      </c>
      <c r="M14" s="140" t="str">
        <f>'P06'!G13</f>
        <v>na</v>
      </c>
      <c r="N14" s="140" t="str">
        <f>'P07'!G13</f>
        <v>c</v>
      </c>
      <c r="O14" s="140" t="str">
        <f>'P08'!G13</f>
        <v>c</v>
      </c>
      <c r="P14" s="140" t="str">
        <f>'P09'!G13</f>
        <v>c</v>
      </c>
      <c r="Q14" s="145" t="str">
        <f>'P10'!G13</f>
        <v>nc</v>
      </c>
      <c r="R14" s="146" t="str">
        <f>'P11'!G13</f>
        <v>c</v>
      </c>
      <c r="S14" s="146" t="str">
        <f>'P12'!G13</f>
        <v>na</v>
      </c>
      <c r="T14" s="146" t="str">
        <f>'P13'!G13</f>
        <v>na</v>
      </c>
      <c r="U14" s="146" t="str">
        <f>'P14'!G13</f>
        <v>c</v>
      </c>
      <c r="V14" s="146" t="str">
        <f>'P15'!G13</f>
        <v>c</v>
      </c>
      <c r="W14" s="147" t="str">
        <f>'P16'!G13</f>
        <v>c</v>
      </c>
      <c r="X14" s="147" t="str">
        <f>'P17'!G13</f>
        <v>c</v>
      </c>
      <c r="Y14" s="147" t="str">
        <f>'P18'!G13</f>
        <v>c</v>
      </c>
      <c r="Z14" s="147" t="str">
        <f>'P19'!G13</f>
        <v>nt</v>
      </c>
      <c r="AA14" s="142" t="str">
        <f>'P20'!G13</f>
        <v>nt</v>
      </c>
      <c r="AB14" s="143" t="str">
        <f>'P21'!G13</f>
        <v>nt</v>
      </c>
      <c r="AC14" s="143" t="str">
        <f>'P22'!G13</f>
        <v>nt</v>
      </c>
      <c r="AD14" s="143" t="str">
        <f>'P23'!G13</f>
        <v>nt</v>
      </c>
      <c r="AE14" s="143" t="str">
        <f>'P24'!G13</f>
        <v>nt</v>
      </c>
      <c r="AF14" s="143" t="str">
        <f>'P25'!G13</f>
        <v>nt</v>
      </c>
      <c r="AG14" s="144"/>
    </row>
    <row r="15" spans="1:33" ht="37.5" customHeight="1" x14ac:dyDescent="0.2">
      <c r="A15" s="404"/>
      <c r="B15" s="136" t="s">
        <v>127</v>
      </c>
      <c r="C15" s="137" t="s">
        <v>9</v>
      </c>
      <c r="D15" s="138" t="s">
        <v>125</v>
      </c>
      <c r="E15" s="139"/>
      <c r="F15" s="324"/>
      <c r="G15" s="138" t="s">
        <v>128</v>
      </c>
      <c r="H15" s="140" t="str">
        <f>'P01'!G14</f>
        <v>na</v>
      </c>
      <c r="I15" s="140" t="str">
        <f>'P02'!G14</f>
        <v>na</v>
      </c>
      <c r="J15" s="140" t="str">
        <f>'P03'!G14</f>
        <v>na</v>
      </c>
      <c r="K15" s="140" t="str">
        <f>'P04'!G14</f>
        <v>na</v>
      </c>
      <c r="L15" s="140" t="str">
        <f>'P05'!G14</f>
        <v>na</v>
      </c>
      <c r="M15" s="140" t="str">
        <f>'P06'!G14</f>
        <v>na</v>
      </c>
      <c r="N15" s="140" t="str">
        <f>'P07'!G14</f>
        <v>na</v>
      </c>
      <c r="O15" s="140" t="str">
        <f>'P08'!G14</f>
        <v>na</v>
      </c>
      <c r="P15" s="140" t="str">
        <f>'P09'!G14</f>
        <v>nc</v>
      </c>
      <c r="Q15" s="145" t="str">
        <f>'P10'!G14</f>
        <v>na</v>
      </c>
      <c r="R15" s="146" t="str">
        <f>'P11'!G14</f>
        <v>na</v>
      </c>
      <c r="S15" s="146" t="str">
        <f>'P12'!G14</f>
        <v>na</v>
      </c>
      <c r="T15" s="146" t="str">
        <f>'P13'!G14</f>
        <v>na</v>
      </c>
      <c r="U15" s="146" t="str">
        <f>'P14'!G14</f>
        <v>na</v>
      </c>
      <c r="V15" s="146" t="str">
        <f>'P15'!G14</f>
        <v>na</v>
      </c>
      <c r="W15" s="147" t="str">
        <f>'P16'!G14</f>
        <v>na</v>
      </c>
      <c r="X15" s="147" t="str">
        <f>'P17'!G14</f>
        <v>na</v>
      </c>
      <c r="Y15" s="147" t="str">
        <f>'P18'!G14</f>
        <v>na</v>
      </c>
      <c r="Z15" s="147" t="str">
        <f>'P19'!G14</f>
        <v>nt</v>
      </c>
      <c r="AA15" s="142" t="str">
        <f>'P20'!G14</f>
        <v>nt</v>
      </c>
      <c r="AB15" s="143" t="str">
        <f>'P21'!G14</f>
        <v>nt</v>
      </c>
      <c r="AC15" s="143" t="str">
        <f>'P22'!G14</f>
        <v>nt</v>
      </c>
      <c r="AD15" s="143" t="str">
        <f>'P23'!G14</f>
        <v>nt</v>
      </c>
      <c r="AE15" s="143" t="str">
        <f>'P24'!G14</f>
        <v>nt</v>
      </c>
      <c r="AF15" s="143" t="str">
        <f>'P25'!G14</f>
        <v>nt</v>
      </c>
      <c r="AG15" s="144"/>
    </row>
    <row r="16" spans="1:33" ht="37.5" customHeight="1" x14ac:dyDescent="0.2">
      <c r="A16" s="404"/>
      <c r="B16" s="136" t="s">
        <v>129</v>
      </c>
      <c r="C16" s="137" t="s">
        <v>9</v>
      </c>
      <c r="D16" s="138" t="s">
        <v>121</v>
      </c>
      <c r="E16" s="139"/>
      <c r="F16" s="324"/>
      <c r="G16" s="138" t="s">
        <v>130</v>
      </c>
      <c r="H16" s="140" t="str">
        <f>'P01'!G15</f>
        <v>na</v>
      </c>
      <c r="I16" s="140" t="str">
        <f>'P02'!G15</f>
        <v>na</v>
      </c>
      <c r="J16" s="140" t="str">
        <f>'P03'!G15</f>
        <v>na</v>
      </c>
      <c r="K16" s="140" t="str">
        <f>'P04'!G15</f>
        <v>na</v>
      </c>
      <c r="L16" s="140" t="str">
        <f>'P05'!G15</f>
        <v>na</v>
      </c>
      <c r="M16" s="140" t="str">
        <f>'P06'!G15</f>
        <v>na</v>
      </c>
      <c r="N16" s="140" t="str">
        <f>'P07'!G15</f>
        <v>na</v>
      </c>
      <c r="O16" s="140" t="str">
        <f>'P08'!G15</f>
        <v>na</v>
      </c>
      <c r="P16" s="140" t="str">
        <f>'P09'!G15</f>
        <v>na</v>
      </c>
      <c r="Q16" s="145" t="str">
        <f>'P10'!G15</f>
        <v>na</v>
      </c>
      <c r="R16" s="146" t="str">
        <f>'P11'!G15</f>
        <v>na</v>
      </c>
      <c r="S16" s="146" t="str">
        <f>'P12'!G15</f>
        <v>na</v>
      </c>
      <c r="T16" s="146" t="str">
        <f>'P13'!G15</f>
        <v>na</v>
      </c>
      <c r="U16" s="146" t="str">
        <f>'P14'!G15</f>
        <v>na</v>
      </c>
      <c r="V16" s="146" t="str">
        <f>'P15'!G15</f>
        <v>na</v>
      </c>
      <c r="W16" s="147" t="str">
        <f>'P16'!G15</f>
        <v>na</v>
      </c>
      <c r="X16" s="147" t="str">
        <f>'P17'!G15</f>
        <v>na</v>
      </c>
      <c r="Y16" s="147" t="str">
        <f>'P18'!G15</f>
        <v>na</v>
      </c>
      <c r="Z16" s="147" t="str">
        <f>'P19'!G15</f>
        <v>nt</v>
      </c>
      <c r="AA16" s="142" t="str">
        <f>'P20'!G15</f>
        <v>nt</v>
      </c>
      <c r="AB16" s="143" t="str">
        <f>'P21'!G15</f>
        <v>nt</v>
      </c>
      <c r="AC16" s="143" t="str">
        <f>'P22'!G15</f>
        <v>nt</v>
      </c>
      <c r="AD16" s="143" t="str">
        <f>'P23'!G15</f>
        <v>nt</v>
      </c>
      <c r="AE16" s="143" t="str">
        <f>'P24'!G15</f>
        <v>nt</v>
      </c>
      <c r="AF16" s="143" t="str">
        <f>'P25'!G15</f>
        <v>nt</v>
      </c>
      <c r="AG16" s="144"/>
    </row>
    <row r="17" spans="1:33" ht="37.5" customHeight="1" x14ac:dyDescent="0.2">
      <c r="A17" s="404"/>
      <c r="B17" s="136" t="s">
        <v>131</v>
      </c>
      <c r="C17" s="137" t="s">
        <v>9</v>
      </c>
      <c r="D17" s="148" t="s">
        <v>121</v>
      </c>
      <c r="E17" s="139"/>
      <c r="F17" s="324"/>
      <c r="G17" s="138" t="s">
        <v>132</v>
      </c>
      <c r="H17" s="140" t="str">
        <f>'P01'!G16</f>
        <v>na</v>
      </c>
      <c r="I17" s="140" t="str">
        <f>'P02'!G16</f>
        <v>na</v>
      </c>
      <c r="J17" s="140" t="str">
        <f>'P03'!G16</f>
        <v>na</v>
      </c>
      <c r="K17" s="140" t="str">
        <f>'P04'!G16</f>
        <v>na</v>
      </c>
      <c r="L17" s="140" t="str">
        <f>'P05'!G16</f>
        <v>na</v>
      </c>
      <c r="M17" s="140" t="str">
        <f>'P06'!G16</f>
        <v>na</v>
      </c>
      <c r="N17" s="140" t="str">
        <f>'P07'!G16</f>
        <v>na</v>
      </c>
      <c r="O17" s="140" t="str">
        <f>'P08'!G16</f>
        <v>na</v>
      </c>
      <c r="P17" s="140" t="str">
        <f>'P09'!G16</f>
        <v>na</v>
      </c>
      <c r="Q17" s="145" t="str">
        <f>'P10'!G16</f>
        <v>na</v>
      </c>
      <c r="R17" s="146" t="str">
        <f>'P11'!G16</f>
        <v>na</v>
      </c>
      <c r="S17" s="146" t="str">
        <f>'P12'!G16</f>
        <v>na</v>
      </c>
      <c r="T17" s="146" t="str">
        <f>'P13'!G16</f>
        <v>na</v>
      </c>
      <c r="U17" s="146" t="str">
        <f>'P14'!G16</f>
        <v>na</v>
      </c>
      <c r="V17" s="146" t="str">
        <f>'P15'!G16</f>
        <v>na</v>
      </c>
      <c r="W17" s="147" t="str">
        <f>'P16'!G16</f>
        <v>na</v>
      </c>
      <c r="X17" s="147" t="str">
        <f>'P17'!G16</f>
        <v>na</v>
      </c>
      <c r="Y17" s="147" t="str">
        <f>'P18'!G16</f>
        <v>na</v>
      </c>
      <c r="Z17" s="147" t="str">
        <f>'P19'!G16</f>
        <v>nt</v>
      </c>
      <c r="AA17" s="142" t="str">
        <f>'P20'!G16</f>
        <v>nt</v>
      </c>
      <c r="AB17" s="143" t="str">
        <f>'P21'!G16</f>
        <v>nt</v>
      </c>
      <c r="AC17" s="143" t="str">
        <f>'P22'!G16</f>
        <v>nt</v>
      </c>
      <c r="AD17" s="143" t="str">
        <f>'P23'!G16</f>
        <v>nt</v>
      </c>
      <c r="AE17" s="143" t="str">
        <f>'P24'!G16</f>
        <v>nt</v>
      </c>
      <c r="AF17" s="143" t="str">
        <f>'P25'!G16</f>
        <v>nt</v>
      </c>
      <c r="AG17" s="144"/>
    </row>
    <row r="18" spans="1:33" ht="37.5" customHeight="1" x14ac:dyDescent="0.2">
      <c r="A18" s="404"/>
      <c r="B18" s="136" t="s">
        <v>133</v>
      </c>
      <c r="C18" s="137" t="s">
        <v>9</v>
      </c>
      <c r="D18" s="148" t="s">
        <v>121</v>
      </c>
      <c r="E18" s="139"/>
      <c r="F18" s="324"/>
      <c r="G18" s="138" t="s">
        <v>134</v>
      </c>
      <c r="H18" s="140" t="str">
        <f>'P01'!G17</f>
        <v>na</v>
      </c>
      <c r="I18" s="140" t="str">
        <f>'P02'!G17</f>
        <v>na</v>
      </c>
      <c r="J18" s="140" t="str">
        <f>'P03'!G17</f>
        <v>na</v>
      </c>
      <c r="K18" s="140" t="str">
        <f>'P04'!G17</f>
        <v>na</v>
      </c>
      <c r="L18" s="140" t="str">
        <f>'P05'!G17</f>
        <v>na</v>
      </c>
      <c r="M18" s="140" t="str">
        <f>'P06'!G17</f>
        <v>na</v>
      </c>
      <c r="N18" s="140" t="str">
        <f>'P07'!G17</f>
        <v>na</v>
      </c>
      <c r="O18" s="140" t="str">
        <f>'P08'!G17</f>
        <v>na</v>
      </c>
      <c r="P18" s="140" t="str">
        <f>'P09'!G17</f>
        <v>na</v>
      </c>
      <c r="Q18" s="145" t="str">
        <f>'P10'!G17</f>
        <v>na</v>
      </c>
      <c r="R18" s="146" t="str">
        <f>'P11'!G17</f>
        <v>na</v>
      </c>
      <c r="S18" s="146" t="str">
        <f>'P12'!G17</f>
        <v>na</v>
      </c>
      <c r="T18" s="146" t="str">
        <f>'P13'!G17</f>
        <v>na</v>
      </c>
      <c r="U18" s="146" t="str">
        <f>'P14'!G17</f>
        <v>na</v>
      </c>
      <c r="V18" s="146" t="str">
        <f>'P15'!G17</f>
        <v>na</v>
      </c>
      <c r="W18" s="147" t="str">
        <f>'P16'!G17</f>
        <v>na</v>
      </c>
      <c r="X18" s="147" t="str">
        <f>'P17'!G17</f>
        <v>na</v>
      </c>
      <c r="Y18" s="147" t="str">
        <f>'P18'!G17</f>
        <v>na</v>
      </c>
      <c r="Z18" s="147" t="str">
        <f>'P19'!G17</f>
        <v>nt</v>
      </c>
      <c r="AA18" s="142" t="str">
        <f>'P20'!G17</f>
        <v>nt</v>
      </c>
      <c r="AB18" s="143" t="str">
        <f>'P21'!G17</f>
        <v>nt</v>
      </c>
      <c r="AC18" s="143" t="str">
        <f>'P22'!G17</f>
        <v>nt</v>
      </c>
      <c r="AD18" s="143" t="str">
        <f>'P23'!G17</f>
        <v>nt</v>
      </c>
      <c r="AE18" s="143" t="str">
        <f>'P24'!G17</f>
        <v>nt</v>
      </c>
      <c r="AF18" s="143" t="str">
        <f>'P25'!G17</f>
        <v>nt</v>
      </c>
      <c r="AG18" s="144"/>
    </row>
    <row r="19" spans="1:33" ht="37.5" customHeight="1" x14ac:dyDescent="0.2">
      <c r="A19" s="404"/>
      <c r="B19" s="136" t="s">
        <v>135</v>
      </c>
      <c r="C19" s="137" t="s">
        <v>9</v>
      </c>
      <c r="D19" s="148" t="s">
        <v>121</v>
      </c>
      <c r="E19" s="139"/>
      <c r="F19" s="324"/>
      <c r="G19" s="138" t="s">
        <v>136</v>
      </c>
      <c r="H19" s="140" t="str">
        <f>'P01'!G18</f>
        <v>na</v>
      </c>
      <c r="I19" s="140" t="str">
        <f>'P02'!G18</f>
        <v>na</v>
      </c>
      <c r="J19" s="140" t="str">
        <f>'P03'!G18</f>
        <v>na</v>
      </c>
      <c r="K19" s="140" t="str">
        <f>'P04'!G18</f>
        <v>na</v>
      </c>
      <c r="L19" s="140" t="str">
        <f>'P05'!G18</f>
        <v>na</v>
      </c>
      <c r="M19" s="140" t="str">
        <f>'P06'!G18</f>
        <v>na</v>
      </c>
      <c r="N19" s="140" t="str">
        <f>'P07'!G18</f>
        <v>na</v>
      </c>
      <c r="O19" s="140" t="str">
        <f>'P08'!G18</f>
        <v>na</v>
      </c>
      <c r="P19" s="140" t="str">
        <f>'P09'!G18</f>
        <v>na</v>
      </c>
      <c r="Q19" s="145" t="str">
        <f>'P10'!G18</f>
        <v>na</v>
      </c>
      <c r="R19" s="146" t="str">
        <f>'P11'!G18</f>
        <v>na</v>
      </c>
      <c r="S19" s="146" t="str">
        <f>'P12'!G18</f>
        <v>na</v>
      </c>
      <c r="T19" s="146" t="str">
        <f>'P13'!G18</f>
        <v>na</v>
      </c>
      <c r="U19" s="146" t="str">
        <f>'P14'!G18</f>
        <v>na</v>
      </c>
      <c r="V19" s="146" t="str">
        <f>'P15'!G18</f>
        <v>na</v>
      </c>
      <c r="W19" s="147" t="str">
        <f>'P16'!G18</f>
        <v>na</v>
      </c>
      <c r="X19" s="147" t="str">
        <f>'P17'!G18</f>
        <v>na</v>
      </c>
      <c r="Y19" s="147" t="str">
        <f>'P18'!G18</f>
        <v>na</v>
      </c>
      <c r="Z19" s="147" t="str">
        <f>'P19'!G18</f>
        <v>nt</v>
      </c>
      <c r="AA19" s="142" t="str">
        <f>'P20'!G18</f>
        <v>nt</v>
      </c>
      <c r="AB19" s="143" t="str">
        <f>'P21'!G18</f>
        <v>nt</v>
      </c>
      <c r="AC19" s="143" t="str">
        <f>'P22'!G18</f>
        <v>nt</v>
      </c>
      <c r="AD19" s="143" t="str">
        <f>'P23'!G18</f>
        <v>nt</v>
      </c>
      <c r="AE19" s="143" t="str">
        <f>'P24'!G18</f>
        <v>nt</v>
      </c>
      <c r="AF19" s="143" t="str">
        <f>'P25'!G18</f>
        <v>nt</v>
      </c>
      <c r="AG19" s="144"/>
    </row>
    <row r="20" spans="1:33" ht="37.5" customHeight="1" x14ac:dyDescent="0.2">
      <c r="A20" s="404"/>
      <c r="B20" s="136" t="s">
        <v>137</v>
      </c>
      <c r="C20" s="149" t="s">
        <v>16</v>
      </c>
      <c r="D20" s="148" t="s">
        <v>138</v>
      </c>
      <c r="E20" s="139"/>
      <c r="F20" s="324"/>
      <c r="G20" s="138" t="s">
        <v>139</v>
      </c>
      <c r="H20" s="140" t="str">
        <f>'P01'!G19</f>
        <v>na</v>
      </c>
      <c r="I20" s="140" t="str">
        <f>'P02'!G19</f>
        <v>na</v>
      </c>
      <c r="J20" s="140" t="str">
        <f>'P03'!G19</f>
        <v>na</v>
      </c>
      <c r="K20" s="140" t="str">
        <f>'P04'!G19</f>
        <v>na</v>
      </c>
      <c r="L20" s="140" t="str">
        <f>'P05'!G19</f>
        <v>na</v>
      </c>
      <c r="M20" s="140" t="str">
        <f>'P06'!G19</f>
        <v>na</v>
      </c>
      <c r="N20" s="140" t="str">
        <f>'P07'!G19</f>
        <v>na</v>
      </c>
      <c r="O20" s="140" t="str">
        <f>'P08'!G19</f>
        <v>na</v>
      </c>
      <c r="P20" s="140" t="str">
        <f>'P09'!G19</f>
        <v>na</v>
      </c>
      <c r="Q20" s="145" t="str">
        <f>'P10'!G19</f>
        <v>na</v>
      </c>
      <c r="R20" s="146" t="str">
        <f>'P11'!G19</f>
        <v>na</v>
      </c>
      <c r="S20" s="146" t="str">
        <f>'P12'!G19</f>
        <v>na</v>
      </c>
      <c r="T20" s="146" t="str">
        <f>'P13'!G19</f>
        <v>na</v>
      </c>
      <c r="U20" s="146" t="str">
        <f>'P14'!G19</f>
        <v>na</v>
      </c>
      <c r="V20" s="146" t="str">
        <f>'P15'!G19</f>
        <v>na</v>
      </c>
      <c r="W20" s="147" t="str">
        <f>'P16'!G19</f>
        <v>na</v>
      </c>
      <c r="X20" s="147" t="str">
        <f>'P17'!G19</f>
        <v>na</v>
      </c>
      <c r="Y20" s="147" t="str">
        <f>'P18'!G19</f>
        <v>na</v>
      </c>
      <c r="Z20" s="147" t="str">
        <f>'P19'!G19</f>
        <v>nt</v>
      </c>
      <c r="AA20" s="142" t="str">
        <f>'P20'!G19</f>
        <v>nt</v>
      </c>
      <c r="AB20" s="143" t="str">
        <f>'P21'!G19</f>
        <v>nt</v>
      </c>
      <c r="AC20" s="143" t="str">
        <f>'P22'!G19</f>
        <v>nt</v>
      </c>
      <c r="AD20" s="143" t="str">
        <f>'P23'!G19</f>
        <v>nt</v>
      </c>
      <c r="AE20" s="143" t="str">
        <f>'P24'!G19</f>
        <v>nt</v>
      </c>
      <c r="AF20" s="143" t="str">
        <f>'P25'!G19</f>
        <v>nt</v>
      </c>
      <c r="AG20" s="150"/>
    </row>
    <row r="21" spans="1:33" ht="37.5" customHeight="1" x14ac:dyDescent="0.2">
      <c r="A21" s="406"/>
      <c r="B21" s="136" t="s">
        <v>140</v>
      </c>
      <c r="C21" s="151" t="s">
        <v>9</v>
      </c>
      <c r="D21" s="138" t="s">
        <v>125</v>
      </c>
      <c r="E21" s="152"/>
      <c r="F21" s="325"/>
      <c r="G21" s="138" t="s">
        <v>141</v>
      </c>
      <c r="H21" s="140" t="str">
        <f>'P01'!G20</f>
        <v>na</v>
      </c>
      <c r="I21" s="140" t="str">
        <f>'P02'!G20</f>
        <v>na</v>
      </c>
      <c r="J21" s="140" t="str">
        <f>'P03'!G20</f>
        <v>na</v>
      </c>
      <c r="K21" s="140" t="str">
        <f>'P04'!G20</f>
        <v>na</v>
      </c>
      <c r="L21" s="140" t="str">
        <f>'P05'!G20</f>
        <v>na</v>
      </c>
      <c r="M21" s="140" t="str">
        <f>'P06'!G20</f>
        <v>na</v>
      </c>
      <c r="N21" s="140" t="str">
        <f>'P07'!G20</f>
        <v>na</v>
      </c>
      <c r="O21" s="140" t="str">
        <f>'P08'!G20</f>
        <v>na</v>
      </c>
      <c r="P21" s="140" t="str">
        <f>'P09'!G20</f>
        <v>nc</v>
      </c>
      <c r="Q21" s="145" t="str">
        <f>'P10'!G20</f>
        <v>na</v>
      </c>
      <c r="R21" s="146" t="str">
        <f>'P11'!G20</f>
        <v>na</v>
      </c>
      <c r="S21" s="146" t="str">
        <f>'P12'!G20</f>
        <v>na</v>
      </c>
      <c r="T21" s="146" t="str">
        <f>'P13'!G20</f>
        <v>na</v>
      </c>
      <c r="U21" s="146" t="str">
        <f>'P14'!G20</f>
        <v>na</v>
      </c>
      <c r="V21" s="146" t="str">
        <f>'P15'!G20</f>
        <v>na</v>
      </c>
      <c r="W21" s="147" t="str">
        <f>'P16'!G20</f>
        <v>na</v>
      </c>
      <c r="X21" s="147" t="str">
        <f>'P17'!G20</f>
        <v>na</v>
      </c>
      <c r="Y21" s="147" t="str">
        <f>'P18'!G20</f>
        <v>na</v>
      </c>
      <c r="Z21" s="147" t="str">
        <f>'P19'!G20</f>
        <v>nt</v>
      </c>
      <c r="AA21" s="153" t="str">
        <f>'P20'!G20</f>
        <v>nt</v>
      </c>
      <c r="AB21" s="143" t="str">
        <f>'P21'!G20</f>
        <v>nt</v>
      </c>
      <c r="AC21" s="143" t="str">
        <f>'P22'!G20</f>
        <v>nt</v>
      </c>
      <c r="AD21" s="143" t="str">
        <f>'P23'!G20</f>
        <v>nt</v>
      </c>
      <c r="AE21" s="143" t="str">
        <f>'P24'!G20</f>
        <v>nt</v>
      </c>
      <c r="AF21" s="143" t="str">
        <f>'P25'!G20</f>
        <v>nt</v>
      </c>
      <c r="AG21" s="150"/>
    </row>
    <row r="22" spans="1:33" ht="37.5" customHeight="1" x14ac:dyDescent="0.2">
      <c r="A22" s="403" t="s">
        <v>67</v>
      </c>
      <c r="B22" s="136" t="s">
        <v>142</v>
      </c>
      <c r="C22" s="154" t="s">
        <v>9</v>
      </c>
      <c r="D22" s="148" t="s">
        <v>143</v>
      </c>
      <c r="E22" s="155"/>
      <c r="F22" s="326"/>
      <c r="G22" s="138" t="s">
        <v>144</v>
      </c>
      <c r="H22" s="140" t="str">
        <f>'P01'!G21</f>
        <v>na</v>
      </c>
      <c r="I22" s="156" t="str">
        <f>'P02'!G21</f>
        <v>na</v>
      </c>
      <c r="J22" s="156" t="str">
        <f>'P03'!G21</f>
        <v>na</v>
      </c>
      <c r="K22" s="156" t="str">
        <f>'P04'!G21</f>
        <v>na</v>
      </c>
      <c r="L22" s="156" t="str">
        <f>'P05'!G21</f>
        <v>na</v>
      </c>
      <c r="M22" s="156" t="str">
        <f>'P06'!G21</f>
        <v>na</v>
      </c>
      <c r="N22" s="156" t="str">
        <f>'P07'!G21</f>
        <v>na</v>
      </c>
      <c r="O22" s="156" t="str">
        <f>'P08'!G21</f>
        <v>na</v>
      </c>
      <c r="P22" s="156" t="str">
        <f>'P09'!G21</f>
        <v>na</v>
      </c>
      <c r="Q22" s="156" t="str">
        <f>'P10'!G21</f>
        <v>na</v>
      </c>
      <c r="R22" s="156" t="str">
        <f>'P11'!G21</f>
        <v>na</v>
      </c>
      <c r="S22" s="156" t="str">
        <f>'P12'!G21</f>
        <v>c</v>
      </c>
      <c r="T22" s="156" t="str">
        <f>'P13'!G21</f>
        <v>nc</v>
      </c>
      <c r="U22" s="156" t="str">
        <f>'P14'!G21</f>
        <v>na</v>
      </c>
      <c r="V22" s="156" t="str">
        <f>'P15'!G21</f>
        <v>nc</v>
      </c>
      <c r="W22" s="157" t="str">
        <f>'P16'!G21</f>
        <v>na</v>
      </c>
      <c r="X22" s="157" t="str">
        <f>'P17'!G21</f>
        <v>na</v>
      </c>
      <c r="Y22" s="157" t="str">
        <f>'P18'!G21</f>
        <v>na</v>
      </c>
      <c r="Z22" s="157" t="str">
        <f>'P19'!G21</f>
        <v>nt</v>
      </c>
      <c r="AA22" s="158" t="str">
        <f>'P20'!G21</f>
        <v>nt</v>
      </c>
      <c r="AB22" s="143" t="str">
        <f>'P21'!G21</f>
        <v>nt</v>
      </c>
      <c r="AC22" s="143" t="str">
        <f>'P22'!G21</f>
        <v>nt</v>
      </c>
      <c r="AD22" s="143" t="str">
        <f>'P23'!G21</f>
        <v>nt</v>
      </c>
      <c r="AE22" s="143" t="str">
        <f>'P24'!G21</f>
        <v>nt</v>
      </c>
      <c r="AF22" s="143" t="str">
        <f>'P25'!G21</f>
        <v>nt</v>
      </c>
      <c r="AG22" s="150"/>
    </row>
    <row r="23" spans="1:33" ht="37.5" customHeight="1" x14ac:dyDescent="0.2">
      <c r="A23" s="406"/>
      <c r="B23" s="136" t="s">
        <v>145</v>
      </c>
      <c r="C23" s="159" t="s">
        <v>9</v>
      </c>
      <c r="D23" s="148" t="s">
        <v>143</v>
      </c>
      <c r="E23" s="160"/>
      <c r="F23" s="327"/>
      <c r="G23" s="138" t="s">
        <v>146</v>
      </c>
      <c r="H23" s="140" t="str">
        <f>'P01'!G22</f>
        <v>na</v>
      </c>
      <c r="I23" s="146" t="str">
        <f>'P02'!G22</f>
        <v>na</v>
      </c>
      <c r="J23" s="146" t="str">
        <f>'P03'!G22</f>
        <v>na</v>
      </c>
      <c r="K23" s="146" t="str">
        <f>'P04'!G22</f>
        <v>na</v>
      </c>
      <c r="L23" s="146" t="str">
        <f>'P05'!G22</f>
        <v>na</v>
      </c>
      <c r="M23" s="146" t="str">
        <f>'P06'!G22</f>
        <v>na</v>
      </c>
      <c r="N23" s="146" t="str">
        <f>'P07'!G22</f>
        <v>na</v>
      </c>
      <c r="O23" s="146" t="str">
        <f>'P08'!G22</f>
        <v>na</v>
      </c>
      <c r="P23" s="146" t="str">
        <f>'P09'!G22</f>
        <v>na</v>
      </c>
      <c r="Q23" s="146" t="str">
        <f>'P10'!G22</f>
        <v>na</v>
      </c>
      <c r="R23" s="146" t="str">
        <f>'P11'!G22</f>
        <v>na</v>
      </c>
      <c r="S23" s="146" t="str">
        <f>'P12'!G22</f>
        <v>nc</v>
      </c>
      <c r="T23" s="146" t="str">
        <f>'P13'!G22</f>
        <v>na</v>
      </c>
      <c r="U23" s="146" t="str">
        <f>'P14'!G22</f>
        <v>na</v>
      </c>
      <c r="V23" s="146" t="str">
        <f>'P15'!G22</f>
        <v>na</v>
      </c>
      <c r="W23" s="147" t="str">
        <f>'P16'!G22</f>
        <v>na</v>
      </c>
      <c r="X23" s="147" t="str">
        <f>'P17'!G22</f>
        <v>na</v>
      </c>
      <c r="Y23" s="147" t="str">
        <f>'P18'!G22</f>
        <v>na</v>
      </c>
      <c r="Z23" s="147" t="str">
        <f>'P19'!G22</f>
        <v>nt</v>
      </c>
      <c r="AA23" s="142" t="str">
        <f>'P20'!G22</f>
        <v>nt</v>
      </c>
      <c r="AB23" s="143" t="str">
        <f>'P21'!G22</f>
        <v>nt</v>
      </c>
      <c r="AC23" s="143" t="str">
        <f>'P22'!G22</f>
        <v>nt</v>
      </c>
      <c r="AD23" s="143" t="str">
        <f>'P23'!G22</f>
        <v>nt</v>
      </c>
      <c r="AE23" s="143" t="str">
        <f>'P24'!G22</f>
        <v>nt</v>
      </c>
      <c r="AF23" s="143" t="str">
        <f>'P25'!G22</f>
        <v>nt</v>
      </c>
      <c r="AG23" s="161"/>
    </row>
    <row r="24" spans="1:33" ht="37.5" customHeight="1" x14ac:dyDescent="0.2">
      <c r="A24" s="403" t="s">
        <v>68</v>
      </c>
      <c r="B24" s="136" t="s">
        <v>147</v>
      </c>
      <c r="C24" s="162" t="s">
        <v>9</v>
      </c>
      <c r="D24" s="138" t="s">
        <v>148</v>
      </c>
      <c r="E24" s="155" t="s">
        <v>122</v>
      </c>
      <c r="F24" s="326"/>
      <c r="G24" s="138" t="s">
        <v>149</v>
      </c>
      <c r="H24" s="140" t="str">
        <f>'P01'!G23</f>
        <v>na</v>
      </c>
      <c r="I24" s="156" t="str">
        <f>'P02'!G23</f>
        <v>c</v>
      </c>
      <c r="J24" s="156" t="str">
        <f>'P03'!G23</f>
        <v>na</v>
      </c>
      <c r="K24" s="156" t="str">
        <f>'P04'!G23</f>
        <v>na</v>
      </c>
      <c r="L24" s="156" t="str">
        <f>'P05'!G23</f>
        <v>c</v>
      </c>
      <c r="M24" s="156" t="str">
        <f>'P06'!G23</f>
        <v>c</v>
      </c>
      <c r="N24" s="156" t="str">
        <f>'P07'!G23</f>
        <v>c</v>
      </c>
      <c r="O24" s="156" t="str">
        <f>'P08'!G23</f>
        <v>c</v>
      </c>
      <c r="P24" s="156" t="str">
        <f>'P09'!G23</f>
        <v>c</v>
      </c>
      <c r="Q24" s="156" t="str">
        <f>'P10'!G23</f>
        <v>c</v>
      </c>
      <c r="R24" s="156" t="str">
        <f>'P11'!G23</f>
        <v>c</v>
      </c>
      <c r="S24" s="156" t="str">
        <f>'P12'!G23</f>
        <v>c</v>
      </c>
      <c r="T24" s="156" t="str">
        <f>'P13'!G23</f>
        <v>c</v>
      </c>
      <c r="U24" s="156" t="str">
        <f>'P14'!G23</f>
        <v>c</v>
      </c>
      <c r="V24" s="156" t="str">
        <f>'P15'!G23</f>
        <v>c</v>
      </c>
      <c r="W24" s="157" t="str">
        <f>'P16'!G23</f>
        <v>c</v>
      </c>
      <c r="X24" s="157" t="str">
        <f>'P17'!G23</f>
        <v>c</v>
      </c>
      <c r="Y24" s="157" t="str">
        <f>'P18'!G23</f>
        <v>c</v>
      </c>
      <c r="Z24" s="157" t="str">
        <f>'P19'!G23</f>
        <v>nt</v>
      </c>
      <c r="AA24" s="158" t="str">
        <f>'P20'!G23</f>
        <v>nt</v>
      </c>
      <c r="AB24" s="143" t="str">
        <f>'P21'!G23</f>
        <v>nt</v>
      </c>
      <c r="AC24" s="143" t="str">
        <f>'P22'!G23</f>
        <v>nt</v>
      </c>
      <c r="AD24" s="143" t="str">
        <f>'P23'!G23</f>
        <v>nt</v>
      </c>
      <c r="AE24" s="143" t="str">
        <f>'P24'!G23</f>
        <v>nt</v>
      </c>
      <c r="AF24" s="143" t="str">
        <f>'P25'!G23</f>
        <v>nt</v>
      </c>
      <c r="AG24" s="163"/>
    </row>
    <row r="25" spans="1:33" ht="37.5" customHeight="1" x14ac:dyDescent="0.2">
      <c r="A25" s="404"/>
      <c r="B25" s="136" t="s">
        <v>150</v>
      </c>
      <c r="C25" s="164" t="s">
        <v>16</v>
      </c>
      <c r="D25" s="148" t="s">
        <v>151</v>
      </c>
      <c r="E25" s="160"/>
      <c r="F25" s="327"/>
      <c r="G25" s="138" t="s">
        <v>152</v>
      </c>
      <c r="H25" s="140" t="str">
        <f>'P01'!G24</f>
        <v>c</v>
      </c>
      <c r="I25" s="140" t="str">
        <f>'P02'!G24</f>
        <v>c</v>
      </c>
      <c r="J25" s="140" t="str">
        <f>'P03'!G24</f>
        <v>c</v>
      </c>
      <c r="K25" s="140" t="str">
        <f>'P04'!G24</f>
        <v>c</v>
      </c>
      <c r="L25" s="140" t="str">
        <f>'P05'!G24</f>
        <v>c</v>
      </c>
      <c r="M25" s="140" t="str">
        <f>'P06'!G24</f>
        <v>c</v>
      </c>
      <c r="N25" s="140" t="str">
        <f>'P07'!G24</f>
        <v>c</v>
      </c>
      <c r="O25" s="140" t="str">
        <f>'P08'!G24</f>
        <v>c</v>
      </c>
      <c r="P25" s="140" t="str">
        <f>'P09'!G24</f>
        <v>c</v>
      </c>
      <c r="Q25" s="145" t="str">
        <f>'P10'!G24</f>
        <v>c</v>
      </c>
      <c r="R25" s="146" t="str">
        <f>'P11'!G24</f>
        <v>c</v>
      </c>
      <c r="S25" s="146" t="str">
        <f>'P12'!G24</f>
        <v>nc</v>
      </c>
      <c r="T25" s="146" t="str">
        <f>'P13'!G24</f>
        <v>c</v>
      </c>
      <c r="U25" s="146" t="str">
        <f>'P14'!G24</f>
        <v>c</v>
      </c>
      <c r="V25" s="146" t="str">
        <f>'P15'!G24</f>
        <v>nc</v>
      </c>
      <c r="W25" s="147" t="str">
        <f>'P16'!G24</f>
        <v>c</v>
      </c>
      <c r="X25" s="147" t="str">
        <f>'P17'!G24</f>
        <v>nc</v>
      </c>
      <c r="Y25" s="147" t="str">
        <f>'P18'!G24</f>
        <v>c</v>
      </c>
      <c r="Z25" s="147" t="str">
        <f>'P19'!G24</f>
        <v>nt</v>
      </c>
      <c r="AA25" s="142" t="str">
        <f>'P20'!G24</f>
        <v>nt</v>
      </c>
      <c r="AB25" s="143" t="str">
        <f>'P21'!G24</f>
        <v>nt</v>
      </c>
      <c r="AC25" s="143" t="str">
        <f>'P22'!G24</f>
        <v>nt</v>
      </c>
      <c r="AD25" s="143" t="str">
        <f>'P23'!G24</f>
        <v>nt</v>
      </c>
      <c r="AE25" s="143" t="str">
        <f>'P24'!G24</f>
        <v>nt</v>
      </c>
      <c r="AF25" s="143" t="str">
        <f>'P25'!G24</f>
        <v>nt</v>
      </c>
      <c r="AG25" s="144"/>
    </row>
    <row r="26" spans="1:33" ht="37.5" customHeight="1" x14ac:dyDescent="0.2">
      <c r="A26" s="406"/>
      <c r="B26" s="136" t="s">
        <v>153</v>
      </c>
      <c r="C26" s="149" t="s">
        <v>16</v>
      </c>
      <c r="D26" s="148" t="s">
        <v>154</v>
      </c>
      <c r="E26" s="165"/>
      <c r="F26" s="165"/>
      <c r="G26" s="138" t="s">
        <v>155</v>
      </c>
      <c r="H26" s="140" t="str">
        <f>'P01'!G25</f>
        <v>c</v>
      </c>
      <c r="I26" s="140" t="str">
        <f>'P02'!G25</f>
        <v>nc</v>
      </c>
      <c r="J26" s="140" t="str">
        <f>'P03'!G25</f>
        <v>c</v>
      </c>
      <c r="K26" s="140" t="str">
        <f>'P04'!G25</f>
        <v>c</v>
      </c>
      <c r="L26" s="140" t="str">
        <f>'P05'!G25</f>
        <v>c</v>
      </c>
      <c r="M26" s="140" t="str">
        <f>'P06'!G25</f>
        <v>c</v>
      </c>
      <c r="N26" s="140" t="str">
        <f>'P07'!G25</f>
        <v>c</v>
      </c>
      <c r="O26" s="140" t="str">
        <f>'P08'!G25</f>
        <v>c</v>
      </c>
      <c r="P26" s="140" t="str">
        <f>'P09'!G25</f>
        <v>nc</v>
      </c>
      <c r="Q26" s="145" t="str">
        <f>'P10'!G25</f>
        <v>c</v>
      </c>
      <c r="R26" s="146" t="str">
        <f>'P11'!G25</f>
        <v>c</v>
      </c>
      <c r="S26" s="146" t="str">
        <f>'P12'!G25</f>
        <v>na</v>
      </c>
      <c r="T26" s="146" t="str">
        <f>'P13'!G25</f>
        <v>c</v>
      </c>
      <c r="U26" s="146" t="str">
        <f>'P14'!G25</f>
        <v>c</v>
      </c>
      <c r="V26" s="146" t="str">
        <f>'P15'!G25</f>
        <v>c</v>
      </c>
      <c r="W26" s="147" t="str">
        <f>'P16'!G25</f>
        <v>c</v>
      </c>
      <c r="X26" s="147" t="str">
        <f>'P17'!G25</f>
        <v>c</v>
      </c>
      <c r="Y26" s="147" t="str">
        <f>'P18'!G25</f>
        <v>c</v>
      </c>
      <c r="Z26" s="147" t="str">
        <f>'P19'!G25</f>
        <v>nt</v>
      </c>
      <c r="AA26" s="142" t="str">
        <f>'P20'!G25</f>
        <v>nt</v>
      </c>
      <c r="AB26" s="143" t="str">
        <f>'P21'!G25</f>
        <v>nt</v>
      </c>
      <c r="AC26" s="143" t="str">
        <f>'P22'!G25</f>
        <v>nt</v>
      </c>
      <c r="AD26" s="143" t="str">
        <f>'P23'!G25</f>
        <v>nt</v>
      </c>
      <c r="AE26" s="143" t="str">
        <f>'P24'!G25</f>
        <v>nt</v>
      </c>
      <c r="AF26" s="143" t="str">
        <f>'P25'!G25</f>
        <v>nt</v>
      </c>
      <c r="AG26" s="144"/>
    </row>
    <row r="27" spans="1:33" ht="37.5" customHeight="1" x14ac:dyDescent="0.2">
      <c r="A27" s="403" t="s">
        <v>69</v>
      </c>
      <c r="B27" s="136" t="s">
        <v>156</v>
      </c>
      <c r="C27" s="149" t="s">
        <v>9</v>
      </c>
      <c r="D27" s="138" t="s">
        <v>157</v>
      </c>
      <c r="E27" s="165" t="s">
        <v>122</v>
      </c>
      <c r="F27" s="165"/>
      <c r="G27" s="138" t="s">
        <v>158</v>
      </c>
      <c r="H27" s="140" t="str">
        <f>'P01'!G26</f>
        <v>na</v>
      </c>
      <c r="I27" s="140" t="str">
        <f>'P02'!G26</f>
        <v>na</v>
      </c>
      <c r="J27" s="140" t="str">
        <f>'P03'!G26</f>
        <v>na</v>
      </c>
      <c r="K27" s="140" t="str">
        <f>'P04'!G26</f>
        <v>na</v>
      </c>
      <c r="L27" s="140" t="str">
        <f>'P05'!G26</f>
        <v>na</v>
      </c>
      <c r="M27" s="140" t="str">
        <f>'P06'!G26</f>
        <v>na</v>
      </c>
      <c r="N27" s="140" t="str">
        <f>'P07'!G26</f>
        <v>na</v>
      </c>
      <c r="O27" s="140" t="str">
        <f>'P08'!G26</f>
        <v>na</v>
      </c>
      <c r="P27" s="140" t="str">
        <f>'P09'!G26</f>
        <v>na</v>
      </c>
      <c r="Q27" s="145" t="str">
        <f>'P10'!G26</f>
        <v>na</v>
      </c>
      <c r="R27" s="146" t="str">
        <f>'P11'!G26</f>
        <v>na</v>
      </c>
      <c r="S27" s="146" t="str">
        <f>'P12'!G26</f>
        <v>nc</v>
      </c>
      <c r="T27" s="146" t="str">
        <f>'P13'!G26</f>
        <v>na</v>
      </c>
      <c r="U27" s="146" t="str">
        <f>'P14'!G26</f>
        <v>na</v>
      </c>
      <c r="V27" s="146" t="str">
        <f>'P15'!G26</f>
        <v>na</v>
      </c>
      <c r="W27" s="147" t="str">
        <f>'P16'!G26</f>
        <v>na</v>
      </c>
      <c r="X27" s="147" t="str">
        <f>'P17'!G26</f>
        <v>na</v>
      </c>
      <c r="Y27" s="147" t="str">
        <f>'P18'!G26</f>
        <v>na</v>
      </c>
      <c r="Z27" s="147" t="str">
        <f>'P19'!G26</f>
        <v>nt</v>
      </c>
      <c r="AA27" s="142" t="str">
        <f>'P20'!G26</f>
        <v>nt</v>
      </c>
      <c r="AB27" s="143" t="str">
        <f>'P21'!G26</f>
        <v>nt</v>
      </c>
      <c r="AC27" s="143" t="str">
        <f>'P22'!G26</f>
        <v>nt</v>
      </c>
      <c r="AD27" s="143" t="str">
        <f>'P23'!G26</f>
        <v>nt</v>
      </c>
      <c r="AE27" s="143" t="str">
        <f>'P24'!G26</f>
        <v>nt</v>
      </c>
      <c r="AF27" s="143" t="str">
        <f>'P25'!G26</f>
        <v>nt</v>
      </c>
      <c r="AG27" s="144"/>
    </row>
    <row r="28" spans="1:33" ht="37.5" customHeight="1" x14ac:dyDescent="0.2">
      <c r="A28" s="404"/>
      <c r="B28" s="136" t="s">
        <v>159</v>
      </c>
      <c r="C28" s="154" t="s">
        <v>9</v>
      </c>
      <c r="D28" s="138" t="s">
        <v>157</v>
      </c>
      <c r="E28" s="166"/>
      <c r="F28" s="326"/>
      <c r="G28" s="138" t="s">
        <v>160</v>
      </c>
      <c r="H28" s="140" t="str">
        <f>'P01'!G27</f>
        <v>na</v>
      </c>
      <c r="I28" s="167" t="str">
        <f>'P02'!G27</f>
        <v>na</v>
      </c>
      <c r="J28" s="167" t="str">
        <f>'P03'!G27</f>
        <v>na</v>
      </c>
      <c r="K28" s="167" t="str">
        <f>'P04'!G27</f>
        <v>na</v>
      </c>
      <c r="L28" s="167" t="str">
        <f>'P05'!G27</f>
        <v>na</v>
      </c>
      <c r="M28" s="167" t="str">
        <f>'P06'!G27</f>
        <v>na</v>
      </c>
      <c r="N28" s="167" t="str">
        <f>'P07'!G27</f>
        <v>na</v>
      </c>
      <c r="O28" s="167" t="str">
        <f>'P08'!G27</f>
        <v>na</v>
      </c>
      <c r="P28" s="167" t="str">
        <f>'P09'!G27</f>
        <v>na</v>
      </c>
      <c r="Q28" s="168" t="str">
        <f>'P10'!G27</f>
        <v>na</v>
      </c>
      <c r="R28" s="146" t="str">
        <f>'P11'!G27</f>
        <v>na</v>
      </c>
      <c r="S28" s="146" t="str">
        <f>'P12'!G27</f>
        <v>c</v>
      </c>
      <c r="T28" s="146" t="str">
        <f>'P13'!G27</f>
        <v>na</v>
      </c>
      <c r="U28" s="146" t="str">
        <f>'P14'!G27</f>
        <v>na</v>
      </c>
      <c r="V28" s="146" t="str">
        <f>'P15'!G27</f>
        <v>na</v>
      </c>
      <c r="W28" s="169" t="str">
        <f>'P16'!G27</f>
        <v>na</v>
      </c>
      <c r="X28" s="146" t="str">
        <f>'P17'!G27</f>
        <v>na</v>
      </c>
      <c r="Y28" s="169" t="str">
        <f>'P18'!G27</f>
        <v>na</v>
      </c>
      <c r="Z28" s="169" t="str">
        <f>'P19'!G27</f>
        <v>nt</v>
      </c>
      <c r="AA28" s="158" t="str">
        <f>'P20'!G27</f>
        <v>nt</v>
      </c>
      <c r="AB28" s="143" t="str">
        <f>'P21'!G27</f>
        <v>nt</v>
      </c>
      <c r="AC28" s="143" t="str">
        <f>'P22'!G27</f>
        <v>nt</v>
      </c>
      <c r="AD28" s="143" t="str">
        <f>'P23'!G27</f>
        <v>nt</v>
      </c>
      <c r="AE28" s="143" t="str">
        <f>'P24'!G27</f>
        <v>nt</v>
      </c>
      <c r="AF28" s="143" t="str">
        <f>'P25'!G27</f>
        <v>nt</v>
      </c>
      <c r="AG28" s="150"/>
    </row>
    <row r="29" spans="1:33" ht="37.5" customHeight="1" x14ac:dyDescent="0.2">
      <c r="A29" s="404"/>
      <c r="B29" s="136" t="s">
        <v>161</v>
      </c>
      <c r="C29" s="159" t="s">
        <v>9</v>
      </c>
      <c r="D29" s="148" t="s">
        <v>162</v>
      </c>
      <c r="E29" s="170"/>
      <c r="F29" s="328"/>
      <c r="G29" s="138" t="s">
        <v>163</v>
      </c>
      <c r="H29" s="140" t="str">
        <f>'P01'!G28</f>
        <v>na</v>
      </c>
      <c r="I29" s="141" t="str">
        <f>'P02'!G28</f>
        <v>na</v>
      </c>
      <c r="J29" s="141" t="str">
        <f>'P03'!G28</f>
        <v>na</v>
      </c>
      <c r="K29" s="141" t="str">
        <f>'P04'!G28</f>
        <v>na</v>
      </c>
      <c r="L29" s="141" t="str">
        <f>'P05'!G28</f>
        <v>na</v>
      </c>
      <c r="M29" s="141" t="str">
        <f>'P06'!G28</f>
        <v>na</v>
      </c>
      <c r="N29" s="141" t="str">
        <f>'P07'!G28</f>
        <v>na</v>
      </c>
      <c r="O29" s="141" t="str">
        <f>'P08'!G28</f>
        <v>na</v>
      </c>
      <c r="P29" s="141" t="str">
        <f>'P09'!G28</f>
        <v>na</v>
      </c>
      <c r="Q29" s="141" t="str">
        <f>'P10'!G28</f>
        <v>na</v>
      </c>
      <c r="R29" s="141" t="str">
        <f>'P11'!G28</f>
        <v>na</v>
      </c>
      <c r="S29" s="141" t="str">
        <f>'P12'!G28</f>
        <v>c</v>
      </c>
      <c r="T29" s="141" t="str">
        <f>'P13'!G28</f>
        <v>na</v>
      </c>
      <c r="U29" s="141" t="str">
        <f>'P14'!G28</f>
        <v>na</v>
      </c>
      <c r="V29" s="141" t="str">
        <f>'P15'!G28</f>
        <v>na</v>
      </c>
      <c r="W29" s="141" t="str">
        <f>'P16'!G28</f>
        <v>na</v>
      </c>
      <c r="X29" s="141" t="str">
        <f>'P17'!G28</f>
        <v>na</v>
      </c>
      <c r="Y29" s="141" t="str">
        <f>'P18'!G28</f>
        <v>na</v>
      </c>
      <c r="Z29" s="141" t="str">
        <f>'P19'!G28</f>
        <v>nt</v>
      </c>
      <c r="AA29" s="142" t="str">
        <f>'P20'!G28</f>
        <v>nt</v>
      </c>
      <c r="AB29" s="143" t="str">
        <f>'P21'!G28</f>
        <v>nt</v>
      </c>
      <c r="AC29" s="143" t="str">
        <f>'P22'!G28</f>
        <v>nt</v>
      </c>
      <c r="AD29" s="143" t="str">
        <f>'P23'!G28</f>
        <v>nt</v>
      </c>
      <c r="AE29" s="143" t="str">
        <f>'P24'!G28</f>
        <v>nt</v>
      </c>
      <c r="AF29" s="143" t="str">
        <f>'P25'!G28</f>
        <v>nt</v>
      </c>
      <c r="AG29" s="161"/>
    </row>
    <row r="30" spans="1:33" ht="37.5" customHeight="1" x14ac:dyDescent="0.2">
      <c r="A30" s="404"/>
      <c r="B30" s="136" t="s">
        <v>164</v>
      </c>
      <c r="C30" s="137" t="s">
        <v>9</v>
      </c>
      <c r="D30" s="148" t="s">
        <v>162</v>
      </c>
      <c r="E30" s="139"/>
      <c r="F30" s="324"/>
      <c r="G30" s="138" t="s">
        <v>165</v>
      </c>
      <c r="H30" s="140" t="str">
        <f>'P01'!G29</f>
        <v>na</v>
      </c>
      <c r="I30" s="140" t="str">
        <f>'P02'!G29</f>
        <v>na</v>
      </c>
      <c r="J30" s="140" t="str">
        <f>'P03'!G29</f>
        <v>na</v>
      </c>
      <c r="K30" s="140" t="str">
        <f>'P04'!G29</f>
        <v>na</v>
      </c>
      <c r="L30" s="140" t="str">
        <f>'P05'!G29</f>
        <v>na</v>
      </c>
      <c r="M30" s="140" t="str">
        <f>'P06'!G29</f>
        <v>na</v>
      </c>
      <c r="N30" s="140" t="str">
        <f>'P07'!G29</f>
        <v>na</v>
      </c>
      <c r="O30" s="140" t="str">
        <f>'P08'!G29</f>
        <v>na</v>
      </c>
      <c r="P30" s="140" t="str">
        <f>'P09'!G29</f>
        <v>na</v>
      </c>
      <c r="Q30" s="145" t="str">
        <f>'P10'!G29</f>
        <v>na</v>
      </c>
      <c r="R30" s="146" t="str">
        <f>'P11'!G29</f>
        <v>na</v>
      </c>
      <c r="S30" s="146" t="str">
        <f>'P12'!G29</f>
        <v>c</v>
      </c>
      <c r="T30" s="146" t="str">
        <f>'P13'!G29</f>
        <v>na</v>
      </c>
      <c r="U30" s="146" t="str">
        <f>'P14'!G29</f>
        <v>na</v>
      </c>
      <c r="V30" s="146" t="str">
        <f>'P15'!G29</f>
        <v>na</v>
      </c>
      <c r="W30" s="147" t="str">
        <f>'P16'!G29</f>
        <v>na</v>
      </c>
      <c r="X30" s="147" t="str">
        <f>'P17'!G29</f>
        <v>na</v>
      </c>
      <c r="Y30" s="147" t="str">
        <f>'P18'!G29</f>
        <v>na</v>
      </c>
      <c r="Z30" s="147" t="str">
        <f>'P19'!G29</f>
        <v>nt</v>
      </c>
      <c r="AA30" s="142" t="str">
        <f>'P20'!G29</f>
        <v>nt</v>
      </c>
      <c r="AB30" s="143" t="str">
        <f>'P21'!G29</f>
        <v>nt</v>
      </c>
      <c r="AC30" s="143" t="str">
        <f>'P22'!G29</f>
        <v>nt</v>
      </c>
      <c r="AD30" s="143" t="str">
        <f>'P23'!G29</f>
        <v>nt</v>
      </c>
      <c r="AE30" s="143" t="str">
        <f>'P24'!G29</f>
        <v>nt</v>
      </c>
      <c r="AF30" s="143" t="str">
        <f>'P25'!G29</f>
        <v>nt</v>
      </c>
      <c r="AG30" s="171"/>
    </row>
    <row r="31" spans="1:33" ht="37.5" customHeight="1" x14ac:dyDescent="0.2">
      <c r="A31" s="404"/>
      <c r="B31" s="136" t="s">
        <v>166</v>
      </c>
      <c r="C31" s="137" t="s">
        <v>16</v>
      </c>
      <c r="D31" s="148" t="s">
        <v>167</v>
      </c>
      <c r="E31" s="139"/>
      <c r="F31" s="324"/>
      <c r="G31" s="138" t="s">
        <v>168</v>
      </c>
      <c r="H31" s="140" t="str">
        <f>'P01'!G30</f>
        <v>na</v>
      </c>
      <c r="I31" s="140" t="str">
        <f>'P02'!G30</f>
        <v>na</v>
      </c>
      <c r="J31" s="140" t="str">
        <f>'P03'!G30</f>
        <v>na</v>
      </c>
      <c r="K31" s="140" t="str">
        <f>'P04'!G30</f>
        <v>na</v>
      </c>
      <c r="L31" s="140" t="str">
        <f>'P05'!G30</f>
        <v>na</v>
      </c>
      <c r="M31" s="140" t="str">
        <f>'P06'!G30</f>
        <v>na</v>
      </c>
      <c r="N31" s="140" t="str">
        <f>'P07'!G30</f>
        <v>na</v>
      </c>
      <c r="O31" s="140" t="str">
        <f>'P08'!G30</f>
        <v>na</v>
      </c>
      <c r="P31" s="140" t="str">
        <f>'P09'!G30</f>
        <v>na</v>
      </c>
      <c r="Q31" s="145" t="str">
        <f>'P10'!G30</f>
        <v>na</v>
      </c>
      <c r="R31" s="146" t="str">
        <f>'P11'!G30</f>
        <v>na</v>
      </c>
      <c r="S31" s="146" t="str">
        <f>'P12'!G30</f>
        <v>nc</v>
      </c>
      <c r="T31" s="146" t="str">
        <f>'P13'!G30</f>
        <v>na</v>
      </c>
      <c r="U31" s="146" t="str">
        <f>'P14'!G30</f>
        <v>na</v>
      </c>
      <c r="V31" s="146" t="str">
        <f>'P15'!G30</f>
        <v>na</v>
      </c>
      <c r="W31" s="147" t="str">
        <f>'P16'!G30</f>
        <v>na</v>
      </c>
      <c r="X31" s="147" t="str">
        <f>'P17'!G30</f>
        <v>na</v>
      </c>
      <c r="Y31" s="147" t="str">
        <f>'P18'!G30</f>
        <v>na</v>
      </c>
      <c r="Z31" s="147" t="str">
        <f>'P19'!G30</f>
        <v>nt</v>
      </c>
      <c r="AA31" s="142" t="str">
        <f>'P20'!G30</f>
        <v>nt</v>
      </c>
      <c r="AB31" s="143" t="str">
        <f>'P21'!G30</f>
        <v>nt</v>
      </c>
      <c r="AC31" s="143" t="str">
        <f>'P22'!G30</f>
        <v>nt</v>
      </c>
      <c r="AD31" s="143" t="str">
        <f>'P23'!G30</f>
        <v>nt</v>
      </c>
      <c r="AE31" s="143" t="str">
        <f>'P24'!G30</f>
        <v>nt</v>
      </c>
      <c r="AF31" s="143" t="str">
        <f>'P25'!G30</f>
        <v>nt</v>
      </c>
      <c r="AG31" s="171"/>
    </row>
    <row r="32" spans="1:33" ht="37.5" customHeight="1" x14ac:dyDescent="0.2">
      <c r="A32" s="404"/>
      <c r="B32" s="136" t="s">
        <v>169</v>
      </c>
      <c r="C32" s="137" t="s">
        <v>16</v>
      </c>
      <c r="D32" s="148" t="s">
        <v>167</v>
      </c>
      <c r="E32" s="139"/>
      <c r="F32" s="324"/>
      <c r="G32" s="138" t="s">
        <v>170</v>
      </c>
      <c r="H32" s="140" t="str">
        <f>'P01'!G31</f>
        <v>na</v>
      </c>
      <c r="I32" s="140" t="str">
        <f>'P02'!G31</f>
        <v>na</v>
      </c>
      <c r="J32" s="140" t="str">
        <f>'P03'!G31</f>
        <v>na</v>
      </c>
      <c r="K32" s="140" t="str">
        <f>'P04'!G31</f>
        <v>na</v>
      </c>
      <c r="L32" s="140" t="str">
        <f>'P05'!G31</f>
        <v>na</v>
      </c>
      <c r="M32" s="140" t="str">
        <f>'P06'!G31</f>
        <v>na</v>
      </c>
      <c r="N32" s="140" t="str">
        <f>'P07'!G31</f>
        <v>na</v>
      </c>
      <c r="O32" s="140" t="str">
        <f>'P08'!G31</f>
        <v>na</v>
      </c>
      <c r="P32" s="140" t="str">
        <f>'P09'!G31</f>
        <v>na</v>
      </c>
      <c r="Q32" s="145" t="str">
        <f>'P10'!G31</f>
        <v>na</v>
      </c>
      <c r="R32" s="146" t="str">
        <f>'P11'!G31</f>
        <v>na</v>
      </c>
      <c r="S32" s="146" t="str">
        <f>'P12'!G31</f>
        <v>na</v>
      </c>
      <c r="T32" s="146" t="str">
        <f>'P13'!G31</f>
        <v>na</v>
      </c>
      <c r="U32" s="146" t="str">
        <f>'P14'!G31</f>
        <v>na</v>
      </c>
      <c r="V32" s="146" t="str">
        <f>'P15'!G31</f>
        <v>na</v>
      </c>
      <c r="W32" s="147" t="str">
        <f>'P16'!G31</f>
        <v>na</v>
      </c>
      <c r="X32" s="147" t="str">
        <f>'P17'!G31</f>
        <v>na</v>
      </c>
      <c r="Y32" s="147" t="str">
        <f>'P18'!G31</f>
        <v>na</v>
      </c>
      <c r="Z32" s="147" t="str">
        <f>'P19'!G31</f>
        <v>nt</v>
      </c>
      <c r="AA32" s="142" t="str">
        <f>'P20'!G31</f>
        <v>nt</v>
      </c>
      <c r="AB32" s="143" t="str">
        <f>'P21'!G31</f>
        <v>nt</v>
      </c>
      <c r="AC32" s="143" t="str">
        <f>'P22'!G31</f>
        <v>nt</v>
      </c>
      <c r="AD32" s="143" t="str">
        <f>'P23'!G31</f>
        <v>nt</v>
      </c>
      <c r="AE32" s="143" t="str">
        <f>'P24'!G31</f>
        <v>nt</v>
      </c>
      <c r="AF32" s="143" t="str">
        <f>'P25'!G31</f>
        <v>nt</v>
      </c>
      <c r="AG32" s="171"/>
    </row>
    <row r="33" spans="1:33" ht="37.5" customHeight="1" x14ac:dyDescent="0.2">
      <c r="A33" s="404"/>
      <c r="B33" s="136" t="s">
        <v>171</v>
      </c>
      <c r="C33" s="137" t="s">
        <v>9</v>
      </c>
      <c r="D33" s="148" t="s">
        <v>121</v>
      </c>
      <c r="E33" s="165"/>
      <c r="F33" s="165"/>
      <c r="G33" s="138" t="s">
        <v>172</v>
      </c>
      <c r="H33" s="140" t="str">
        <f>'P01'!G32</f>
        <v>na</v>
      </c>
      <c r="I33" s="140" t="str">
        <f>'P02'!G32</f>
        <v>na</v>
      </c>
      <c r="J33" s="140" t="str">
        <f>'P03'!G32</f>
        <v>na</v>
      </c>
      <c r="K33" s="140" t="str">
        <f>'P04'!G32</f>
        <v>na</v>
      </c>
      <c r="L33" s="140" t="str">
        <f>'P05'!G32</f>
        <v>na</v>
      </c>
      <c r="M33" s="140" t="str">
        <f>'P06'!G32</f>
        <v>na</v>
      </c>
      <c r="N33" s="140" t="str">
        <f>'P07'!G32</f>
        <v>na</v>
      </c>
      <c r="O33" s="140" t="str">
        <f>'P08'!G32</f>
        <v>na</v>
      </c>
      <c r="P33" s="140" t="str">
        <f>'P09'!G32</f>
        <v>na</v>
      </c>
      <c r="Q33" s="145" t="str">
        <f>'P10'!G32</f>
        <v>na</v>
      </c>
      <c r="R33" s="146" t="str">
        <f>'P11'!G32</f>
        <v>na</v>
      </c>
      <c r="S33" s="146" t="str">
        <f>'P12'!G32</f>
        <v>nc</v>
      </c>
      <c r="T33" s="146" t="str">
        <f>'P13'!G32</f>
        <v>na</v>
      </c>
      <c r="U33" s="146" t="str">
        <f>'P14'!G32</f>
        <v>na</v>
      </c>
      <c r="V33" s="146" t="str">
        <f>'P15'!G32</f>
        <v>na</v>
      </c>
      <c r="W33" s="147" t="str">
        <f>'P16'!G32</f>
        <v>na</v>
      </c>
      <c r="X33" s="147" t="str">
        <f>'P17'!G32</f>
        <v>na</v>
      </c>
      <c r="Y33" s="147" t="str">
        <f>'P18'!G32</f>
        <v>na</v>
      </c>
      <c r="Z33" s="147" t="str">
        <f>'P19'!G32</f>
        <v>nt</v>
      </c>
      <c r="AA33" s="142" t="str">
        <f>'P20'!G32</f>
        <v>nt</v>
      </c>
      <c r="AB33" s="143" t="str">
        <f>'P21'!G32</f>
        <v>nt</v>
      </c>
      <c r="AC33" s="143" t="str">
        <f>'P22'!G32</f>
        <v>nt</v>
      </c>
      <c r="AD33" s="143" t="str">
        <f>'P23'!G32</f>
        <v>nt</v>
      </c>
      <c r="AE33" s="143" t="str">
        <f>'P24'!G32</f>
        <v>nt</v>
      </c>
      <c r="AF33" s="143" t="str">
        <f>'P25'!G32</f>
        <v>nt</v>
      </c>
      <c r="AG33" s="171"/>
    </row>
    <row r="34" spans="1:33" ht="37.5" customHeight="1" x14ac:dyDescent="0.2">
      <c r="A34" s="404"/>
      <c r="B34" s="136" t="s">
        <v>173</v>
      </c>
      <c r="C34" s="137" t="s">
        <v>9</v>
      </c>
      <c r="D34" s="148" t="s">
        <v>121</v>
      </c>
      <c r="E34" s="165"/>
      <c r="F34" s="165"/>
      <c r="G34" s="138" t="s">
        <v>174</v>
      </c>
      <c r="H34" s="140" t="str">
        <f>'P01'!G33</f>
        <v>na</v>
      </c>
      <c r="I34" s="140" t="str">
        <f>'P02'!G33</f>
        <v>na</v>
      </c>
      <c r="J34" s="140" t="str">
        <f>'P03'!G33</f>
        <v>na</v>
      </c>
      <c r="K34" s="140" t="str">
        <f>'P04'!G33</f>
        <v>na</v>
      </c>
      <c r="L34" s="140" t="str">
        <f>'P05'!G33</f>
        <v>na</v>
      </c>
      <c r="M34" s="140" t="str">
        <f>'P06'!G33</f>
        <v>na</v>
      </c>
      <c r="N34" s="140" t="str">
        <f>'P07'!G33</f>
        <v>na</v>
      </c>
      <c r="O34" s="140" t="str">
        <f>'P08'!G33</f>
        <v>na</v>
      </c>
      <c r="P34" s="140" t="str">
        <f>'P09'!G33</f>
        <v>na</v>
      </c>
      <c r="Q34" s="145" t="str">
        <f>'P10'!G33</f>
        <v>na</v>
      </c>
      <c r="R34" s="146" t="str">
        <f>'P11'!G33</f>
        <v>na</v>
      </c>
      <c r="S34" s="146" t="str">
        <f>'P12'!G33</f>
        <v>na</v>
      </c>
      <c r="T34" s="146" t="str">
        <f>'P13'!G33</f>
        <v>na</v>
      </c>
      <c r="U34" s="146" t="str">
        <f>'P14'!G33</f>
        <v>na</v>
      </c>
      <c r="V34" s="146" t="str">
        <f>'P15'!G33</f>
        <v>na</v>
      </c>
      <c r="W34" s="147" t="str">
        <f>'P16'!G33</f>
        <v>na</v>
      </c>
      <c r="X34" s="147" t="str">
        <f>'P17'!G33</f>
        <v>na</v>
      </c>
      <c r="Y34" s="147" t="str">
        <f>'P18'!G33</f>
        <v>na</v>
      </c>
      <c r="Z34" s="147" t="str">
        <f>'P19'!G33</f>
        <v>nt</v>
      </c>
      <c r="AA34" s="142" t="str">
        <f>'P20'!G33</f>
        <v>nt</v>
      </c>
      <c r="AB34" s="143" t="str">
        <f>'P21'!G33</f>
        <v>nt</v>
      </c>
      <c r="AC34" s="143" t="str">
        <f>'P22'!G33</f>
        <v>nt</v>
      </c>
      <c r="AD34" s="143" t="str">
        <f>'P23'!G33</f>
        <v>nt</v>
      </c>
      <c r="AE34" s="143" t="str">
        <f>'P24'!G33</f>
        <v>nt</v>
      </c>
      <c r="AF34" s="143" t="str">
        <f>'P25'!G33</f>
        <v>nt</v>
      </c>
      <c r="AG34" s="171"/>
    </row>
    <row r="35" spans="1:33" ht="37.5" customHeight="1" x14ac:dyDescent="0.2">
      <c r="A35" s="404"/>
      <c r="B35" s="136" t="s">
        <v>175</v>
      </c>
      <c r="C35" s="137" t="s">
        <v>9</v>
      </c>
      <c r="D35" s="148" t="s">
        <v>121</v>
      </c>
      <c r="E35" s="165"/>
      <c r="F35" s="165"/>
      <c r="G35" s="138" t="s">
        <v>176</v>
      </c>
      <c r="H35" s="140" t="str">
        <f>'P01'!G34</f>
        <v>na</v>
      </c>
      <c r="I35" s="140" t="str">
        <f>'P02'!G34</f>
        <v>na</v>
      </c>
      <c r="J35" s="140" t="str">
        <f>'P03'!G34</f>
        <v>na</v>
      </c>
      <c r="K35" s="140" t="str">
        <f>'P04'!G34</f>
        <v>na</v>
      </c>
      <c r="L35" s="140" t="str">
        <f>'P05'!G34</f>
        <v>na</v>
      </c>
      <c r="M35" s="140" t="str">
        <f>'P06'!G34</f>
        <v>na</v>
      </c>
      <c r="N35" s="140" t="str">
        <f>'P07'!G34</f>
        <v>na</v>
      </c>
      <c r="O35" s="140" t="str">
        <f>'P08'!G34</f>
        <v>na</v>
      </c>
      <c r="P35" s="140" t="str">
        <f>'P09'!G34</f>
        <v>na</v>
      </c>
      <c r="Q35" s="145" t="str">
        <f>'P10'!G34</f>
        <v>na</v>
      </c>
      <c r="R35" s="146" t="str">
        <f>'P11'!G34</f>
        <v>na</v>
      </c>
      <c r="S35" s="146" t="str">
        <f>'P12'!G34</f>
        <v>na</v>
      </c>
      <c r="T35" s="146" t="str">
        <f>'P13'!G34</f>
        <v>na</v>
      </c>
      <c r="U35" s="146" t="str">
        <f>'P14'!G34</f>
        <v>na</v>
      </c>
      <c r="V35" s="146" t="str">
        <f>'P15'!G34</f>
        <v>na</v>
      </c>
      <c r="W35" s="147" t="str">
        <f>'P16'!G34</f>
        <v>na</v>
      </c>
      <c r="X35" s="147" t="str">
        <f>'P17'!G34</f>
        <v>na</v>
      </c>
      <c r="Y35" s="147" t="str">
        <f>'P18'!G34</f>
        <v>na</v>
      </c>
      <c r="Z35" s="147" t="str">
        <f>'P19'!G34</f>
        <v>nt</v>
      </c>
      <c r="AA35" s="142" t="str">
        <f>'P20'!G34</f>
        <v>nt</v>
      </c>
      <c r="AB35" s="143" t="str">
        <f>'P21'!G34</f>
        <v>nt</v>
      </c>
      <c r="AC35" s="143" t="str">
        <f>'P22'!G34</f>
        <v>nt</v>
      </c>
      <c r="AD35" s="143" t="str">
        <f>'P23'!G34</f>
        <v>nt</v>
      </c>
      <c r="AE35" s="143" t="str">
        <f>'P24'!G34</f>
        <v>nt</v>
      </c>
      <c r="AF35" s="143" t="str">
        <f>'P25'!G34</f>
        <v>nt</v>
      </c>
      <c r="AG35" s="171"/>
    </row>
    <row r="36" spans="1:33" ht="37.5" customHeight="1" x14ac:dyDescent="0.2">
      <c r="A36" s="404"/>
      <c r="B36" s="136" t="s">
        <v>177</v>
      </c>
      <c r="C36" s="137" t="s">
        <v>9</v>
      </c>
      <c r="D36" s="148" t="s">
        <v>178</v>
      </c>
      <c r="E36" s="165" t="s">
        <v>122</v>
      </c>
      <c r="F36" s="165"/>
      <c r="G36" s="138" t="s">
        <v>179</v>
      </c>
      <c r="H36" s="140" t="str">
        <f>'P01'!G35</f>
        <v>na</v>
      </c>
      <c r="I36" s="140" t="str">
        <f>'P02'!G35</f>
        <v>na</v>
      </c>
      <c r="J36" s="140" t="str">
        <f>'P03'!G35</f>
        <v>na</v>
      </c>
      <c r="K36" s="140" t="str">
        <f>'P04'!G35</f>
        <v>na</v>
      </c>
      <c r="L36" s="140" t="str">
        <f>'P05'!G35</f>
        <v>na</v>
      </c>
      <c r="M36" s="140" t="str">
        <f>'P06'!G35</f>
        <v>na</v>
      </c>
      <c r="N36" s="140" t="str">
        <f>'P07'!G35</f>
        <v>na</v>
      </c>
      <c r="O36" s="140" t="str">
        <f>'P08'!G35</f>
        <v>na</v>
      </c>
      <c r="P36" s="140" t="str">
        <f>'P09'!G35</f>
        <v>na</v>
      </c>
      <c r="Q36" s="145" t="str">
        <f>'P10'!G35</f>
        <v>na</v>
      </c>
      <c r="R36" s="146" t="str">
        <f>'P11'!G35</f>
        <v>na</v>
      </c>
      <c r="S36" s="146" t="str">
        <f>'P12'!G35</f>
        <v>c</v>
      </c>
      <c r="T36" s="146" t="str">
        <f>'P13'!G35</f>
        <v>na</v>
      </c>
      <c r="U36" s="146" t="str">
        <f>'P14'!G35</f>
        <v>na</v>
      </c>
      <c r="V36" s="146" t="str">
        <f>'P15'!G35</f>
        <v>na</v>
      </c>
      <c r="W36" s="147" t="str">
        <f>'P16'!G35</f>
        <v>na</v>
      </c>
      <c r="X36" s="147" t="str">
        <f>'P17'!G35</f>
        <v>na</v>
      </c>
      <c r="Y36" s="147" t="str">
        <f>'P18'!G35</f>
        <v>na</v>
      </c>
      <c r="Z36" s="147" t="str">
        <f>'P19'!G35</f>
        <v>nt</v>
      </c>
      <c r="AA36" s="142" t="str">
        <f>'P20'!G35</f>
        <v>nt</v>
      </c>
      <c r="AB36" s="143" t="str">
        <f>'P21'!G35</f>
        <v>nt</v>
      </c>
      <c r="AC36" s="143" t="str">
        <f>'P22'!G35</f>
        <v>nt</v>
      </c>
      <c r="AD36" s="143" t="str">
        <f>'P23'!G35</f>
        <v>nt</v>
      </c>
      <c r="AE36" s="143" t="str">
        <f>'P24'!G35</f>
        <v>nt</v>
      </c>
      <c r="AF36" s="143" t="str">
        <f>'P25'!G35</f>
        <v>nt</v>
      </c>
      <c r="AG36" s="171"/>
    </row>
    <row r="37" spans="1:33" ht="37.5" customHeight="1" x14ac:dyDescent="0.2">
      <c r="A37" s="404"/>
      <c r="B37" s="136" t="s">
        <v>180</v>
      </c>
      <c r="C37" s="137" t="s">
        <v>9</v>
      </c>
      <c r="D37" s="138" t="s">
        <v>181</v>
      </c>
      <c r="E37" s="139"/>
      <c r="F37" s="324"/>
      <c r="G37" s="138" t="s">
        <v>182</v>
      </c>
      <c r="H37" s="140" t="str">
        <f>'P01'!G36</f>
        <v>na</v>
      </c>
      <c r="I37" s="140" t="str">
        <f>'P02'!G36</f>
        <v>na</v>
      </c>
      <c r="J37" s="140" t="str">
        <f>'P03'!G36</f>
        <v>na</v>
      </c>
      <c r="K37" s="140" t="str">
        <f>'P04'!G36</f>
        <v>na</v>
      </c>
      <c r="L37" s="140" t="str">
        <f>'P05'!G36</f>
        <v>na</v>
      </c>
      <c r="M37" s="140" t="str">
        <f>'P06'!G36</f>
        <v>na</v>
      </c>
      <c r="N37" s="140" t="str">
        <f>'P07'!G36</f>
        <v>na</v>
      </c>
      <c r="O37" s="140" t="str">
        <f>'P08'!G36</f>
        <v>na</v>
      </c>
      <c r="P37" s="140" t="str">
        <f>'P09'!G36</f>
        <v>na</v>
      </c>
      <c r="Q37" s="145" t="str">
        <f>'P10'!G36</f>
        <v>na</v>
      </c>
      <c r="R37" s="146" t="str">
        <f>'P11'!G36</f>
        <v>na</v>
      </c>
      <c r="S37" s="146" t="str">
        <f>'P12'!G36</f>
        <v>c</v>
      </c>
      <c r="T37" s="146" t="str">
        <f>'P13'!G36</f>
        <v>na</v>
      </c>
      <c r="U37" s="146" t="str">
        <f>'P14'!G36</f>
        <v>na</v>
      </c>
      <c r="V37" s="146" t="str">
        <f>'P15'!G36</f>
        <v>na</v>
      </c>
      <c r="W37" s="147" t="str">
        <f>'P16'!G36</f>
        <v>na</v>
      </c>
      <c r="X37" s="147" t="str">
        <f>'P17'!G36</f>
        <v>na</v>
      </c>
      <c r="Y37" s="147" t="str">
        <f>'P18'!G36</f>
        <v>na</v>
      </c>
      <c r="Z37" s="147" t="str">
        <f>'P19'!G36</f>
        <v>nt</v>
      </c>
      <c r="AA37" s="142" t="str">
        <f>'P20'!G36</f>
        <v>nt</v>
      </c>
      <c r="AB37" s="143" t="str">
        <f>'P21'!G36</f>
        <v>nt</v>
      </c>
      <c r="AC37" s="143" t="str">
        <f>'P22'!G36</f>
        <v>nt</v>
      </c>
      <c r="AD37" s="143" t="str">
        <f>'P23'!G36</f>
        <v>nt</v>
      </c>
      <c r="AE37" s="143" t="str">
        <f>'P24'!G36</f>
        <v>nt</v>
      </c>
      <c r="AF37" s="143" t="str">
        <f>'P25'!G36</f>
        <v>nt</v>
      </c>
      <c r="AG37" s="171"/>
    </row>
    <row r="38" spans="1:33" ht="37.5" customHeight="1" x14ac:dyDescent="0.2">
      <c r="A38" s="404"/>
      <c r="B38" s="136" t="s">
        <v>183</v>
      </c>
      <c r="C38" s="137" t="s">
        <v>9</v>
      </c>
      <c r="D38" s="138" t="s">
        <v>181</v>
      </c>
      <c r="E38" s="139"/>
      <c r="F38" s="324"/>
      <c r="G38" s="138" t="s">
        <v>184</v>
      </c>
      <c r="H38" s="140" t="str">
        <f>'P01'!G37</f>
        <v>na</v>
      </c>
      <c r="I38" s="140" t="str">
        <f>'P02'!G37</f>
        <v>na</v>
      </c>
      <c r="J38" s="140" t="str">
        <f>'P03'!G37</f>
        <v>na</v>
      </c>
      <c r="K38" s="140" t="str">
        <f>'P04'!G37</f>
        <v>na</v>
      </c>
      <c r="L38" s="140" t="str">
        <f>'P05'!G37</f>
        <v>na</v>
      </c>
      <c r="M38" s="140" t="str">
        <f>'P06'!G37</f>
        <v>na</v>
      </c>
      <c r="N38" s="140" t="str">
        <f>'P07'!G37</f>
        <v>na</v>
      </c>
      <c r="O38" s="140" t="str">
        <f>'P08'!G37</f>
        <v>na</v>
      </c>
      <c r="P38" s="140" t="str">
        <f>'P09'!G37</f>
        <v>na</v>
      </c>
      <c r="Q38" s="145" t="str">
        <f>'P10'!G37</f>
        <v>na</v>
      </c>
      <c r="R38" s="146" t="str">
        <f>'P11'!G37</f>
        <v>na</v>
      </c>
      <c r="S38" s="146" t="str">
        <f>'P12'!G37</f>
        <v>na</v>
      </c>
      <c r="T38" s="146" t="str">
        <f>'P13'!G37</f>
        <v>na</v>
      </c>
      <c r="U38" s="146" t="str">
        <f>'P14'!G37</f>
        <v>na</v>
      </c>
      <c r="V38" s="146" t="str">
        <f>'P15'!G37</f>
        <v>na</v>
      </c>
      <c r="W38" s="147" t="str">
        <f>'P16'!G37</f>
        <v>na</v>
      </c>
      <c r="X38" s="147" t="str">
        <f>'P17'!G37</f>
        <v>na</v>
      </c>
      <c r="Y38" s="147" t="str">
        <f>'P18'!G37</f>
        <v>na</v>
      </c>
      <c r="Z38" s="147" t="str">
        <f>'P19'!G37</f>
        <v>nt</v>
      </c>
      <c r="AA38" s="142" t="str">
        <f>'P20'!G37</f>
        <v>nt</v>
      </c>
      <c r="AB38" s="143" t="str">
        <f>'P21'!G37</f>
        <v>nt</v>
      </c>
      <c r="AC38" s="143" t="str">
        <f>'P22'!G37</f>
        <v>nt</v>
      </c>
      <c r="AD38" s="143" t="str">
        <f>'P23'!G37</f>
        <v>nt</v>
      </c>
      <c r="AE38" s="143" t="str">
        <f>'P24'!G37</f>
        <v>nt</v>
      </c>
      <c r="AF38" s="143" t="str">
        <f>'P25'!G37</f>
        <v>nt</v>
      </c>
      <c r="AG38" s="171"/>
    </row>
    <row r="39" spans="1:33" ht="37.5" customHeight="1" x14ac:dyDescent="0.2">
      <c r="A39" s="406"/>
      <c r="B39" s="136" t="s">
        <v>185</v>
      </c>
      <c r="C39" s="137" t="s">
        <v>9</v>
      </c>
      <c r="D39" s="148" t="s">
        <v>143</v>
      </c>
      <c r="E39" s="139"/>
      <c r="F39" s="324"/>
      <c r="G39" s="138" t="s">
        <v>186</v>
      </c>
      <c r="H39" s="140" t="str">
        <f>'P01'!G38</f>
        <v>na</v>
      </c>
      <c r="I39" s="140" t="str">
        <f>'P02'!G38</f>
        <v>na</v>
      </c>
      <c r="J39" s="140" t="str">
        <f>'P03'!G38</f>
        <v>na</v>
      </c>
      <c r="K39" s="140" t="str">
        <f>'P04'!G38</f>
        <v>na</v>
      </c>
      <c r="L39" s="140" t="str">
        <f>'P05'!G38</f>
        <v>na</v>
      </c>
      <c r="M39" s="140" t="str">
        <f>'P06'!G38</f>
        <v>na</v>
      </c>
      <c r="N39" s="140" t="str">
        <f>'P07'!G38</f>
        <v>na</v>
      </c>
      <c r="O39" s="140" t="str">
        <f>'P08'!G38</f>
        <v>na</v>
      </c>
      <c r="P39" s="140" t="str">
        <f>'P09'!G38</f>
        <v>na</v>
      </c>
      <c r="Q39" s="145" t="str">
        <f>'P10'!G38</f>
        <v>na</v>
      </c>
      <c r="R39" s="146" t="str">
        <f>'P11'!G38</f>
        <v>na</v>
      </c>
      <c r="S39" s="146" t="str">
        <f>'P12'!G38</f>
        <v>c</v>
      </c>
      <c r="T39" s="146" t="str">
        <f>'P13'!G38</f>
        <v>na</v>
      </c>
      <c r="U39" s="146" t="str">
        <f>'P14'!G38</f>
        <v>na</v>
      </c>
      <c r="V39" s="146" t="str">
        <f>'P15'!G38</f>
        <v>na</v>
      </c>
      <c r="W39" s="147" t="str">
        <f>'P16'!G38</f>
        <v>na</v>
      </c>
      <c r="X39" s="147" t="str">
        <f>'P17'!G38</f>
        <v>na</v>
      </c>
      <c r="Y39" s="147" t="str">
        <f>'P18'!G38</f>
        <v>na</v>
      </c>
      <c r="Z39" s="147" t="str">
        <f>'P19'!G38</f>
        <v>nt</v>
      </c>
      <c r="AA39" s="142" t="str">
        <f>'P20'!G38</f>
        <v>nt</v>
      </c>
      <c r="AB39" s="143" t="str">
        <f>'P21'!G38</f>
        <v>nt</v>
      </c>
      <c r="AC39" s="143" t="str">
        <f>'P22'!G38</f>
        <v>nt</v>
      </c>
      <c r="AD39" s="143" t="str">
        <f>'P23'!G38</f>
        <v>nt</v>
      </c>
      <c r="AE39" s="143" t="str">
        <f>'P24'!G38</f>
        <v>nt</v>
      </c>
      <c r="AF39" s="143" t="str">
        <f>'P25'!G38</f>
        <v>nt</v>
      </c>
      <c r="AG39" s="171"/>
    </row>
    <row r="40" spans="1:33" ht="37.5" customHeight="1" x14ac:dyDescent="0.2">
      <c r="A40" s="403" t="s">
        <v>70</v>
      </c>
      <c r="B40" s="136" t="s">
        <v>187</v>
      </c>
      <c r="C40" s="137" t="s">
        <v>9</v>
      </c>
      <c r="D40" s="148" t="s">
        <v>188</v>
      </c>
      <c r="E40" s="139"/>
      <c r="F40" s="324"/>
      <c r="G40" s="138" t="s">
        <v>189</v>
      </c>
      <c r="H40" s="140" t="str">
        <f>'P01'!G39</f>
        <v>na</v>
      </c>
      <c r="I40" s="140" t="str">
        <f>'P02'!G39</f>
        <v>na</v>
      </c>
      <c r="J40" s="140" t="str">
        <f>'P03'!G39</f>
        <v>na</v>
      </c>
      <c r="K40" s="140" t="str">
        <f>'P04'!G39</f>
        <v>na</v>
      </c>
      <c r="L40" s="140" t="str">
        <f>'P05'!G39</f>
        <v>na</v>
      </c>
      <c r="M40" s="140" t="str">
        <f>'P06'!G39</f>
        <v>na</v>
      </c>
      <c r="N40" s="140" t="str">
        <f>'P07'!G39</f>
        <v>na</v>
      </c>
      <c r="O40" s="140" t="str">
        <f>'P08'!G39</f>
        <v>na</v>
      </c>
      <c r="P40" s="140" t="str">
        <f>'P09'!G39</f>
        <v>na</v>
      </c>
      <c r="Q40" s="145" t="str">
        <f>'P10'!G39</f>
        <v>na</v>
      </c>
      <c r="R40" s="146" t="str">
        <f>'P11'!G39</f>
        <v>na</v>
      </c>
      <c r="S40" s="146" t="str">
        <f>'P12'!G39</f>
        <v>na</v>
      </c>
      <c r="T40" s="146" t="str">
        <f>'P13'!G39</f>
        <v>na</v>
      </c>
      <c r="U40" s="146" t="str">
        <f>'P14'!G39</f>
        <v>na</v>
      </c>
      <c r="V40" s="146" t="str">
        <f>'P15'!G39</f>
        <v>na</v>
      </c>
      <c r="W40" s="147" t="str">
        <f>'P16'!G39</f>
        <v>na</v>
      </c>
      <c r="X40" s="147" t="str">
        <f>'P17'!G39</f>
        <v>na</v>
      </c>
      <c r="Y40" s="147" t="str">
        <f>'P18'!G39</f>
        <v>na</v>
      </c>
      <c r="Z40" s="147" t="str">
        <f>'P19'!G39</f>
        <v>nt</v>
      </c>
      <c r="AA40" s="142" t="str">
        <f>'P20'!G39</f>
        <v>nt</v>
      </c>
      <c r="AB40" s="143" t="str">
        <f>'P21'!G39</f>
        <v>nt</v>
      </c>
      <c r="AC40" s="143" t="str">
        <f>'P22'!G39</f>
        <v>nt</v>
      </c>
      <c r="AD40" s="143" t="str">
        <f>'P23'!G39</f>
        <v>nt</v>
      </c>
      <c r="AE40" s="143" t="str">
        <f>'P24'!G39</f>
        <v>nt</v>
      </c>
      <c r="AF40" s="143" t="str">
        <f>'P25'!G39</f>
        <v>nt</v>
      </c>
      <c r="AG40" s="171"/>
    </row>
    <row r="41" spans="1:33" ht="37.5" customHeight="1" x14ac:dyDescent="0.2">
      <c r="A41" s="404"/>
      <c r="B41" s="136" t="s">
        <v>190</v>
      </c>
      <c r="C41" s="137" t="s">
        <v>9</v>
      </c>
      <c r="D41" s="148" t="s">
        <v>188</v>
      </c>
      <c r="E41" s="139"/>
      <c r="F41" s="324"/>
      <c r="G41" s="138" t="s">
        <v>191</v>
      </c>
      <c r="H41" s="140" t="str">
        <f>'P01'!G40</f>
        <v>na</v>
      </c>
      <c r="I41" s="140" t="str">
        <f>'P02'!G40</f>
        <v>na</v>
      </c>
      <c r="J41" s="140" t="str">
        <f>'P03'!G40</f>
        <v>na</v>
      </c>
      <c r="K41" s="140" t="str">
        <f>'P04'!G40</f>
        <v>na</v>
      </c>
      <c r="L41" s="140" t="str">
        <f>'P05'!G40</f>
        <v>na</v>
      </c>
      <c r="M41" s="140" t="str">
        <f>'P06'!G40</f>
        <v>na</v>
      </c>
      <c r="N41" s="140" t="str">
        <f>'P07'!G40</f>
        <v>na</v>
      </c>
      <c r="O41" s="140" t="str">
        <f>'P08'!G40</f>
        <v>na</v>
      </c>
      <c r="P41" s="140" t="str">
        <f>'P09'!G40</f>
        <v>na</v>
      </c>
      <c r="Q41" s="145" t="str">
        <f>'P10'!G40</f>
        <v>na</v>
      </c>
      <c r="R41" s="146" t="str">
        <f>'P11'!G40</f>
        <v>na</v>
      </c>
      <c r="S41" s="146" t="str">
        <f>'P12'!G40</f>
        <v>na</v>
      </c>
      <c r="T41" s="146" t="str">
        <f>'P13'!G40</f>
        <v>na</v>
      </c>
      <c r="U41" s="146" t="str">
        <f>'P14'!G40</f>
        <v>na</v>
      </c>
      <c r="V41" s="146" t="str">
        <f>'P15'!G40</f>
        <v>na</v>
      </c>
      <c r="W41" s="147" t="str">
        <f>'P16'!G40</f>
        <v>na</v>
      </c>
      <c r="X41" s="147" t="str">
        <f>'P17'!G40</f>
        <v>na</v>
      </c>
      <c r="Y41" s="147" t="str">
        <f>'P18'!G40</f>
        <v>na</v>
      </c>
      <c r="Z41" s="147" t="str">
        <f>'P19'!G40</f>
        <v>nt</v>
      </c>
      <c r="AA41" s="142" t="str">
        <f>'P20'!G40</f>
        <v>nt</v>
      </c>
      <c r="AB41" s="143" t="str">
        <f>'P21'!G40</f>
        <v>nt</v>
      </c>
      <c r="AC41" s="143" t="str">
        <f>'P22'!G40</f>
        <v>nt</v>
      </c>
      <c r="AD41" s="143" t="str">
        <f>'P23'!G40</f>
        <v>nt</v>
      </c>
      <c r="AE41" s="143" t="str">
        <f>'P24'!G40</f>
        <v>nt</v>
      </c>
      <c r="AF41" s="143" t="str">
        <f>'P25'!G40</f>
        <v>nt</v>
      </c>
      <c r="AG41" s="171"/>
    </row>
    <row r="42" spans="1:33" ht="37.5" customHeight="1" x14ac:dyDescent="0.2">
      <c r="A42" s="404"/>
      <c r="B42" s="136" t="s">
        <v>192</v>
      </c>
      <c r="C42" s="137" t="s">
        <v>9</v>
      </c>
      <c r="D42" s="138" t="s">
        <v>193</v>
      </c>
      <c r="E42" s="139" t="s">
        <v>122</v>
      </c>
      <c r="F42" s="324"/>
      <c r="G42" s="138" t="s">
        <v>194</v>
      </c>
      <c r="H42" s="140" t="str">
        <f>'P01'!G41</f>
        <v>na</v>
      </c>
      <c r="I42" s="140" t="str">
        <f>'P02'!G41</f>
        <v>na</v>
      </c>
      <c r="J42" s="140" t="str">
        <f>'P03'!G41</f>
        <v>na</v>
      </c>
      <c r="K42" s="140" t="str">
        <f>'P04'!G41</f>
        <v>na</v>
      </c>
      <c r="L42" s="140" t="str">
        <f>'P05'!G41</f>
        <v>na</v>
      </c>
      <c r="M42" s="140" t="str">
        <f>'P06'!G41</f>
        <v>na</v>
      </c>
      <c r="N42" s="140" t="str">
        <f>'P07'!G41</f>
        <v>na</v>
      </c>
      <c r="O42" s="140" t="str">
        <f>'P08'!G41</f>
        <v>na</v>
      </c>
      <c r="P42" s="140" t="str">
        <f>'P09'!G41</f>
        <v>na</v>
      </c>
      <c r="Q42" s="145" t="str">
        <f>'P10'!G41</f>
        <v>na</v>
      </c>
      <c r="R42" s="146" t="str">
        <f>'P11'!G41</f>
        <v>na</v>
      </c>
      <c r="S42" s="146" t="str">
        <f>'P12'!G41</f>
        <v>na</v>
      </c>
      <c r="T42" s="146" t="str">
        <f>'P13'!G41</f>
        <v>na</v>
      </c>
      <c r="U42" s="146" t="str">
        <f>'P14'!G41</f>
        <v>na</v>
      </c>
      <c r="V42" s="146" t="str">
        <f>'P15'!G41</f>
        <v>na</v>
      </c>
      <c r="W42" s="147" t="str">
        <f>'P16'!G41</f>
        <v>na</v>
      </c>
      <c r="X42" s="147" t="str">
        <f>'P17'!G41</f>
        <v>na</v>
      </c>
      <c r="Y42" s="147" t="str">
        <f>'P18'!G41</f>
        <v>na</v>
      </c>
      <c r="Z42" s="147" t="str">
        <f>'P19'!G41</f>
        <v>nt</v>
      </c>
      <c r="AA42" s="142" t="str">
        <f>'P20'!G41</f>
        <v>nt</v>
      </c>
      <c r="AB42" s="143" t="str">
        <f>'P21'!G41</f>
        <v>nt</v>
      </c>
      <c r="AC42" s="143" t="str">
        <f>'P22'!G41</f>
        <v>nt</v>
      </c>
      <c r="AD42" s="143" t="str">
        <f>'P23'!G41</f>
        <v>nt</v>
      </c>
      <c r="AE42" s="143" t="str">
        <f>'P24'!G41</f>
        <v>nt</v>
      </c>
      <c r="AF42" s="143" t="str">
        <f>'P25'!G41</f>
        <v>nt</v>
      </c>
      <c r="AG42" s="171"/>
    </row>
    <row r="43" spans="1:33" ht="37.5" customHeight="1" x14ac:dyDescent="0.2">
      <c r="A43" s="404"/>
      <c r="B43" s="136" t="s">
        <v>195</v>
      </c>
      <c r="C43" s="137" t="s">
        <v>9</v>
      </c>
      <c r="D43" s="148" t="s">
        <v>188</v>
      </c>
      <c r="E43" s="139"/>
      <c r="F43" s="324"/>
      <c r="G43" s="138" t="s">
        <v>196</v>
      </c>
      <c r="H43" s="140" t="str">
        <f>'P01'!G42</f>
        <v>na</v>
      </c>
      <c r="I43" s="140" t="str">
        <f>'P02'!G42</f>
        <v>na</v>
      </c>
      <c r="J43" s="140" t="str">
        <f>'P03'!G42</f>
        <v>na</v>
      </c>
      <c r="K43" s="140" t="str">
        <f>'P04'!G42</f>
        <v>na</v>
      </c>
      <c r="L43" s="140" t="str">
        <f>'P05'!G42</f>
        <v>na</v>
      </c>
      <c r="M43" s="140" t="str">
        <f>'P06'!G42</f>
        <v>na</v>
      </c>
      <c r="N43" s="140" t="str">
        <f>'P07'!G42</f>
        <v>na</v>
      </c>
      <c r="O43" s="140" t="str">
        <f>'P08'!G42</f>
        <v>na</v>
      </c>
      <c r="P43" s="140" t="str">
        <f>'P09'!G42</f>
        <v>na</v>
      </c>
      <c r="Q43" s="145" t="str">
        <f>'P10'!G42</f>
        <v>na</v>
      </c>
      <c r="R43" s="146" t="str">
        <f>'P11'!G42</f>
        <v>na</v>
      </c>
      <c r="S43" s="146" t="str">
        <f>'P12'!G42</f>
        <v>nc</v>
      </c>
      <c r="T43" s="146" t="str">
        <f>'P13'!G42</f>
        <v>na</v>
      </c>
      <c r="U43" s="146" t="str">
        <f>'P14'!G42</f>
        <v>na</v>
      </c>
      <c r="V43" s="146" t="str">
        <f>'P15'!G42</f>
        <v>na</v>
      </c>
      <c r="W43" s="147" t="str">
        <f>'P16'!G42</f>
        <v>na</v>
      </c>
      <c r="X43" s="147" t="str">
        <f>'P17'!G42</f>
        <v>na</v>
      </c>
      <c r="Y43" s="147" t="str">
        <f>'P18'!G42</f>
        <v>na</v>
      </c>
      <c r="Z43" s="147" t="str">
        <f>'P19'!G42</f>
        <v>nt</v>
      </c>
      <c r="AA43" s="142" t="str">
        <f>'P20'!G42</f>
        <v>nt</v>
      </c>
      <c r="AB43" s="143" t="str">
        <f>'P21'!G42</f>
        <v>nt</v>
      </c>
      <c r="AC43" s="143" t="str">
        <f>'P22'!G42</f>
        <v>nt</v>
      </c>
      <c r="AD43" s="143" t="str">
        <f>'P23'!G42</f>
        <v>nt</v>
      </c>
      <c r="AE43" s="143" t="str">
        <f>'P24'!G42</f>
        <v>nt</v>
      </c>
      <c r="AF43" s="143" t="str">
        <f>'P25'!G42</f>
        <v>nt</v>
      </c>
      <c r="AG43" s="171"/>
    </row>
    <row r="44" spans="1:33" ht="37.5" customHeight="1" x14ac:dyDescent="0.2">
      <c r="A44" s="404"/>
      <c r="B44" s="136" t="s">
        <v>197</v>
      </c>
      <c r="C44" s="137" t="s">
        <v>9</v>
      </c>
      <c r="D44" s="148" t="s">
        <v>188</v>
      </c>
      <c r="E44" s="139"/>
      <c r="F44" s="324"/>
      <c r="G44" s="138" t="s">
        <v>198</v>
      </c>
      <c r="H44" s="140" t="str">
        <f>'P01'!G43</f>
        <v>na</v>
      </c>
      <c r="I44" s="140" t="str">
        <f>'P02'!G43</f>
        <v>na</v>
      </c>
      <c r="J44" s="140" t="str">
        <f>'P03'!G43</f>
        <v>na</v>
      </c>
      <c r="K44" s="140" t="str">
        <f>'P04'!G43</f>
        <v>na</v>
      </c>
      <c r="L44" s="140" t="str">
        <f>'P05'!G43</f>
        <v>na</v>
      </c>
      <c r="M44" s="140" t="str">
        <f>'P06'!G43</f>
        <v>na</v>
      </c>
      <c r="N44" s="140" t="str">
        <f>'P07'!G43</f>
        <v>na</v>
      </c>
      <c r="O44" s="140" t="str">
        <f>'P08'!G43</f>
        <v>na</v>
      </c>
      <c r="P44" s="140" t="str">
        <f>'P09'!G43</f>
        <v>na</v>
      </c>
      <c r="Q44" s="145" t="str">
        <f>'P10'!G43</f>
        <v>na</v>
      </c>
      <c r="R44" s="146" t="str">
        <f>'P11'!G43</f>
        <v>na</v>
      </c>
      <c r="S44" s="146" t="str">
        <f>'P12'!G43</f>
        <v>na</v>
      </c>
      <c r="T44" s="146" t="str">
        <f>'P13'!G43</f>
        <v>na</v>
      </c>
      <c r="U44" s="146" t="str">
        <f>'P14'!G43</f>
        <v>na</v>
      </c>
      <c r="V44" s="146" t="str">
        <f>'P15'!G43</f>
        <v>na</v>
      </c>
      <c r="W44" s="147" t="str">
        <f>'P16'!G43</f>
        <v>na</v>
      </c>
      <c r="X44" s="147" t="str">
        <f>'P17'!G43</f>
        <v>na</v>
      </c>
      <c r="Y44" s="147" t="str">
        <f>'P18'!G43</f>
        <v>na</v>
      </c>
      <c r="Z44" s="147" t="str">
        <f>'P19'!G43</f>
        <v>nt</v>
      </c>
      <c r="AA44" s="142" t="str">
        <f>'P20'!G43</f>
        <v>nt</v>
      </c>
      <c r="AB44" s="143" t="str">
        <f>'P21'!G43</f>
        <v>nt</v>
      </c>
      <c r="AC44" s="143" t="str">
        <f>'P22'!G43</f>
        <v>nt</v>
      </c>
      <c r="AD44" s="143" t="str">
        <f>'P23'!G43</f>
        <v>nt</v>
      </c>
      <c r="AE44" s="143" t="str">
        <f>'P24'!G43</f>
        <v>nt</v>
      </c>
      <c r="AF44" s="143" t="str">
        <f>'P25'!G43</f>
        <v>nt</v>
      </c>
      <c r="AG44" s="171"/>
    </row>
    <row r="45" spans="1:33" ht="37.5" customHeight="1" x14ac:dyDescent="0.2">
      <c r="A45" s="404"/>
      <c r="B45" s="136" t="s">
        <v>199</v>
      </c>
      <c r="C45" s="137" t="s">
        <v>9</v>
      </c>
      <c r="D45" s="148" t="s">
        <v>188</v>
      </c>
      <c r="E45" s="139"/>
      <c r="F45" s="324"/>
      <c r="G45" s="138" t="s">
        <v>200</v>
      </c>
      <c r="H45" s="140" t="str">
        <f>'P01'!G44</f>
        <v>na</v>
      </c>
      <c r="I45" s="140" t="str">
        <f>'P02'!G44</f>
        <v>na</v>
      </c>
      <c r="J45" s="140" t="str">
        <f>'P03'!G44</f>
        <v>na</v>
      </c>
      <c r="K45" s="140" t="str">
        <f>'P04'!G44</f>
        <v>na</v>
      </c>
      <c r="L45" s="140" t="str">
        <f>'P05'!G44</f>
        <v>na</v>
      </c>
      <c r="M45" s="140" t="str">
        <f>'P06'!G44</f>
        <v>na</v>
      </c>
      <c r="N45" s="140" t="str">
        <f>'P07'!G44</f>
        <v>na</v>
      </c>
      <c r="O45" s="140" t="str">
        <f>'P08'!G44</f>
        <v>na</v>
      </c>
      <c r="P45" s="140" t="str">
        <f>'P09'!G44</f>
        <v>na</v>
      </c>
      <c r="Q45" s="145" t="str">
        <f>'P10'!G44</f>
        <v>na</v>
      </c>
      <c r="R45" s="146" t="str">
        <f>'P11'!G44</f>
        <v>na</v>
      </c>
      <c r="S45" s="146" t="str">
        <f>'P12'!G44</f>
        <v>nc</v>
      </c>
      <c r="T45" s="146" t="str">
        <f>'P13'!G44</f>
        <v>na</v>
      </c>
      <c r="U45" s="146" t="str">
        <f>'P14'!G44</f>
        <v>na</v>
      </c>
      <c r="V45" s="146" t="str">
        <f>'P15'!G44</f>
        <v>na</v>
      </c>
      <c r="W45" s="147" t="str">
        <f>'P16'!G44</f>
        <v>na</v>
      </c>
      <c r="X45" s="147" t="str">
        <f>'P17'!G44</f>
        <v>na</v>
      </c>
      <c r="Y45" s="147" t="str">
        <f>'P18'!G44</f>
        <v>na</v>
      </c>
      <c r="Z45" s="147" t="str">
        <f>'P19'!G44</f>
        <v>nt</v>
      </c>
      <c r="AA45" s="142" t="str">
        <f>'P20'!G44</f>
        <v>nt</v>
      </c>
      <c r="AB45" s="143" t="str">
        <f>'P21'!G44</f>
        <v>nt</v>
      </c>
      <c r="AC45" s="143" t="str">
        <f>'P22'!G44</f>
        <v>nt</v>
      </c>
      <c r="AD45" s="143" t="str">
        <f>'P23'!G44</f>
        <v>nt</v>
      </c>
      <c r="AE45" s="143" t="str">
        <f>'P24'!G44</f>
        <v>nt</v>
      </c>
      <c r="AF45" s="143" t="str">
        <f>'P25'!G44</f>
        <v>nt</v>
      </c>
      <c r="AG45" s="171"/>
    </row>
    <row r="46" spans="1:33" ht="37.5" customHeight="1" x14ac:dyDescent="0.2">
      <c r="A46" s="404"/>
      <c r="B46" s="136" t="s">
        <v>201</v>
      </c>
      <c r="C46" s="137" t="s">
        <v>9</v>
      </c>
      <c r="D46" s="148" t="s">
        <v>188</v>
      </c>
      <c r="E46" s="139" t="s">
        <v>122</v>
      </c>
      <c r="F46" s="324"/>
      <c r="G46" s="138" t="s">
        <v>202</v>
      </c>
      <c r="H46" s="140" t="str">
        <f>'P01'!G45</f>
        <v>na</v>
      </c>
      <c r="I46" s="140" t="str">
        <f>'P02'!G45</f>
        <v>na</v>
      </c>
      <c r="J46" s="140" t="str">
        <f>'P03'!G45</f>
        <v>na</v>
      </c>
      <c r="K46" s="140" t="str">
        <f>'P04'!G45</f>
        <v>na</v>
      </c>
      <c r="L46" s="140" t="str">
        <f>'P05'!G45</f>
        <v>na</v>
      </c>
      <c r="M46" s="140" t="str">
        <f>'P06'!G45</f>
        <v>na</v>
      </c>
      <c r="N46" s="140" t="str">
        <f>'P07'!G45</f>
        <v>na</v>
      </c>
      <c r="O46" s="140" t="str">
        <f>'P08'!G45</f>
        <v>na</v>
      </c>
      <c r="P46" s="140" t="str">
        <f>'P09'!G45</f>
        <v>na</v>
      </c>
      <c r="Q46" s="145" t="str">
        <f>'P10'!G45</f>
        <v>na</v>
      </c>
      <c r="R46" s="146" t="str">
        <f>'P11'!G45</f>
        <v>na</v>
      </c>
      <c r="S46" s="146" t="str">
        <f>'P12'!G45</f>
        <v>na</v>
      </c>
      <c r="T46" s="146" t="str">
        <f>'P13'!G45</f>
        <v>na</v>
      </c>
      <c r="U46" s="146" t="str">
        <f>'P14'!G45</f>
        <v>na</v>
      </c>
      <c r="V46" s="146" t="str">
        <f>'P15'!G45</f>
        <v>na</v>
      </c>
      <c r="W46" s="147" t="str">
        <f>'P16'!G45</f>
        <v>na</v>
      </c>
      <c r="X46" s="147" t="str">
        <f>'P17'!G45</f>
        <v>na</v>
      </c>
      <c r="Y46" s="147" t="str">
        <f>'P18'!G45</f>
        <v>na</v>
      </c>
      <c r="Z46" s="147" t="str">
        <f>'P19'!G45</f>
        <v>nt</v>
      </c>
      <c r="AA46" s="142" t="str">
        <f>'P20'!G45</f>
        <v>nt</v>
      </c>
      <c r="AB46" s="143" t="str">
        <f>'P21'!G45</f>
        <v>nt</v>
      </c>
      <c r="AC46" s="143" t="str">
        <f>'P22'!G45</f>
        <v>nt</v>
      </c>
      <c r="AD46" s="143" t="str">
        <f>'P23'!G45</f>
        <v>nt</v>
      </c>
      <c r="AE46" s="143" t="str">
        <f>'P24'!G45</f>
        <v>nt</v>
      </c>
      <c r="AF46" s="143" t="str">
        <f>'P25'!G45</f>
        <v>nt</v>
      </c>
      <c r="AG46" s="171"/>
    </row>
    <row r="47" spans="1:33" ht="37.5" customHeight="1" x14ac:dyDescent="0.2">
      <c r="A47" s="406"/>
      <c r="B47" s="136" t="s">
        <v>203</v>
      </c>
      <c r="C47" s="137" t="s">
        <v>9</v>
      </c>
      <c r="D47" s="148" t="s">
        <v>188</v>
      </c>
      <c r="E47" s="139"/>
      <c r="F47" s="324"/>
      <c r="G47" s="138" t="s">
        <v>204</v>
      </c>
      <c r="H47" s="140" t="str">
        <f>'P01'!G46</f>
        <v>na</v>
      </c>
      <c r="I47" s="140" t="str">
        <f>'P02'!G46</f>
        <v>na</v>
      </c>
      <c r="J47" s="140" t="str">
        <f>'P03'!G46</f>
        <v>na</v>
      </c>
      <c r="K47" s="140" t="str">
        <f>'P04'!G46</f>
        <v>na</v>
      </c>
      <c r="L47" s="140" t="str">
        <f>'P05'!G46</f>
        <v>na</v>
      </c>
      <c r="M47" s="140" t="str">
        <f>'P06'!G46</f>
        <v>na</v>
      </c>
      <c r="N47" s="140" t="str">
        <f>'P07'!G46</f>
        <v>na</v>
      </c>
      <c r="O47" s="140" t="str">
        <f>'P08'!G46</f>
        <v>na</v>
      </c>
      <c r="P47" s="140" t="str">
        <f>'P09'!G46</f>
        <v>na</v>
      </c>
      <c r="Q47" s="145" t="str">
        <f>'P10'!G46</f>
        <v>na</v>
      </c>
      <c r="R47" s="146" t="str">
        <f>'P11'!G46</f>
        <v>na</v>
      </c>
      <c r="S47" s="146" t="str">
        <f>'P12'!G46</f>
        <v>na</v>
      </c>
      <c r="T47" s="146" t="str">
        <f>'P13'!G46</f>
        <v>na</v>
      </c>
      <c r="U47" s="146" t="str">
        <f>'P14'!G46</f>
        <v>na</v>
      </c>
      <c r="V47" s="146" t="str">
        <f>'P15'!G46</f>
        <v>na</v>
      </c>
      <c r="W47" s="147" t="str">
        <f>'P16'!G46</f>
        <v>na</v>
      </c>
      <c r="X47" s="147" t="str">
        <f>'P17'!G46</f>
        <v>na</v>
      </c>
      <c r="Y47" s="147" t="str">
        <f>'P18'!G46</f>
        <v>na</v>
      </c>
      <c r="Z47" s="147" t="str">
        <f>'P19'!G46</f>
        <v>nt</v>
      </c>
      <c r="AA47" s="142" t="str">
        <f>'P20'!G46</f>
        <v>nt</v>
      </c>
      <c r="AB47" s="143" t="str">
        <f>'P21'!G46</f>
        <v>nt</v>
      </c>
      <c r="AC47" s="143" t="str">
        <f>'P22'!G46</f>
        <v>nt</v>
      </c>
      <c r="AD47" s="143" t="str">
        <f>'P23'!G46</f>
        <v>nt</v>
      </c>
      <c r="AE47" s="143" t="str">
        <f>'P24'!G46</f>
        <v>nt</v>
      </c>
      <c r="AF47" s="143" t="str">
        <f>'P25'!G46</f>
        <v>nt</v>
      </c>
      <c r="AG47" s="171"/>
    </row>
    <row r="48" spans="1:33" ht="37.5" customHeight="1" x14ac:dyDescent="0.2">
      <c r="A48" s="403" t="s">
        <v>71</v>
      </c>
      <c r="B48" s="136" t="s">
        <v>205</v>
      </c>
      <c r="C48" s="137" t="s">
        <v>9</v>
      </c>
      <c r="D48" s="138" t="s">
        <v>206</v>
      </c>
      <c r="E48" s="139" t="s">
        <v>122</v>
      </c>
      <c r="F48" s="324"/>
      <c r="G48" s="138" t="s">
        <v>207</v>
      </c>
      <c r="H48" s="140" t="str">
        <f>'P01'!G47</f>
        <v>c</v>
      </c>
      <c r="I48" s="140" t="str">
        <f>'P02'!G47</f>
        <v>c</v>
      </c>
      <c r="J48" s="140" t="str">
        <f>'P03'!G47</f>
        <v>c</v>
      </c>
      <c r="K48" s="140" t="str">
        <f>'P04'!G47</f>
        <v>c</v>
      </c>
      <c r="L48" s="140" t="str">
        <f>'P05'!G47</f>
        <v>c</v>
      </c>
      <c r="M48" s="140" t="str">
        <f>'P06'!G47</f>
        <v>c</v>
      </c>
      <c r="N48" s="140" t="str">
        <f>'P07'!G47</f>
        <v>c</v>
      </c>
      <c r="O48" s="140" t="str">
        <f>'P08'!G47</f>
        <v>c</v>
      </c>
      <c r="P48" s="140" t="str">
        <f>'P09'!G47</f>
        <v>c</v>
      </c>
      <c r="Q48" s="145" t="str">
        <f>'P10'!G47</f>
        <v>c</v>
      </c>
      <c r="R48" s="146" t="str">
        <f>'P11'!G47</f>
        <v>c</v>
      </c>
      <c r="S48" s="146" t="str">
        <f>'P12'!G47</f>
        <v>c</v>
      </c>
      <c r="T48" s="146" t="str">
        <f>'P13'!G47</f>
        <v>c</v>
      </c>
      <c r="U48" s="146" t="str">
        <f>'P14'!G47</f>
        <v>c</v>
      </c>
      <c r="V48" s="146" t="str">
        <f>'P15'!G47</f>
        <v>c</v>
      </c>
      <c r="W48" s="147" t="str">
        <f>'P16'!G47</f>
        <v>c</v>
      </c>
      <c r="X48" s="147" t="str">
        <f>'P17'!G47</f>
        <v>c</v>
      </c>
      <c r="Y48" s="147" t="str">
        <f>'P18'!G47</f>
        <v>nc</v>
      </c>
      <c r="Z48" s="147" t="str">
        <f>'P19'!G47</f>
        <v>nt</v>
      </c>
      <c r="AA48" s="142" t="str">
        <f>'P20'!G47</f>
        <v>nt</v>
      </c>
      <c r="AB48" s="143" t="str">
        <f>'P21'!G47</f>
        <v>nt</v>
      </c>
      <c r="AC48" s="143" t="str">
        <f>'P22'!G47</f>
        <v>nt</v>
      </c>
      <c r="AD48" s="143" t="str">
        <f>'P23'!G47</f>
        <v>nt</v>
      </c>
      <c r="AE48" s="143" t="str">
        <f>'P24'!G47</f>
        <v>nt</v>
      </c>
      <c r="AF48" s="143" t="str">
        <f>'P25'!G47</f>
        <v>nt</v>
      </c>
      <c r="AG48" s="171"/>
    </row>
    <row r="49" spans="1:33" ht="37.5" customHeight="1" x14ac:dyDescent="0.2">
      <c r="A49" s="406"/>
      <c r="B49" s="136" t="s">
        <v>208</v>
      </c>
      <c r="C49" s="137" t="s">
        <v>9</v>
      </c>
      <c r="D49" s="138" t="s">
        <v>209</v>
      </c>
      <c r="E49" s="139" t="s">
        <v>122</v>
      </c>
      <c r="F49" s="324"/>
      <c r="G49" s="138" t="s">
        <v>210</v>
      </c>
      <c r="H49" s="140" t="str">
        <f>'P01'!G48</f>
        <v>c</v>
      </c>
      <c r="I49" s="140" t="str">
        <f>'P02'!G48</f>
        <v>c</v>
      </c>
      <c r="J49" s="140" t="str">
        <f>'P03'!G48</f>
        <v>c</v>
      </c>
      <c r="K49" s="140" t="str">
        <f>'P04'!G48</f>
        <v>c</v>
      </c>
      <c r="L49" s="140" t="str">
        <f>'P05'!G48</f>
        <v>c</v>
      </c>
      <c r="M49" s="140" t="str">
        <f>'P06'!G48</f>
        <v>c</v>
      </c>
      <c r="N49" s="140" t="str">
        <f>'P07'!G48</f>
        <v>c</v>
      </c>
      <c r="O49" s="140" t="str">
        <f>'P08'!G48</f>
        <v>c</v>
      </c>
      <c r="P49" s="140" t="str">
        <f>'P09'!G48</f>
        <v>c</v>
      </c>
      <c r="Q49" s="145" t="str">
        <f>'P10'!G48</f>
        <v>c</v>
      </c>
      <c r="R49" s="146" t="str">
        <f>'P11'!G48</f>
        <v>c</v>
      </c>
      <c r="S49" s="146" t="str">
        <f>'P12'!G48</f>
        <v>nc</v>
      </c>
      <c r="T49" s="146" t="str">
        <f>'P13'!G48</f>
        <v>na</v>
      </c>
      <c r="U49" s="146" t="str">
        <f>'P14'!G48</f>
        <v>na</v>
      </c>
      <c r="V49" s="146" t="str">
        <f>'P15'!G48</f>
        <v>c</v>
      </c>
      <c r="W49" s="147" t="str">
        <f>'P16'!G48</f>
        <v>c</v>
      </c>
      <c r="X49" s="147" t="str">
        <f>'P17'!G48</f>
        <v>c</v>
      </c>
      <c r="Y49" s="147" t="str">
        <f>'P18'!G48</f>
        <v>c</v>
      </c>
      <c r="Z49" s="147" t="str">
        <f>'P19'!G48</f>
        <v>nt</v>
      </c>
      <c r="AA49" s="142" t="str">
        <f>'P20'!G48</f>
        <v>nt</v>
      </c>
      <c r="AB49" s="143" t="str">
        <f>'P21'!G48</f>
        <v>nt</v>
      </c>
      <c r="AC49" s="143" t="str">
        <f>'P22'!G48</f>
        <v>nt</v>
      </c>
      <c r="AD49" s="143" t="str">
        <f>'P23'!G48</f>
        <v>nt</v>
      </c>
      <c r="AE49" s="143" t="str">
        <f>'P24'!G48</f>
        <v>nt</v>
      </c>
      <c r="AF49" s="143" t="str">
        <f>'P25'!G48</f>
        <v>nt</v>
      </c>
      <c r="AG49" s="171"/>
    </row>
    <row r="50" spans="1:33" ht="37.5" customHeight="1" x14ac:dyDescent="0.2">
      <c r="A50" s="403" t="s">
        <v>72</v>
      </c>
      <c r="B50" s="136" t="s">
        <v>211</v>
      </c>
      <c r="C50" s="162" t="s">
        <v>9</v>
      </c>
      <c r="D50" s="138" t="s">
        <v>212</v>
      </c>
      <c r="E50" s="172" t="s">
        <v>122</v>
      </c>
      <c r="F50" s="329" t="s">
        <v>122</v>
      </c>
      <c r="G50" s="138" t="s">
        <v>213</v>
      </c>
      <c r="H50" s="140" t="str">
        <f>'P01'!G49</f>
        <v>nc</v>
      </c>
      <c r="I50" s="167" t="str">
        <f>'P02'!G49</f>
        <v>nc</v>
      </c>
      <c r="J50" s="167" t="str">
        <f>'P03'!G49</f>
        <v>na</v>
      </c>
      <c r="K50" s="167" t="str">
        <f>'P04'!G49</f>
        <v>na</v>
      </c>
      <c r="L50" s="167" t="str">
        <f>'P05'!G49</f>
        <v>nc</v>
      </c>
      <c r="M50" s="167" t="str">
        <f>'P06'!G49</f>
        <v>c</v>
      </c>
      <c r="N50" s="167" t="str">
        <f>'P07'!G49</f>
        <v>na</v>
      </c>
      <c r="O50" s="167" t="str">
        <f>'P08'!G49</f>
        <v>nc</v>
      </c>
      <c r="P50" s="167" t="str">
        <f>'P09'!G49</f>
        <v>nc</v>
      </c>
      <c r="Q50" s="168" t="str">
        <f>'P10'!G49</f>
        <v>nc</v>
      </c>
      <c r="R50" s="146" t="str">
        <f>'P11'!G49</f>
        <v>nc</v>
      </c>
      <c r="S50" s="146" t="str">
        <f>'P12'!G49</f>
        <v>nc</v>
      </c>
      <c r="T50" s="146" t="str">
        <f>'P13'!G49</f>
        <v>nc</v>
      </c>
      <c r="U50" s="146" t="str">
        <f>'P14'!G49</f>
        <v>na</v>
      </c>
      <c r="V50" s="146" t="str">
        <f>'P15'!G49</f>
        <v>na</v>
      </c>
      <c r="W50" s="146" t="str">
        <f>'P16'!G49</f>
        <v>na</v>
      </c>
      <c r="X50" s="146" t="str">
        <f>'P17'!G49</f>
        <v>nc</v>
      </c>
      <c r="Y50" s="146" t="str">
        <f>'P18'!G49</f>
        <v>na</v>
      </c>
      <c r="Z50" s="146" t="str">
        <f>'P19'!G49</f>
        <v>nt</v>
      </c>
      <c r="AA50" s="158" t="str">
        <f>'P20'!G49</f>
        <v>nt</v>
      </c>
      <c r="AB50" s="143" t="str">
        <f>'P21'!G49</f>
        <v>na</v>
      </c>
      <c r="AC50" s="143" t="str">
        <f>'P22'!G49</f>
        <v>na</v>
      </c>
      <c r="AD50" s="143" t="str">
        <f>'P23'!G49</f>
        <v>na</v>
      </c>
      <c r="AE50" s="143" t="str">
        <f>'P24'!G49</f>
        <v>na</v>
      </c>
      <c r="AF50" s="143" t="str">
        <f>'P25'!G49</f>
        <v>na</v>
      </c>
      <c r="AG50" s="173"/>
    </row>
    <row r="51" spans="1:33" ht="37.5" customHeight="1" x14ac:dyDescent="0.2">
      <c r="A51" s="404"/>
      <c r="B51" s="136" t="s">
        <v>214</v>
      </c>
      <c r="C51" s="159" t="s">
        <v>9</v>
      </c>
      <c r="D51" s="138" t="s">
        <v>125</v>
      </c>
      <c r="E51" s="170"/>
      <c r="F51" s="328" t="s">
        <v>122</v>
      </c>
      <c r="G51" s="138" t="s">
        <v>215</v>
      </c>
      <c r="H51" s="140" t="str">
        <f>'P01'!G50</f>
        <v>na</v>
      </c>
      <c r="I51" s="141" t="str">
        <f>'P02'!G50</f>
        <v>na</v>
      </c>
      <c r="J51" s="141" t="str">
        <f>'P03'!G50</f>
        <v>na</v>
      </c>
      <c r="K51" s="141" t="str">
        <f>'P04'!G50</f>
        <v>na</v>
      </c>
      <c r="L51" s="141" t="str">
        <f>'P05'!G50</f>
        <v>na</v>
      </c>
      <c r="M51" s="141" t="str">
        <f>'P06'!G50</f>
        <v>na</v>
      </c>
      <c r="N51" s="141" t="str">
        <f>'P07'!G50</f>
        <v>na</v>
      </c>
      <c r="O51" s="141" t="str">
        <f>'P08'!G50</f>
        <v>na</v>
      </c>
      <c r="P51" s="141" t="str">
        <f>'P09'!G50</f>
        <v>na</v>
      </c>
      <c r="Q51" s="141" t="str">
        <f>'P10'!G50</f>
        <v>na</v>
      </c>
      <c r="R51" s="141" t="str">
        <f>'P11'!G50</f>
        <v>na</v>
      </c>
      <c r="S51" s="141" t="str">
        <f>'P12'!G50</f>
        <v>na</v>
      </c>
      <c r="T51" s="141" t="str">
        <f>'P13'!G50</f>
        <v>na</v>
      </c>
      <c r="U51" s="141" t="str">
        <f>'P14'!G50</f>
        <v>na</v>
      </c>
      <c r="V51" s="141" t="str">
        <f>'P15'!G50</f>
        <v>na</v>
      </c>
      <c r="W51" s="141" t="str">
        <f>'P16'!G50</f>
        <v>na</v>
      </c>
      <c r="X51" s="141" t="str">
        <f>'P17'!G50</f>
        <v>na</v>
      </c>
      <c r="Y51" s="141" t="str">
        <f>'P18'!G50</f>
        <v>na</v>
      </c>
      <c r="Z51" s="141" t="str">
        <f>'P19'!G50</f>
        <v>nt</v>
      </c>
      <c r="AA51" s="142" t="str">
        <f>'P20'!G50</f>
        <v>nt</v>
      </c>
      <c r="AB51" s="143" t="str">
        <f>'P21'!G50</f>
        <v>nt</v>
      </c>
      <c r="AC51" s="143" t="str">
        <f>'P22'!G50</f>
        <v>nt</v>
      </c>
      <c r="AD51" s="143" t="str">
        <f>'P23'!G50</f>
        <v>nt</v>
      </c>
      <c r="AE51" s="143" t="str">
        <f>'P24'!G50</f>
        <v>nt</v>
      </c>
      <c r="AF51" s="143" t="str">
        <f>'P25'!G50</f>
        <v>nt</v>
      </c>
      <c r="AG51" s="174"/>
    </row>
    <row r="52" spans="1:33" ht="37.5" customHeight="1" x14ac:dyDescent="0.2">
      <c r="A52" s="404"/>
      <c r="B52" s="136" t="s">
        <v>216</v>
      </c>
      <c r="C52" s="137" t="s">
        <v>9</v>
      </c>
      <c r="D52" s="138" t="s">
        <v>217</v>
      </c>
      <c r="E52" s="139" t="s">
        <v>122</v>
      </c>
      <c r="F52" s="324" t="s">
        <v>122</v>
      </c>
      <c r="G52" s="138" t="s">
        <v>218</v>
      </c>
      <c r="H52" s="140" t="str">
        <f>'P01'!G51</f>
        <v>nc</v>
      </c>
      <c r="I52" s="140" t="str">
        <f>'P02'!G51</f>
        <v>c</v>
      </c>
      <c r="J52" s="140" t="str">
        <f>'P03'!G51</f>
        <v>na</v>
      </c>
      <c r="K52" s="140" t="str">
        <f>'P04'!G51</f>
        <v>na</v>
      </c>
      <c r="L52" s="140" t="str">
        <f>'P05'!G51</f>
        <v>na</v>
      </c>
      <c r="M52" s="140" t="str">
        <f>'P06'!G51</f>
        <v>c</v>
      </c>
      <c r="N52" s="140" t="str">
        <f>'P07'!G51</f>
        <v>na</v>
      </c>
      <c r="O52" s="140" t="str">
        <f>'P08'!G51</f>
        <v>na</v>
      </c>
      <c r="P52" s="140" t="str">
        <f>'P09'!G51</f>
        <v>na</v>
      </c>
      <c r="Q52" s="145" t="str">
        <f>'P10'!G51</f>
        <v>na</v>
      </c>
      <c r="R52" s="146" t="str">
        <f>'P11'!G51</f>
        <v>na</v>
      </c>
      <c r="S52" s="146" t="str">
        <f>'P12'!G51</f>
        <v>nc</v>
      </c>
      <c r="T52" s="146" t="str">
        <f>'P13'!G51</f>
        <v>na</v>
      </c>
      <c r="U52" s="146" t="str">
        <f>'P14'!G51</f>
        <v>na</v>
      </c>
      <c r="V52" s="146" t="str">
        <f>'P15'!G51</f>
        <v>na</v>
      </c>
      <c r="W52" s="147" t="str">
        <f>'P16'!G51</f>
        <v>na</v>
      </c>
      <c r="X52" s="147" t="str">
        <f>'P17'!G51</f>
        <v>na</v>
      </c>
      <c r="Y52" s="147" t="str">
        <f>'P18'!G51</f>
        <v>na</v>
      </c>
      <c r="Z52" s="147" t="str">
        <f>'P19'!G51</f>
        <v>nt</v>
      </c>
      <c r="AA52" s="142" t="str">
        <f>'P20'!G51</f>
        <v>nt</v>
      </c>
      <c r="AB52" s="143" t="str">
        <f>'P21'!G51</f>
        <v>na</v>
      </c>
      <c r="AC52" s="143" t="str">
        <f>'P22'!G51</f>
        <v>na</v>
      </c>
      <c r="AD52" s="143" t="str">
        <f>'P23'!G51</f>
        <v>na</v>
      </c>
      <c r="AE52" s="143" t="str">
        <f>'P24'!G51</f>
        <v>na</v>
      </c>
      <c r="AF52" s="143" t="str">
        <f>'P25'!G51</f>
        <v>na</v>
      </c>
      <c r="AG52" s="144"/>
    </row>
    <row r="53" spans="1:33" ht="37.5" customHeight="1" x14ac:dyDescent="0.2">
      <c r="A53" s="404"/>
      <c r="B53" s="136" t="s">
        <v>219</v>
      </c>
      <c r="C53" s="137" t="s">
        <v>9</v>
      </c>
      <c r="D53" s="138" t="s">
        <v>220</v>
      </c>
      <c r="E53" s="139"/>
      <c r="F53" s="324" t="s">
        <v>122</v>
      </c>
      <c r="G53" s="138" t="s">
        <v>221</v>
      </c>
      <c r="H53" s="140" t="str">
        <f>'P01'!G52</f>
        <v>c</v>
      </c>
      <c r="I53" s="140" t="str">
        <f>'P02'!G52</f>
        <v>c</v>
      </c>
      <c r="J53" s="140" t="str">
        <f>'P03'!G52</f>
        <v>na</v>
      </c>
      <c r="K53" s="140" t="str">
        <f>'P04'!G52</f>
        <v>c</v>
      </c>
      <c r="L53" s="140" t="str">
        <f>'P05'!G52</f>
        <v>c</v>
      </c>
      <c r="M53" s="140" t="str">
        <f>'P06'!G52</f>
        <v>c</v>
      </c>
      <c r="N53" s="140" t="str">
        <f>'P07'!G52</f>
        <v>c</v>
      </c>
      <c r="O53" s="140" t="str">
        <f>'P08'!G52</f>
        <v>c</v>
      </c>
      <c r="P53" s="140" t="str">
        <f>'P09'!G52</f>
        <v>c</v>
      </c>
      <c r="Q53" s="145" t="str">
        <f>'P10'!G52</f>
        <v>c</v>
      </c>
      <c r="R53" s="146" t="str">
        <f>'P11'!G52</f>
        <v>c</v>
      </c>
      <c r="S53" s="146" t="str">
        <f>'P12'!G52</f>
        <v>c</v>
      </c>
      <c r="T53" s="146" t="str">
        <f>'P13'!G52</f>
        <v>c</v>
      </c>
      <c r="U53" s="146" t="str">
        <f>'P14'!G52</f>
        <v>na</v>
      </c>
      <c r="V53" s="146" t="str">
        <f>'P15'!G52</f>
        <v>c</v>
      </c>
      <c r="W53" s="147" t="str">
        <f>'P16'!G52</f>
        <v>na</v>
      </c>
      <c r="X53" s="147" t="str">
        <f>'P17'!G52</f>
        <v>c</v>
      </c>
      <c r="Y53" s="147" t="str">
        <f>'P18'!G52</f>
        <v>c</v>
      </c>
      <c r="Z53" s="147" t="str">
        <f>'P19'!G52</f>
        <v>nt</v>
      </c>
      <c r="AA53" s="142" t="str">
        <f>'P20'!G52</f>
        <v>nt</v>
      </c>
      <c r="AB53" s="143" t="str">
        <f>'P21'!G52</f>
        <v>nt</v>
      </c>
      <c r="AC53" s="143" t="str">
        <f>'P22'!G52</f>
        <v>nt</v>
      </c>
      <c r="AD53" s="143" t="str">
        <f>'P23'!G52</f>
        <v>nt</v>
      </c>
      <c r="AE53" s="143" t="str">
        <f>'P24'!G52</f>
        <v>nt</v>
      </c>
      <c r="AF53" s="143" t="str">
        <f>'P25'!G52</f>
        <v>nt</v>
      </c>
      <c r="AG53" s="144"/>
    </row>
    <row r="54" spans="1:33" ht="37.5" customHeight="1" x14ac:dyDescent="0.2">
      <c r="A54" s="406"/>
      <c r="B54" s="136" t="s">
        <v>222</v>
      </c>
      <c r="C54" s="137" t="s">
        <v>16</v>
      </c>
      <c r="D54" s="148" t="s">
        <v>223</v>
      </c>
      <c r="E54" s="139"/>
      <c r="F54" s="324" t="s">
        <v>122</v>
      </c>
      <c r="G54" s="138" t="s">
        <v>224</v>
      </c>
      <c r="H54" s="140" t="str">
        <f>'P01'!G53</f>
        <v>na</v>
      </c>
      <c r="I54" s="140" t="str">
        <f>'P02'!G53</f>
        <v>nc</v>
      </c>
      <c r="J54" s="140" t="str">
        <f>'P03'!G53</f>
        <v>na</v>
      </c>
      <c r="K54" s="140" t="str">
        <f>'P04'!G53</f>
        <v>na</v>
      </c>
      <c r="L54" s="140" t="str">
        <f>'P05'!G53</f>
        <v>na</v>
      </c>
      <c r="M54" s="140" t="str">
        <f>'P06'!G53</f>
        <v>na</v>
      </c>
      <c r="N54" s="140" t="str">
        <f>'P07'!G53</f>
        <v>na</v>
      </c>
      <c r="O54" s="140" t="str">
        <f>'P08'!G53</f>
        <v>na</v>
      </c>
      <c r="P54" s="140" t="str">
        <f>'P09'!G53</f>
        <v>na</v>
      </c>
      <c r="Q54" s="145" t="str">
        <f>'P10'!G53</f>
        <v>na</v>
      </c>
      <c r="R54" s="146" t="str">
        <f>'P11'!G53</f>
        <v>na</v>
      </c>
      <c r="S54" s="146" t="str">
        <f>'P12'!G53</f>
        <v>na</v>
      </c>
      <c r="T54" s="146" t="str">
        <f>'P13'!G53</f>
        <v>na</v>
      </c>
      <c r="U54" s="146" t="str">
        <f>'P14'!G53</f>
        <v>na</v>
      </c>
      <c r="V54" s="146" t="str">
        <f>'P15'!G53</f>
        <v>na</v>
      </c>
      <c r="W54" s="147" t="str">
        <f>'P16'!G53</f>
        <v>na</v>
      </c>
      <c r="X54" s="147" t="str">
        <f>'P17'!G53</f>
        <v>na</v>
      </c>
      <c r="Y54" s="147" t="str">
        <f>'P18'!G53</f>
        <v>na</v>
      </c>
      <c r="Z54" s="147" t="str">
        <f>'P19'!G53</f>
        <v>nt</v>
      </c>
      <c r="AA54" s="142" t="str">
        <f>'P20'!G53</f>
        <v>nt</v>
      </c>
      <c r="AB54" s="143" t="str">
        <f>'P21'!G53</f>
        <v>nt</v>
      </c>
      <c r="AC54" s="143" t="str">
        <f>'P22'!G53</f>
        <v>nt</v>
      </c>
      <c r="AD54" s="143" t="str">
        <f>'P23'!G53</f>
        <v>nt</v>
      </c>
      <c r="AE54" s="143" t="str">
        <f>'P24'!G53</f>
        <v>nt</v>
      </c>
      <c r="AF54" s="143" t="str">
        <f>'P25'!G53</f>
        <v>nt</v>
      </c>
      <c r="AG54" s="144"/>
    </row>
    <row r="55" spans="1:33" ht="37.5" customHeight="1" x14ac:dyDescent="0.2">
      <c r="A55" s="403" t="s">
        <v>73</v>
      </c>
      <c r="B55" s="136" t="s">
        <v>225</v>
      </c>
      <c r="C55" s="137" t="s">
        <v>9</v>
      </c>
      <c r="D55" s="148" t="s">
        <v>226</v>
      </c>
      <c r="E55" s="139"/>
      <c r="F55" s="324" t="s">
        <v>122</v>
      </c>
      <c r="G55" s="138" t="s">
        <v>227</v>
      </c>
      <c r="H55" s="140" t="str">
        <f>'P01'!G54</f>
        <v>c</v>
      </c>
      <c r="I55" s="140" t="str">
        <f>'P02'!G54</f>
        <v>c</v>
      </c>
      <c r="J55" s="140" t="str">
        <f>'P03'!G54</f>
        <v>c</v>
      </c>
      <c r="K55" s="140" t="str">
        <f>'P04'!G54</f>
        <v>c</v>
      </c>
      <c r="L55" s="140" t="str">
        <f>'P05'!G54</f>
        <v>c</v>
      </c>
      <c r="M55" s="140" t="str">
        <f>'P06'!G54</f>
        <v>c</v>
      </c>
      <c r="N55" s="140" t="str">
        <f>'P07'!G54</f>
        <v>c</v>
      </c>
      <c r="O55" s="140" t="str">
        <f>'P08'!G54</f>
        <v>c</v>
      </c>
      <c r="P55" s="140" t="str">
        <f>'P09'!G54</f>
        <v>c</v>
      </c>
      <c r="Q55" s="145" t="str">
        <f>'P10'!G54</f>
        <v>c</v>
      </c>
      <c r="R55" s="146" t="str">
        <f>'P11'!G54</f>
        <v>c</v>
      </c>
      <c r="S55" s="146" t="str">
        <f>'P12'!G54</f>
        <v>c</v>
      </c>
      <c r="T55" s="146" t="str">
        <f>'P13'!G54</f>
        <v>c</v>
      </c>
      <c r="U55" s="146" t="str">
        <f>'P14'!G54</f>
        <v>c</v>
      </c>
      <c r="V55" s="146" t="str">
        <f>'P15'!G54</f>
        <v>c</v>
      </c>
      <c r="W55" s="147" t="str">
        <f>'P16'!G54</f>
        <v>c</v>
      </c>
      <c r="X55" s="147" t="str">
        <f>'P17'!G54</f>
        <v>c</v>
      </c>
      <c r="Y55" s="147" t="str">
        <f>'P18'!G54</f>
        <v>c</v>
      </c>
      <c r="Z55" s="147" t="str">
        <f>'P19'!G54</f>
        <v>nt</v>
      </c>
      <c r="AA55" s="142" t="str">
        <f>'P20'!G54</f>
        <v>nt</v>
      </c>
      <c r="AB55" s="143" t="str">
        <f>'P21'!G54</f>
        <v>nt</v>
      </c>
      <c r="AC55" s="143" t="str">
        <f>'P22'!G54</f>
        <v>nt</v>
      </c>
      <c r="AD55" s="143" t="str">
        <f>'P23'!G54</f>
        <v>nt</v>
      </c>
      <c r="AE55" s="143" t="str">
        <f>'P24'!G54</f>
        <v>nt</v>
      </c>
      <c r="AF55" s="143" t="str">
        <f>'P25'!G54</f>
        <v>nt</v>
      </c>
      <c r="AG55" s="144"/>
    </row>
    <row r="56" spans="1:33" ht="37.5" customHeight="1" x14ac:dyDescent="0.2">
      <c r="A56" s="404"/>
      <c r="B56" s="136" t="s">
        <v>228</v>
      </c>
      <c r="C56" s="137" t="s">
        <v>9</v>
      </c>
      <c r="D56" s="138" t="s">
        <v>229</v>
      </c>
      <c r="E56" s="139"/>
      <c r="F56" s="324" t="s">
        <v>122</v>
      </c>
      <c r="G56" s="138" t="s">
        <v>230</v>
      </c>
      <c r="H56" s="140" t="str">
        <f>'P01'!G55</f>
        <v>na</v>
      </c>
      <c r="I56" s="140" t="str">
        <f>'P02'!G55</f>
        <v>na</v>
      </c>
      <c r="J56" s="140" t="str">
        <f>'P03'!G55</f>
        <v>na</v>
      </c>
      <c r="K56" s="140" t="str">
        <f>'P04'!G55</f>
        <v>na</v>
      </c>
      <c r="L56" s="140" t="str">
        <f>'P05'!G55</f>
        <v>na</v>
      </c>
      <c r="M56" s="140" t="str">
        <f>'P06'!G55</f>
        <v>na</v>
      </c>
      <c r="N56" s="140" t="str">
        <f>'P07'!G55</f>
        <v>na</v>
      </c>
      <c r="O56" s="140" t="str">
        <f>'P08'!G55</f>
        <v>na</v>
      </c>
      <c r="P56" s="140" t="str">
        <f>'P09'!G55</f>
        <v>na</v>
      </c>
      <c r="Q56" s="145" t="str">
        <f>'P10'!G55</f>
        <v>na</v>
      </c>
      <c r="R56" s="146" t="str">
        <f>'P11'!G55</f>
        <v>na</v>
      </c>
      <c r="S56" s="146" t="str">
        <f>'P12'!G55</f>
        <v>na</v>
      </c>
      <c r="T56" s="146" t="str">
        <f>'P13'!G55</f>
        <v>na</v>
      </c>
      <c r="U56" s="146" t="str">
        <f>'P14'!G55</f>
        <v>na</v>
      </c>
      <c r="V56" s="146" t="str">
        <f>'P15'!G55</f>
        <v>na</v>
      </c>
      <c r="W56" s="147" t="str">
        <f>'P16'!G55</f>
        <v>na</v>
      </c>
      <c r="X56" s="147" t="str">
        <f>'P17'!G55</f>
        <v>na</v>
      </c>
      <c r="Y56" s="147" t="str">
        <f>'P18'!G55</f>
        <v>na</v>
      </c>
      <c r="Z56" s="147" t="str">
        <f>'P19'!G55</f>
        <v>nt</v>
      </c>
      <c r="AA56" s="142" t="str">
        <f>'P20'!G55</f>
        <v>nt</v>
      </c>
      <c r="AB56" s="143" t="str">
        <f>'P21'!G55</f>
        <v>nt</v>
      </c>
      <c r="AC56" s="143" t="str">
        <f>'P22'!G55</f>
        <v>nt</v>
      </c>
      <c r="AD56" s="143" t="str">
        <f>'P23'!G55</f>
        <v>nt</v>
      </c>
      <c r="AE56" s="143" t="str">
        <f>'P24'!G55</f>
        <v>nt</v>
      </c>
      <c r="AF56" s="143" t="str">
        <f>'P25'!G55</f>
        <v>nt</v>
      </c>
      <c r="AG56" s="175"/>
    </row>
    <row r="57" spans="1:33" ht="37.5" customHeight="1" x14ac:dyDescent="0.2">
      <c r="A57" s="404"/>
      <c r="B57" s="136" t="s">
        <v>231</v>
      </c>
      <c r="C57" s="137" t="s">
        <v>9</v>
      </c>
      <c r="D57" s="148" t="s">
        <v>232</v>
      </c>
      <c r="E57" s="139" t="s">
        <v>122</v>
      </c>
      <c r="F57" s="324" t="s">
        <v>122</v>
      </c>
      <c r="G57" s="138" t="s">
        <v>233</v>
      </c>
      <c r="H57" s="140" t="str">
        <f>'P01'!G56</f>
        <v>c</v>
      </c>
      <c r="I57" s="140" t="str">
        <f>'P02'!G56</f>
        <v>c</v>
      </c>
      <c r="J57" s="140" t="str">
        <f>'P03'!G56</f>
        <v>c</v>
      </c>
      <c r="K57" s="140" t="str">
        <f>'P04'!G56</f>
        <v>c</v>
      </c>
      <c r="L57" s="140" t="str">
        <f>'P05'!G56</f>
        <v>c</v>
      </c>
      <c r="M57" s="140" t="str">
        <f>'P06'!G56</f>
        <v>c</v>
      </c>
      <c r="N57" s="140" t="str">
        <f>'P07'!G56</f>
        <v>c</v>
      </c>
      <c r="O57" s="140" t="str">
        <f>'P08'!G56</f>
        <v>c</v>
      </c>
      <c r="P57" s="140" t="str">
        <f>'P09'!G56</f>
        <v>c</v>
      </c>
      <c r="Q57" s="145" t="str">
        <f>'P10'!G56</f>
        <v>c</v>
      </c>
      <c r="R57" s="146" t="str">
        <f>'P11'!G56</f>
        <v>c</v>
      </c>
      <c r="S57" s="146" t="str">
        <f>'P12'!G56</f>
        <v>c</v>
      </c>
      <c r="T57" s="146" t="str">
        <f>'P13'!G56</f>
        <v>c</v>
      </c>
      <c r="U57" s="146" t="str">
        <f>'P14'!G56</f>
        <v>c</v>
      </c>
      <c r="V57" s="146" t="str">
        <f>'P15'!G56</f>
        <v>c</v>
      </c>
      <c r="W57" s="147" t="str">
        <f>'P16'!G56</f>
        <v>c</v>
      </c>
      <c r="X57" s="147" t="str">
        <f>'P17'!G56</f>
        <v>c</v>
      </c>
      <c r="Y57" s="147" t="str">
        <f>'P18'!G56</f>
        <v>c</v>
      </c>
      <c r="Z57" s="147" t="str">
        <f>'P19'!G56</f>
        <v>nt</v>
      </c>
      <c r="AA57" s="142" t="str">
        <f>'P20'!G56</f>
        <v>nt</v>
      </c>
      <c r="AB57" s="143" t="str">
        <f>'P21'!G56</f>
        <v>nt</v>
      </c>
      <c r="AC57" s="143" t="str">
        <f>'P22'!G56</f>
        <v>nt</v>
      </c>
      <c r="AD57" s="143" t="str">
        <f>'P23'!G56</f>
        <v>nt</v>
      </c>
      <c r="AE57" s="143" t="str">
        <f>'P24'!G56</f>
        <v>nt</v>
      </c>
      <c r="AF57" s="143" t="str">
        <f>'P25'!G56</f>
        <v>nt</v>
      </c>
      <c r="AG57" s="144"/>
    </row>
    <row r="58" spans="1:33" ht="37.5" customHeight="1" x14ac:dyDescent="0.2">
      <c r="A58" s="404"/>
      <c r="B58" s="136" t="s">
        <v>234</v>
      </c>
      <c r="C58" s="162" t="s">
        <v>9</v>
      </c>
      <c r="D58" s="148" t="s">
        <v>232</v>
      </c>
      <c r="E58" s="172" t="s">
        <v>122</v>
      </c>
      <c r="F58" s="329" t="s">
        <v>122</v>
      </c>
      <c r="G58" s="138" t="s">
        <v>235</v>
      </c>
      <c r="H58" s="140" t="str">
        <f>'P01'!G57</f>
        <v>c</v>
      </c>
      <c r="I58" s="167" t="str">
        <f>'P02'!G57</f>
        <v>c</v>
      </c>
      <c r="J58" s="167" t="str">
        <f>'P03'!G57</f>
        <v>c</v>
      </c>
      <c r="K58" s="167" t="str">
        <f>'P04'!G57</f>
        <v>c</v>
      </c>
      <c r="L58" s="167" t="str">
        <f>'P05'!G57</f>
        <v>c</v>
      </c>
      <c r="M58" s="167" t="str">
        <f>'P06'!G57</f>
        <v>c</v>
      </c>
      <c r="N58" s="167" t="str">
        <f>'P07'!G57</f>
        <v>c</v>
      </c>
      <c r="O58" s="167" t="str">
        <f>'P08'!G57</f>
        <v>c</v>
      </c>
      <c r="P58" s="167" t="str">
        <f>'P09'!G57</f>
        <v>c</v>
      </c>
      <c r="Q58" s="168" t="str">
        <f>'P10'!G57</f>
        <v>c</v>
      </c>
      <c r="R58" s="146" t="str">
        <f>'P11'!G57</f>
        <v>c</v>
      </c>
      <c r="S58" s="146" t="str">
        <f>'P12'!G57</f>
        <v>c</v>
      </c>
      <c r="T58" s="146" t="str">
        <f>'P13'!G57</f>
        <v>c</v>
      </c>
      <c r="U58" s="146" t="str">
        <f>'P14'!G57</f>
        <v>c</v>
      </c>
      <c r="V58" s="146" t="str">
        <f>'P15'!G57</f>
        <v>c</v>
      </c>
      <c r="W58" s="146" t="str">
        <f>'P16'!G57</f>
        <v>c</v>
      </c>
      <c r="X58" s="146" t="str">
        <f>'P17'!G57</f>
        <v>c</v>
      </c>
      <c r="Y58" s="146" t="str">
        <f>'P18'!G57</f>
        <v>c</v>
      </c>
      <c r="Z58" s="146" t="str">
        <f>'P19'!G57</f>
        <v>nt</v>
      </c>
      <c r="AA58" s="158" t="str">
        <f>'P20'!G57</f>
        <v>nt</v>
      </c>
      <c r="AB58" s="143" t="str">
        <f>'P21'!G57</f>
        <v>nt</v>
      </c>
      <c r="AC58" s="143" t="str">
        <f>'P22'!G57</f>
        <v>nt</v>
      </c>
      <c r="AD58" s="143" t="str">
        <f>'P23'!G57</f>
        <v>nt</v>
      </c>
      <c r="AE58" s="143" t="str">
        <f>'P24'!G57</f>
        <v>nt</v>
      </c>
      <c r="AF58" s="143" t="str">
        <f>'P25'!G57</f>
        <v>nt</v>
      </c>
      <c r="AG58" s="176"/>
    </row>
    <row r="59" spans="1:33" ht="37.5" customHeight="1" x14ac:dyDescent="0.2">
      <c r="A59" s="404"/>
      <c r="B59" s="136" t="s">
        <v>236</v>
      </c>
      <c r="C59" s="159" t="s">
        <v>9</v>
      </c>
      <c r="D59" s="148" t="s">
        <v>237</v>
      </c>
      <c r="E59" s="170" t="s">
        <v>122</v>
      </c>
      <c r="F59" s="328" t="s">
        <v>122</v>
      </c>
      <c r="G59" s="138" t="s">
        <v>238</v>
      </c>
      <c r="H59" s="140" t="str">
        <f>'P01'!G58</f>
        <v>c</v>
      </c>
      <c r="I59" s="141" t="str">
        <f>'P02'!G58</f>
        <v>c</v>
      </c>
      <c r="J59" s="141" t="str">
        <f>'P03'!G58</f>
        <v>c</v>
      </c>
      <c r="K59" s="141" t="str">
        <f>'P04'!G58</f>
        <v>c</v>
      </c>
      <c r="L59" s="141" t="str">
        <f>'P05'!G58</f>
        <v>c</v>
      </c>
      <c r="M59" s="141" t="str">
        <f>'P06'!G58</f>
        <v>na</v>
      </c>
      <c r="N59" s="141" t="str">
        <f>'P07'!G58</f>
        <v>c</v>
      </c>
      <c r="O59" s="141" t="str">
        <f>'P08'!G58</f>
        <v>c</v>
      </c>
      <c r="P59" s="141" t="str">
        <f>'P09'!G58</f>
        <v>c</v>
      </c>
      <c r="Q59" s="141" t="str">
        <f>'P10'!G58</f>
        <v>c</v>
      </c>
      <c r="R59" s="141" t="str">
        <f>'P11'!G58</f>
        <v>c</v>
      </c>
      <c r="S59" s="141" t="str">
        <f>'P12'!G58</f>
        <v>c</v>
      </c>
      <c r="T59" s="141" t="str">
        <f>'P13'!G58</f>
        <v>c</v>
      </c>
      <c r="U59" s="141" t="str">
        <f>'P14'!G58</f>
        <v>c</v>
      </c>
      <c r="V59" s="141" t="str">
        <f>'P15'!G58</f>
        <v>c</v>
      </c>
      <c r="W59" s="141" t="str">
        <f>'P16'!G58</f>
        <v>c</v>
      </c>
      <c r="X59" s="141" t="str">
        <f>'P17'!G58</f>
        <v>c</v>
      </c>
      <c r="Y59" s="141" t="str">
        <f>'P18'!G58</f>
        <v>c</v>
      </c>
      <c r="Z59" s="141" t="str">
        <f>'P19'!G58</f>
        <v>nt</v>
      </c>
      <c r="AA59" s="142" t="str">
        <f>'P20'!G58</f>
        <v>nt</v>
      </c>
      <c r="AB59" s="143" t="str">
        <f>'P21'!G58</f>
        <v>nt</v>
      </c>
      <c r="AC59" s="143" t="str">
        <f>'P22'!G58</f>
        <v>nt</v>
      </c>
      <c r="AD59" s="143" t="str">
        <f>'P23'!G58</f>
        <v>nt</v>
      </c>
      <c r="AE59" s="143" t="str">
        <f>'P24'!G58</f>
        <v>nt</v>
      </c>
      <c r="AF59" s="143" t="str">
        <f>'P25'!G58</f>
        <v>nt</v>
      </c>
      <c r="AG59" s="161"/>
    </row>
    <row r="60" spans="1:33" ht="37.5" customHeight="1" x14ac:dyDescent="0.2">
      <c r="A60" s="404"/>
      <c r="B60" s="136" t="s">
        <v>239</v>
      </c>
      <c r="C60" s="137" t="s">
        <v>9</v>
      </c>
      <c r="D60" s="148" t="s">
        <v>237</v>
      </c>
      <c r="E60" s="139"/>
      <c r="F60" s="324"/>
      <c r="G60" s="138" t="s">
        <v>240</v>
      </c>
      <c r="H60" s="140" t="str">
        <f>'P01'!G59</f>
        <v>c</v>
      </c>
      <c r="I60" s="140" t="str">
        <f>'P02'!G59</f>
        <v>nc</v>
      </c>
      <c r="J60" s="140" t="str">
        <f>'P03'!G59</f>
        <v>na</v>
      </c>
      <c r="K60" s="140" t="str">
        <f>'P04'!G59</f>
        <v>na</v>
      </c>
      <c r="L60" s="140" t="str">
        <f>'P05'!G59</f>
        <v>na</v>
      </c>
      <c r="M60" s="140" t="str">
        <f>'P06'!G59</f>
        <v>na</v>
      </c>
      <c r="N60" s="140" t="str">
        <f>'P07'!G59</f>
        <v>na</v>
      </c>
      <c r="O60" s="140" t="str">
        <f>'P08'!G59</f>
        <v>na</v>
      </c>
      <c r="P60" s="140" t="str">
        <f>'P09'!G59</f>
        <v>na</v>
      </c>
      <c r="Q60" s="145" t="str">
        <f>'P10'!G59</f>
        <v>na</v>
      </c>
      <c r="R60" s="146" t="str">
        <f>'P11'!G59</f>
        <v>na</v>
      </c>
      <c r="S60" s="146" t="str">
        <f>'P12'!G59</f>
        <v>na</v>
      </c>
      <c r="T60" s="146" t="str">
        <f>'P13'!G59</f>
        <v>na</v>
      </c>
      <c r="U60" s="146" t="str">
        <f>'P14'!G59</f>
        <v>na</v>
      </c>
      <c r="V60" s="146" t="str">
        <f>'P15'!G59</f>
        <v>na</v>
      </c>
      <c r="W60" s="147" t="str">
        <f>'P16'!G59</f>
        <v>na</v>
      </c>
      <c r="X60" s="147" t="str">
        <f>'P17'!G59</f>
        <v>na</v>
      </c>
      <c r="Y60" s="147" t="str">
        <f>'P18'!G59</f>
        <v>na</v>
      </c>
      <c r="Z60" s="147" t="str">
        <f>'P19'!G59</f>
        <v>nt</v>
      </c>
      <c r="AA60" s="142" t="str">
        <f>'P20'!G59</f>
        <v>nt</v>
      </c>
      <c r="AB60" s="143" t="str">
        <f>'P21'!G59</f>
        <v>na</v>
      </c>
      <c r="AC60" s="143" t="str">
        <f>'P22'!G59</f>
        <v>na</v>
      </c>
      <c r="AD60" s="143" t="str">
        <f>'P23'!G59</f>
        <v>na</v>
      </c>
      <c r="AE60" s="143" t="str">
        <f>'P24'!G59</f>
        <v>na</v>
      </c>
      <c r="AF60" s="143" t="str">
        <f>'P25'!G59</f>
        <v>na</v>
      </c>
      <c r="AG60" s="171"/>
    </row>
    <row r="61" spans="1:33" ht="37.5" customHeight="1" x14ac:dyDescent="0.2">
      <c r="A61" s="404"/>
      <c r="B61" s="136" t="s">
        <v>241</v>
      </c>
      <c r="C61" s="137" t="s">
        <v>16</v>
      </c>
      <c r="D61" s="148" t="s">
        <v>242</v>
      </c>
      <c r="E61" s="139"/>
      <c r="F61" s="324"/>
      <c r="G61" s="138" t="s">
        <v>243</v>
      </c>
      <c r="H61" s="140" t="str">
        <f>'P01'!G60</f>
        <v>nc</v>
      </c>
      <c r="I61" s="140" t="str">
        <f>'P02'!G60</f>
        <v>na</v>
      </c>
      <c r="J61" s="140" t="str">
        <f>'P03'!G60</f>
        <v>na</v>
      </c>
      <c r="K61" s="140" t="str">
        <f>'P04'!G60</f>
        <v>na</v>
      </c>
      <c r="L61" s="140" t="str">
        <f>'P05'!G60</f>
        <v>na</v>
      </c>
      <c r="M61" s="140" t="str">
        <f>'P06'!G60</f>
        <v>na</v>
      </c>
      <c r="N61" s="140" t="str">
        <f>'P07'!G60</f>
        <v>na</v>
      </c>
      <c r="O61" s="140" t="str">
        <f>'P08'!G60</f>
        <v>na</v>
      </c>
      <c r="P61" s="140" t="str">
        <f>'P09'!G60</f>
        <v>na</v>
      </c>
      <c r="Q61" s="145" t="str">
        <f>'P10'!G60</f>
        <v>na</v>
      </c>
      <c r="R61" s="146" t="str">
        <f>'P11'!G60</f>
        <v>na</v>
      </c>
      <c r="S61" s="146" t="str">
        <f>'P12'!G60</f>
        <v>na</v>
      </c>
      <c r="T61" s="146" t="str">
        <f>'P13'!G60</f>
        <v>na</v>
      </c>
      <c r="U61" s="146" t="str">
        <f>'P14'!G60</f>
        <v>na</v>
      </c>
      <c r="V61" s="146" t="str">
        <f>'P15'!G60</f>
        <v>na</v>
      </c>
      <c r="W61" s="147" t="str">
        <f>'P16'!G60</f>
        <v>na</v>
      </c>
      <c r="X61" s="147" t="str">
        <f>'P17'!G60</f>
        <v>na</v>
      </c>
      <c r="Y61" s="147" t="str">
        <f>'P18'!G60</f>
        <v>na</v>
      </c>
      <c r="Z61" s="147" t="str">
        <f>'P19'!G60</f>
        <v>nt</v>
      </c>
      <c r="AA61" s="142" t="str">
        <f>'P20'!G60</f>
        <v>nt</v>
      </c>
      <c r="AB61" s="143" t="str">
        <f>'P21'!G60</f>
        <v>nt</v>
      </c>
      <c r="AC61" s="143" t="str">
        <f>'P22'!G60</f>
        <v>nt</v>
      </c>
      <c r="AD61" s="143" t="str">
        <f>'P23'!G60</f>
        <v>nt</v>
      </c>
      <c r="AE61" s="143" t="str">
        <f>'P24'!G60</f>
        <v>nt</v>
      </c>
      <c r="AF61" s="143" t="str">
        <f>'P25'!G60</f>
        <v>nt</v>
      </c>
      <c r="AG61" s="171"/>
    </row>
    <row r="62" spans="1:33" ht="37.5" customHeight="1" x14ac:dyDescent="0.2">
      <c r="A62" s="404"/>
      <c r="B62" s="136" t="s">
        <v>244</v>
      </c>
      <c r="C62" s="137" t="s">
        <v>16</v>
      </c>
      <c r="D62" s="148" t="s">
        <v>242</v>
      </c>
      <c r="E62" s="139"/>
      <c r="F62" s="324"/>
      <c r="G62" s="138" t="s">
        <v>245</v>
      </c>
      <c r="H62" s="140" t="str">
        <f>'P01'!G61</f>
        <v>na</v>
      </c>
      <c r="I62" s="140" t="str">
        <f>'P02'!G61</f>
        <v>na</v>
      </c>
      <c r="J62" s="140" t="str">
        <f>'P03'!G61</f>
        <v>na</v>
      </c>
      <c r="K62" s="140" t="str">
        <f>'P04'!G61</f>
        <v>na</v>
      </c>
      <c r="L62" s="140" t="str">
        <f>'P05'!G61</f>
        <v>na</v>
      </c>
      <c r="M62" s="140" t="str">
        <f>'P06'!G61</f>
        <v>na</v>
      </c>
      <c r="N62" s="140" t="str">
        <f>'P07'!G61</f>
        <v>na</v>
      </c>
      <c r="O62" s="140" t="str">
        <f>'P08'!G61</f>
        <v>na</v>
      </c>
      <c r="P62" s="140" t="str">
        <f>'P09'!G61</f>
        <v>na</v>
      </c>
      <c r="Q62" s="145" t="str">
        <f>'P10'!G61</f>
        <v>na</v>
      </c>
      <c r="R62" s="146" t="str">
        <f>'P11'!G61</f>
        <v>na</v>
      </c>
      <c r="S62" s="146" t="str">
        <f>'P12'!G61</f>
        <v>na</v>
      </c>
      <c r="T62" s="146" t="str">
        <f>'P13'!G61</f>
        <v>na</v>
      </c>
      <c r="U62" s="146" t="str">
        <f>'P14'!G61</f>
        <v>na</v>
      </c>
      <c r="V62" s="146" t="str">
        <f>'P15'!G61</f>
        <v>na</v>
      </c>
      <c r="W62" s="147" t="str">
        <f>'P16'!G61</f>
        <v>na</v>
      </c>
      <c r="X62" s="147" t="str">
        <f>'P17'!G61</f>
        <v>na</v>
      </c>
      <c r="Y62" s="147" t="str">
        <f>'P18'!G61</f>
        <v>na</v>
      </c>
      <c r="Z62" s="147" t="str">
        <f>'P19'!G61</f>
        <v>nt</v>
      </c>
      <c r="AA62" s="142" t="str">
        <f>'P20'!G61</f>
        <v>nt</v>
      </c>
      <c r="AB62" s="143" t="str">
        <f>'P21'!G61</f>
        <v>nt</v>
      </c>
      <c r="AC62" s="143" t="str">
        <f>'P22'!G61</f>
        <v>nt</v>
      </c>
      <c r="AD62" s="143" t="str">
        <f>'P23'!G61</f>
        <v>nt</v>
      </c>
      <c r="AE62" s="143" t="str">
        <f>'P24'!G61</f>
        <v>nt</v>
      </c>
      <c r="AF62" s="143" t="str">
        <f>'P25'!G61</f>
        <v>nt</v>
      </c>
      <c r="AG62" s="171"/>
    </row>
    <row r="63" spans="1:33" ht="37.5" customHeight="1" x14ac:dyDescent="0.2">
      <c r="A63" s="404"/>
      <c r="B63" s="136" t="s">
        <v>246</v>
      </c>
      <c r="C63" s="162" t="s">
        <v>9</v>
      </c>
      <c r="D63" s="148" t="s">
        <v>188</v>
      </c>
      <c r="E63" s="172"/>
      <c r="F63" s="329"/>
      <c r="G63" s="138" t="s">
        <v>247</v>
      </c>
      <c r="H63" s="140" t="str">
        <f>'P01'!G62</f>
        <v>nc</v>
      </c>
      <c r="I63" s="167" t="str">
        <f>'P02'!G62</f>
        <v>nc</v>
      </c>
      <c r="J63" s="167" t="str">
        <f>'P03'!G62</f>
        <v>c</v>
      </c>
      <c r="K63" s="167" t="str">
        <f>'P04'!G62</f>
        <v>na</v>
      </c>
      <c r="L63" s="167" t="str">
        <f>'P05'!G62</f>
        <v>na</v>
      </c>
      <c r="M63" s="167" t="str">
        <f>'P06'!G62</f>
        <v>c</v>
      </c>
      <c r="N63" s="167" t="str">
        <f>'P07'!G62</f>
        <v>na</v>
      </c>
      <c r="O63" s="167" t="str">
        <f>'P08'!G62</f>
        <v>na</v>
      </c>
      <c r="P63" s="167" t="str">
        <f>'P09'!G62</f>
        <v>na</v>
      </c>
      <c r="Q63" s="168" t="str">
        <f>'P10'!G62</f>
        <v>nc</v>
      </c>
      <c r="R63" s="146" t="str">
        <f>'P11'!G62</f>
        <v>nc</v>
      </c>
      <c r="S63" s="146" t="str">
        <f>'P12'!G62</f>
        <v>na</v>
      </c>
      <c r="T63" s="146" t="str">
        <f>'P13'!G62</f>
        <v>na</v>
      </c>
      <c r="U63" s="146" t="str">
        <f>'P14'!G62</f>
        <v>nc</v>
      </c>
      <c r="V63" s="146" t="str">
        <f>'P15'!G62</f>
        <v>na</v>
      </c>
      <c r="W63" s="146" t="str">
        <f>'P16'!G62</f>
        <v>na</v>
      </c>
      <c r="X63" s="146" t="str">
        <f>'P17'!G62</f>
        <v>na</v>
      </c>
      <c r="Y63" s="146" t="str">
        <f>'P18'!G62</f>
        <v>na</v>
      </c>
      <c r="Z63" s="146" t="str">
        <f>'P19'!G62</f>
        <v>nt</v>
      </c>
      <c r="AA63" s="158" t="str">
        <f>'P20'!G62</f>
        <v>nt</v>
      </c>
      <c r="AB63" s="143" t="str">
        <f>'P21'!G62</f>
        <v>na</v>
      </c>
      <c r="AC63" s="143" t="str">
        <f>'P22'!G62</f>
        <v>na</v>
      </c>
      <c r="AD63" s="143" t="str">
        <f>'P23'!G62</f>
        <v>na</v>
      </c>
      <c r="AE63" s="143" t="str">
        <f>'P24'!G62</f>
        <v>na</v>
      </c>
      <c r="AF63" s="143" t="str">
        <f>'P25'!G62</f>
        <v>na</v>
      </c>
      <c r="AG63" s="173"/>
    </row>
    <row r="64" spans="1:33" ht="37.5" customHeight="1" x14ac:dyDescent="0.2">
      <c r="A64" s="406"/>
      <c r="B64" s="136" t="s">
        <v>248</v>
      </c>
      <c r="C64" s="164" t="s">
        <v>9</v>
      </c>
      <c r="D64" s="148" t="s">
        <v>249</v>
      </c>
      <c r="E64" s="160"/>
      <c r="F64" s="327"/>
      <c r="G64" s="138" t="s">
        <v>250</v>
      </c>
      <c r="H64" s="140" t="str">
        <f>'P01'!G63</f>
        <v>na</v>
      </c>
      <c r="I64" s="141" t="str">
        <f>'P02'!G63</f>
        <v>na</v>
      </c>
      <c r="J64" s="141" t="str">
        <f>'P03'!G63</f>
        <v>na</v>
      </c>
      <c r="K64" s="141" t="str">
        <f>'P04'!G63</f>
        <v>na</v>
      </c>
      <c r="L64" s="141" t="str">
        <f>'P05'!G63</f>
        <v>na</v>
      </c>
      <c r="M64" s="141" t="str">
        <f>'P06'!G63</f>
        <v>na</v>
      </c>
      <c r="N64" s="141" t="str">
        <f>'P07'!G63</f>
        <v>na</v>
      </c>
      <c r="O64" s="141" t="str">
        <f>'P08'!G63</f>
        <v>na</v>
      </c>
      <c r="P64" s="141" t="str">
        <f>'P09'!G63</f>
        <v>na</v>
      </c>
      <c r="Q64" s="141" t="str">
        <f>'P10'!G63</f>
        <v>na</v>
      </c>
      <c r="R64" s="141" t="str">
        <f>'P11'!G63</f>
        <v>na</v>
      </c>
      <c r="S64" s="141" t="str">
        <f>'P12'!G63</f>
        <v>na</v>
      </c>
      <c r="T64" s="141" t="str">
        <f>'P13'!G63</f>
        <v>na</v>
      </c>
      <c r="U64" s="141" t="str">
        <f>'P14'!G63</f>
        <v>na</v>
      </c>
      <c r="V64" s="141" t="str">
        <f>'P15'!G63</f>
        <v>na</v>
      </c>
      <c r="W64" s="141" t="str">
        <f>'P16'!G63</f>
        <v>na</v>
      </c>
      <c r="X64" s="141" t="str">
        <f>'P17'!G63</f>
        <v>na</v>
      </c>
      <c r="Y64" s="141" t="str">
        <f>'P18'!G63</f>
        <v>na</v>
      </c>
      <c r="Z64" s="141" t="str">
        <f>'P19'!G63</f>
        <v>nt</v>
      </c>
      <c r="AA64" s="142" t="str">
        <f>'P20'!G63</f>
        <v>nt</v>
      </c>
      <c r="AB64" s="143" t="str">
        <f>'P21'!G63</f>
        <v>nt</v>
      </c>
      <c r="AC64" s="143" t="str">
        <f>'P22'!G63</f>
        <v>nt</v>
      </c>
      <c r="AD64" s="143" t="str">
        <f>'P23'!G63</f>
        <v>nt</v>
      </c>
      <c r="AE64" s="143" t="str">
        <f>'P24'!G63</f>
        <v>nt</v>
      </c>
      <c r="AF64" s="143" t="str">
        <f>'P25'!G63</f>
        <v>nt</v>
      </c>
      <c r="AG64" s="177"/>
    </row>
    <row r="65" spans="1:33" ht="37.5" customHeight="1" x14ac:dyDescent="0.2">
      <c r="A65" s="403" t="s">
        <v>74</v>
      </c>
      <c r="B65" s="136" t="s">
        <v>251</v>
      </c>
      <c r="C65" s="149" t="s">
        <v>9</v>
      </c>
      <c r="D65" s="138" t="s">
        <v>252</v>
      </c>
      <c r="E65" s="165" t="s">
        <v>122</v>
      </c>
      <c r="F65" s="165"/>
      <c r="G65" s="138" t="s">
        <v>253</v>
      </c>
      <c r="H65" s="140" t="str">
        <f>'P01'!G64</f>
        <v>nc</v>
      </c>
      <c r="I65" s="140" t="str">
        <f>'P02'!G64</f>
        <v>nc</v>
      </c>
      <c r="J65" s="140" t="str">
        <f>'P03'!G64</f>
        <v>na</v>
      </c>
      <c r="K65" s="140" t="str">
        <f>'P04'!G64</f>
        <v>na</v>
      </c>
      <c r="L65" s="140" t="str">
        <f>'P05'!G64</f>
        <v>nc</v>
      </c>
      <c r="M65" s="140" t="str">
        <f>'P06'!G64</f>
        <v>c</v>
      </c>
      <c r="N65" s="140" t="str">
        <f>'P07'!G64</f>
        <v>na</v>
      </c>
      <c r="O65" s="140" t="str">
        <f>'P08'!G64</f>
        <v>nc</v>
      </c>
      <c r="P65" s="140" t="str">
        <f>'P09'!G64</f>
        <v>na</v>
      </c>
      <c r="Q65" s="145" t="str">
        <f>'P10'!G64</f>
        <v>na</v>
      </c>
      <c r="R65" s="146" t="str">
        <f>'P11'!G64</f>
        <v>na</v>
      </c>
      <c r="S65" s="146" t="str">
        <f>'P12'!G64</f>
        <v>na</v>
      </c>
      <c r="T65" s="146" t="str">
        <f>'P13'!G64</f>
        <v>na</v>
      </c>
      <c r="U65" s="146" t="str">
        <f>'P14'!G64</f>
        <v>na</v>
      </c>
      <c r="V65" s="146" t="str">
        <f>'P15'!G64</f>
        <v>na</v>
      </c>
      <c r="W65" s="147" t="str">
        <f>'P16'!G64</f>
        <v>na</v>
      </c>
      <c r="X65" s="147" t="str">
        <f>'P17'!G64</f>
        <v>na</v>
      </c>
      <c r="Y65" s="147" t="str">
        <f>'P18'!G64</f>
        <v>na</v>
      </c>
      <c r="Z65" s="147" t="str">
        <f>'P19'!G64</f>
        <v>nt</v>
      </c>
      <c r="AA65" s="142" t="str">
        <f>'P20'!G64</f>
        <v>nt</v>
      </c>
      <c r="AB65" s="143" t="str">
        <f>'P21'!G64</f>
        <v>nt</v>
      </c>
      <c r="AC65" s="143" t="str">
        <f>'P22'!G64</f>
        <v>nt</v>
      </c>
      <c r="AD65" s="143" t="str">
        <f>'P23'!G64</f>
        <v>nt</v>
      </c>
      <c r="AE65" s="143" t="str">
        <f>'P24'!G64</f>
        <v>nt</v>
      </c>
      <c r="AF65" s="143" t="str">
        <f>'P25'!G64</f>
        <v>nt</v>
      </c>
      <c r="AG65" s="144"/>
    </row>
    <row r="66" spans="1:33" ht="37.5" customHeight="1" x14ac:dyDescent="0.2">
      <c r="A66" s="404"/>
      <c r="B66" s="136" t="s">
        <v>254</v>
      </c>
      <c r="C66" s="149" t="s">
        <v>9</v>
      </c>
      <c r="D66" s="148" t="s">
        <v>188</v>
      </c>
      <c r="E66" s="165"/>
      <c r="F66" s="165" t="s">
        <v>122</v>
      </c>
      <c r="G66" s="138" t="s">
        <v>255</v>
      </c>
      <c r="H66" s="140" t="str">
        <f>'P01'!G65</f>
        <v>nc</v>
      </c>
      <c r="I66" s="140" t="str">
        <f>'P02'!G65</f>
        <v>na</v>
      </c>
      <c r="J66" s="140" t="str">
        <f>'P03'!G65</f>
        <v>na</v>
      </c>
      <c r="K66" s="140" t="str">
        <f>'P04'!G65</f>
        <v>na</v>
      </c>
      <c r="L66" s="140" t="str">
        <f>'P05'!G65</f>
        <v>na</v>
      </c>
      <c r="M66" s="140" t="str">
        <f>'P06'!G65</f>
        <v>na</v>
      </c>
      <c r="N66" s="140" t="str">
        <f>'P07'!G65</f>
        <v>na</v>
      </c>
      <c r="O66" s="140" t="str">
        <f>'P08'!G65</f>
        <v>na</v>
      </c>
      <c r="P66" s="140" t="str">
        <f>'P09'!G65</f>
        <v>na</v>
      </c>
      <c r="Q66" s="145" t="str">
        <f>'P10'!G65</f>
        <v>na</v>
      </c>
      <c r="R66" s="146" t="str">
        <f>'P11'!G65</f>
        <v>na</v>
      </c>
      <c r="S66" s="146" t="str">
        <f>'P12'!G65</f>
        <v>na</v>
      </c>
      <c r="T66" s="146" t="str">
        <f>'P13'!G65</f>
        <v>na</v>
      </c>
      <c r="U66" s="146" t="str">
        <f>'P14'!G65</f>
        <v>na</v>
      </c>
      <c r="V66" s="146" t="str">
        <f>'P15'!G65</f>
        <v>na</v>
      </c>
      <c r="W66" s="147" t="str">
        <f>'P16'!G65</f>
        <v>na</v>
      </c>
      <c r="X66" s="147" t="str">
        <f>'P17'!G65</f>
        <v>na</v>
      </c>
      <c r="Y66" s="147" t="str">
        <f>'P18'!G65</f>
        <v>na</v>
      </c>
      <c r="Z66" s="147" t="str">
        <f>'P19'!G65</f>
        <v>nt</v>
      </c>
      <c r="AA66" s="142" t="str">
        <f>'P20'!G65</f>
        <v>nt</v>
      </c>
      <c r="AB66" s="143" t="str">
        <f>'P21'!G65</f>
        <v>na</v>
      </c>
      <c r="AC66" s="143" t="str">
        <f>'P22'!G65</f>
        <v>na</v>
      </c>
      <c r="AD66" s="143" t="str">
        <f>'P23'!G65</f>
        <v>na</v>
      </c>
      <c r="AE66" s="143" t="str">
        <f>'P24'!G65</f>
        <v>na</v>
      </c>
      <c r="AF66" s="143" t="str">
        <f>'P25'!G65</f>
        <v>na</v>
      </c>
      <c r="AG66" s="144"/>
    </row>
    <row r="67" spans="1:33" ht="37.5" customHeight="1" x14ac:dyDescent="0.2">
      <c r="A67" s="404"/>
      <c r="B67" s="136" t="s">
        <v>256</v>
      </c>
      <c r="C67" s="149" t="s">
        <v>9</v>
      </c>
      <c r="D67" s="148" t="s">
        <v>188</v>
      </c>
      <c r="E67" s="165"/>
      <c r="F67" s="165"/>
      <c r="G67" s="138" t="s">
        <v>257</v>
      </c>
      <c r="H67" s="140" t="str">
        <f>'P01'!G66</f>
        <v>nc</v>
      </c>
      <c r="I67" s="140" t="str">
        <f>'P02'!G66</f>
        <v>nc</v>
      </c>
      <c r="J67" s="140" t="str">
        <f>'P03'!G66</f>
        <v>na</v>
      </c>
      <c r="K67" s="140" t="str">
        <f>'P04'!G66</f>
        <v>na</v>
      </c>
      <c r="L67" s="140" t="str">
        <f>'P05'!G66</f>
        <v>na</v>
      </c>
      <c r="M67" s="140" t="str">
        <f>'P06'!G66</f>
        <v>c</v>
      </c>
      <c r="N67" s="140" t="str">
        <f>'P07'!G66</f>
        <v>na</v>
      </c>
      <c r="O67" s="140" t="str">
        <f>'P08'!G66</f>
        <v>na</v>
      </c>
      <c r="P67" s="140" t="str">
        <f>'P09'!G66</f>
        <v>nc</v>
      </c>
      <c r="Q67" s="145" t="str">
        <f>'P10'!G66</f>
        <v>nc</v>
      </c>
      <c r="R67" s="146" t="str">
        <f>'P11'!G66</f>
        <v>na</v>
      </c>
      <c r="S67" s="146" t="str">
        <f>'P12'!G66</f>
        <v>na</v>
      </c>
      <c r="T67" s="146" t="str">
        <f>'P13'!G66</f>
        <v>na</v>
      </c>
      <c r="U67" s="146" t="str">
        <f>'P14'!G66</f>
        <v>na</v>
      </c>
      <c r="V67" s="146" t="str">
        <f>'P15'!G66</f>
        <v>na</v>
      </c>
      <c r="W67" s="147" t="str">
        <f>'P16'!G66</f>
        <v>na</v>
      </c>
      <c r="X67" s="147" t="str">
        <f>'P17'!G66</f>
        <v>na</v>
      </c>
      <c r="Y67" s="147" t="str">
        <f>'P18'!G66</f>
        <v>na</v>
      </c>
      <c r="Z67" s="147" t="str">
        <f>'P19'!G66</f>
        <v>nt</v>
      </c>
      <c r="AA67" s="153" t="str">
        <f>'P20'!G66</f>
        <v>nt</v>
      </c>
      <c r="AB67" s="143" t="str">
        <f>'P21'!G66</f>
        <v>na</v>
      </c>
      <c r="AC67" s="143" t="str">
        <f>'P22'!G66</f>
        <v>na</v>
      </c>
      <c r="AD67" s="143" t="str">
        <f>'P23'!G66</f>
        <v>na</v>
      </c>
      <c r="AE67" s="143" t="str">
        <f>'P24'!G66</f>
        <v>na</v>
      </c>
      <c r="AF67" s="143" t="str">
        <f>'P25'!G66</f>
        <v>na</v>
      </c>
      <c r="AG67" s="144"/>
    </row>
    <row r="68" spans="1:33" ht="37.5" customHeight="1" x14ac:dyDescent="0.2">
      <c r="A68" s="405"/>
      <c r="B68" s="136" t="s">
        <v>258</v>
      </c>
      <c r="C68" s="149" t="s">
        <v>9</v>
      </c>
      <c r="D68" s="148" t="s">
        <v>188</v>
      </c>
      <c r="E68" s="165"/>
      <c r="F68" s="165"/>
      <c r="G68" s="138" t="s">
        <v>259</v>
      </c>
      <c r="H68" s="140" t="str">
        <f>'P01'!G67</f>
        <v>na</v>
      </c>
      <c r="I68" s="140" t="str">
        <f>'P02'!G67</f>
        <v>na</v>
      </c>
      <c r="J68" s="140" t="str">
        <f>'P03'!G67</f>
        <v>na</v>
      </c>
      <c r="K68" s="140" t="str">
        <f>'P04'!G67</f>
        <v>na</v>
      </c>
      <c r="L68" s="140" t="str">
        <f>'P05'!G67</f>
        <v>na</v>
      </c>
      <c r="M68" s="140" t="str">
        <f>'P06'!G67</f>
        <v>na</v>
      </c>
      <c r="N68" s="140" t="str">
        <f>'P07'!G67</f>
        <v>na</v>
      </c>
      <c r="O68" s="140" t="str">
        <f>'P08'!G67</f>
        <v>na</v>
      </c>
      <c r="P68" s="140" t="str">
        <f>'P09'!G67</f>
        <v>na</v>
      </c>
      <c r="Q68" s="145" t="str">
        <f>'P10'!G67</f>
        <v>na</v>
      </c>
      <c r="R68" s="146" t="str">
        <f>'P11'!G67</f>
        <v>na</v>
      </c>
      <c r="S68" s="146" t="str">
        <f>'P12'!G67</f>
        <v>na</v>
      </c>
      <c r="T68" s="146" t="str">
        <f>'P13'!G67</f>
        <v>c</v>
      </c>
      <c r="U68" s="146" t="str">
        <f>'P14'!G67</f>
        <v>na</v>
      </c>
      <c r="V68" s="146" t="str">
        <f>'P15'!G67</f>
        <v>na</v>
      </c>
      <c r="W68" s="146" t="str">
        <f>'P16'!G67</f>
        <v>na</v>
      </c>
      <c r="X68" s="146" t="str">
        <f>'P17'!G67</f>
        <v>na</v>
      </c>
      <c r="Y68" s="146" t="str">
        <f>'P18'!G67</f>
        <v>na</v>
      </c>
      <c r="Z68" s="146" t="str">
        <f>'P19'!G67</f>
        <v>nt</v>
      </c>
      <c r="AA68" s="158" t="str">
        <f>'P20'!G67</f>
        <v>nt</v>
      </c>
      <c r="AB68" s="143" t="str">
        <f>'P21'!G67</f>
        <v>nt</v>
      </c>
      <c r="AC68" s="143" t="str">
        <f>'P22'!G67</f>
        <v>nt</v>
      </c>
      <c r="AD68" s="143" t="str">
        <f>'P23'!G67</f>
        <v>nt</v>
      </c>
      <c r="AE68" s="143" t="str">
        <f>'P24'!G67</f>
        <v>nt</v>
      </c>
      <c r="AF68" s="143" t="str">
        <f>'P25'!G67</f>
        <v>nt</v>
      </c>
      <c r="AG68" s="144"/>
    </row>
    <row r="69" spans="1:33" ht="37.5" customHeight="1" x14ac:dyDescent="0.2">
      <c r="A69" s="403" t="s">
        <v>75</v>
      </c>
      <c r="B69" s="136" t="s">
        <v>260</v>
      </c>
      <c r="C69" s="159" t="s">
        <v>9</v>
      </c>
      <c r="D69" s="138" t="s">
        <v>261</v>
      </c>
      <c r="E69" s="170"/>
      <c r="F69" s="328" t="s">
        <v>122</v>
      </c>
      <c r="G69" s="138" t="s">
        <v>262</v>
      </c>
      <c r="H69" s="140" t="str">
        <f>'P01'!G68</f>
        <v>c</v>
      </c>
      <c r="I69" s="141" t="str">
        <f>'P02'!G68</f>
        <v>c</v>
      </c>
      <c r="J69" s="141" t="str">
        <f>'P03'!G68</f>
        <v>c</v>
      </c>
      <c r="K69" s="141" t="str">
        <f>'P04'!G68</f>
        <v>c</v>
      </c>
      <c r="L69" s="141" t="str">
        <f>'P05'!G68</f>
        <v>c</v>
      </c>
      <c r="M69" s="141" t="str">
        <f>'P06'!G68</f>
        <v>c</v>
      </c>
      <c r="N69" s="141" t="str">
        <f>'P07'!G68</f>
        <v>c</v>
      </c>
      <c r="O69" s="141" t="str">
        <f>'P08'!G68</f>
        <v>c</v>
      </c>
      <c r="P69" s="141" t="str">
        <f>'P09'!G68</f>
        <v>c</v>
      </c>
      <c r="Q69" s="141" t="str">
        <f>'P10'!G68</f>
        <v>c</v>
      </c>
      <c r="R69" s="141" t="str">
        <f>'P11'!G68</f>
        <v>c</v>
      </c>
      <c r="S69" s="141" t="str">
        <f>'P12'!G68</f>
        <v>c</v>
      </c>
      <c r="T69" s="141" t="str">
        <f>'P13'!G68</f>
        <v>c</v>
      </c>
      <c r="U69" s="141" t="str">
        <f>'P14'!G68</f>
        <v>c</v>
      </c>
      <c r="V69" s="141" t="str">
        <f>'P15'!G68</f>
        <v>c</v>
      </c>
      <c r="W69" s="141" t="str">
        <f>'P16'!G68</f>
        <v>c</v>
      </c>
      <c r="X69" s="141" t="str">
        <f>'P17'!G68</f>
        <v>c</v>
      </c>
      <c r="Y69" s="141" t="str">
        <f>'P18'!G68</f>
        <v>c</v>
      </c>
      <c r="Z69" s="141" t="str">
        <f>'P19'!G68</f>
        <v>nt</v>
      </c>
      <c r="AA69" s="142" t="str">
        <f>'P20'!G68</f>
        <v>nt</v>
      </c>
      <c r="AB69" s="143" t="str">
        <f>'P21'!G68</f>
        <v>nt</v>
      </c>
      <c r="AC69" s="143" t="str">
        <f>'P22'!G68</f>
        <v>nt</v>
      </c>
      <c r="AD69" s="143" t="str">
        <f>'P23'!G68</f>
        <v>nt</v>
      </c>
      <c r="AE69" s="143" t="str">
        <f>'P24'!G68</f>
        <v>nt</v>
      </c>
      <c r="AF69" s="143" t="str">
        <f>'P25'!G68</f>
        <v>nt</v>
      </c>
      <c r="AG69" s="161"/>
    </row>
    <row r="70" spans="1:33" ht="37.5" customHeight="1" x14ac:dyDescent="0.2">
      <c r="A70" s="404"/>
      <c r="B70" s="136" t="s">
        <v>263</v>
      </c>
      <c r="C70" s="137" t="s">
        <v>9</v>
      </c>
      <c r="D70" s="138" t="s">
        <v>264</v>
      </c>
      <c r="E70" s="139"/>
      <c r="F70" s="324" t="s">
        <v>122</v>
      </c>
      <c r="G70" s="138" t="s">
        <v>265</v>
      </c>
      <c r="H70" s="140" t="str">
        <f>'P01'!G69</f>
        <v>nc</v>
      </c>
      <c r="I70" s="140" t="str">
        <f>'P02'!G69</f>
        <v>na</v>
      </c>
      <c r="J70" s="140" t="str">
        <f>'P03'!G69</f>
        <v>nc</v>
      </c>
      <c r="K70" s="140" t="str">
        <f>'P04'!G69</f>
        <v>na</v>
      </c>
      <c r="L70" s="140" t="str">
        <f>'P05'!G69</f>
        <v>na</v>
      </c>
      <c r="M70" s="140" t="str">
        <f>'P06'!G69</f>
        <v>c</v>
      </c>
      <c r="N70" s="140" t="str">
        <f>'P07'!G69</f>
        <v>na</v>
      </c>
      <c r="O70" s="140" t="str">
        <f>'P08'!G69</f>
        <v>na</v>
      </c>
      <c r="P70" s="140" t="str">
        <f>'P09'!G69</f>
        <v>na</v>
      </c>
      <c r="Q70" s="145" t="str">
        <f>'P10'!G69</f>
        <v>na</v>
      </c>
      <c r="R70" s="146" t="str">
        <f>'P11'!G69</f>
        <v>na</v>
      </c>
      <c r="S70" s="146" t="str">
        <f>'P12'!G69</f>
        <v>na</v>
      </c>
      <c r="T70" s="146" t="str">
        <f>'P13'!G69</f>
        <v>na</v>
      </c>
      <c r="U70" s="146" t="str">
        <f>'P14'!G69</f>
        <v>na</v>
      </c>
      <c r="V70" s="146" t="str">
        <f>'P15'!G69</f>
        <v>na</v>
      </c>
      <c r="W70" s="147" t="str">
        <f>'P16'!G69</f>
        <v>na</v>
      </c>
      <c r="X70" s="147" t="str">
        <f>'P17'!G69</f>
        <v>na</v>
      </c>
      <c r="Y70" s="147" t="str">
        <f>'P18'!G69</f>
        <v>na</v>
      </c>
      <c r="Z70" s="147" t="str">
        <f>'P19'!G69</f>
        <v>nt</v>
      </c>
      <c r="AA70" s="142" t="str">
        <f>'P20'!G69</f>
        <v>nt</v>
      </c>
      <c r="AB70" s="143" t="str">
        <f>'P21'!G69</f>
        <v>na</v>
      </c>
      <c r="AC70" s="143" t="str">
        <f>'P22'!G69</f>
        <v>na</v>
      </c>
      <c r="AD70" s="143" t="str">
        <f>'P23'!G69</f>
        <v>na</v>
      </c>
      <c r="AE70" s="143" t="str">
        <f>'P24'!G69</f>
        <v>na</v>
      </c>
      <c r="AF70" s="143" t="str">
        <f>'P25'!G69</f>
        <v>na</v>
      </c>
      <c r="AG70" s="171"/>
    </row>
    <row r="71" spans="1:33" ht="37.5" customHeight="1" x14ac:dyDescent="0.2">
      <c r="A71" s="404"/>
      <c r="B71" s="136" t="s">
        <v>266</v>
      </c>
      <c r="C71" s="137" t="s">
        <v>9</v>
      </c>
      <c r="D71" s="138" t="s">
        <v>267</v>
      </c>
      <c r="E71" s="139" t="s">
        <v>122</v>
      </c>
      <c r="F71" s="324" t="s">
        <v>122</v>
      </c>
      <c r="G71" s="138" t="s">
        <v>268</v>
      </c>
      <c r="H71" s="140" t="str">
        <f>'P01'!G70</f>
        <v>c</v>
      </c>
      <c r="I71" s="140" t="str">
        <f>'P02'!G70</f>
        <v>c</v>
      </c>
      <c r="J71" s="140" t="str">
        <f>'P03'!G70</f>
        <v>c</v>
      </c>
      <c r="K71" s="140" t="str">
        <f>'P04'!G70</f>
        <v>c</v>
      </c>
      <c r="L71" s="140" t="str">
        <f>'P05'!G70</f>
        <v>c</v>
      </c>
      <c r="M71" s="140" t="str">
        <f>'P06'!G70</f>
        <v>c</v>
      </c>
      <c r="N71" s="140" t="str">
        <f>'P07'!G70</f>
        <v>c</v>
      </c>
      <c r="O71" s="140" t="str">
        <f>'P08'!G70</f>
        <v>c</v>
      </c>
      <c r="P71" s="140" t="str">
        <f>'P09'!G70</f>
        <v>c</v>
      </c>
      <c r="Q71" s="145" t="str">
        <f>'P10'!G70</f>
        <v>c</v>
      </c>
      <c r="R71" s="146" t="str">
        <f>'P11'!G70</f>
        <v>c</v>
      </c>
      <c r="S71" s="146" t="str">
        <f>'P12'!G70</f>
        <v>c</v>
      </c>
      <c r="T71" s="146" t="str">
        <f>'P13'!G70</f>
        <v>c</v>
      </c>
      <c r="U71" s="146" t="str">
        <f>'P14'!G70</f>
        <v>c</v>
      </c>
      <c r="V71" s="146" t="str">
        <f>'P15'!G70</f>
        <v>c</v>
      </c>
      <c r="W71" s="147" t="str">
        <f>'P16'!G70</f>
        <v>c</v>
      </c>
      <c r="X71" s="147" t="str">
        <f>'P17'!G70</f>
        <v>c</v>
      </c>
      <c r="Y71" s="147" t="str">
        <f>'P18'!G70</f>
        <v>c</v>
      </c>
      <c r="Z71" s="147" t="str">
        <f>'P19'!G70</f>
        <v>nt</v>
      </c>
      <c r="AA71" s="142" t="str">
        <f>'P20'!G70</f>
        <v>nt</v>
      </c>
      <c r="AB71" s="143" t="str">
        <f>'P21'!G70</f>
        <v>nt</v>
      </c>
      <c r="AC71" s="143" t="str">
        <f>'P22'!G70</f>
        <v>nt</v>
      </c>
      <c r="AD71" s="143" t="str">
        <f>'P23'!G70</f>
        <v>nt</v>
      </c>
      <c r="AE71" s="143" t="str">
        <f>'P24'!G70</f>
        <v>nt</v>
      </c>
      <c r="AF71" s="143" t="str">
        <f>'P25'!G70</f>
        <v>nt</v>
      </c>
      <c r="AG71" s="171"/>
    </row>
    <row r="72" spans="1:33" ht="37.5" customHeight="1" x14ac:dyDescent="0.2">
      <c r="A72" s="404"/>
      <c r="B72" s="136" t="s">
        <v>269</v>
      </c>
      <c r="C72" s="137" t="s">
        <v>16</v>
      </c>
      <c r="D72" s="148" t="s">
        <v>270</v>
      </c>
      <c r="E72" s="139"/>
      <c r="F72" s="324" t="s">
        <v>122</v>
      </c>
      <c r="G72" s="138" t="s">
        <v>271</v>
      </c>
      <c r="H72" s="140" t="str">
        <f>'P01'!G71</f>
        <v>c</v>
      </c>
      <c r="I72" s="140" t="str">
        <f>'P02'!G71</f>
        <v>c</v>
      </c>
      <c r="J72" s="140" t="str">
        <f>'P03'!G71</f>
        <v>c</v>
      </c>
      <c r="K72" s="140" t="str">
        <f>'P04'!G71</f>
        <v>c</v>
      </c>
      <c r="L72" s="140" t="str">
        <f>'P05'!G71</f>
        <v>c</v>
      </c>
      <c r="M72" s="140" t="str">
        <f>'P06'!G71</f>
        <v>c</v>
      </c>
      <c r="N72" s="140" t="str">
        <f>'P07'!G71</f>
        <v>c</v>
      </c>
      <c r="O72" s="140" t="str">
        <f>'P08'!G71</f>
        <v>na</v>
      </c>
      <c r="P72" s="140" t="str">
        <f>'P09'!G71</f>
        <v>c</v>
      </c>
      <c r="Q72" s="145" t="str">
        <f>'P10'!G71</f>
        <v>c</v>
      </c>
      <c r="R72" s="146" t="str">
        <f>'P11'!G71</f>
        <v>c</v>
      </c>
      <c r="S72" s="146" t="str">
        <f>'P12'!G71</f>
        <v>c</v>
      </c>
      <c r="T72" s="146" t="str">
        <f>'P13'!G71</f>
        <v>c</v>
      </c>
      <c r="U72" s="146" t="str">
        <f>'P14'!G71</f>
        <v>c</v>
      </c>
      <c r="V72" s="146" t="str">
        <f>'P15'!G71</f>
        <v>c</v>
      </c>
      <c r="W72" s="147" t="str">
        <f>'P16'!G71</f>
        <v>c</v>
      </c>
      <c r="X72" s="147" t="str">
        <f>'P17'!G71</f>
        <v>c</v>
      </c>
      <c r="Y72" s="147" t="str">
        <f>'P18'!G71</f>
        <v>c</v>
      </c>
      <c r="Z72" s="147" t="str">
        <f>'P19'!G71</f>
        <v>nt</v>
      </c>
      <c r="AA72" s="142" t="str">
        <f>'P20'!G71</f>
        <v>nt</v>
      </c>
      <c r="AB72" s="143" t="str">
        <f>'P21'!G71</f>
        <v>nt</v>
      </c>
      <c r="AC72" s="143" t="str">
        <f>'P22'!G71</f>
        <v>nt</v>
      </c>
      <c r="AD72" s="143" t="str">
        <f>'P23'!G71</f>
        <v>nt</v>
      </c>
      <c r="AE72" s="143" t="str">
        <f>'P24'!G71</f>
        <v>nt</v>
      </c>
      <c r="AF72" s="143" t="str">
        <f>'P25'!G71</f>
        <v>nt</v>
      </c>
      <c r="AG72" s="171"/>
    </row>
    <row r="73" spans="1:33" ht="37.5" customHeight="1" x14ac:dyDescent="0.2">
      <c r="A73" s="404"/>
      <c r="B73" s="136" t="s">
        <v>272</v>
      </c>
      <c r="C73" s="137" t="s">
        <v>16</v>
      </c>
      <c r="D73" s="148" t="s">
        <v>151</v>
      </c>
      <c r="E73" s="139"/>
      <c r="F73" s="324" t="s">
        <v>122</v>
      </c>
      <c r="G73" s="138" t="s">
        <v>273</v>
      </c>
      <c r="H73" s="140" t="str">
        <f>'P01'!G72</f>
        <v>c</v>
      </c>
      <c r="I73" s="140" t="str">
        <f>'P02'!G72</f>
        <v>c</v>
      </c>
      <c r="J73" s="140" t="str">
        <f>'P03'!G72</f>
        <v>c</v>
      </c>
      <c r="K73" s="140" t="str">
        <f>'P04'!G72</f>
        <v>na</v>
      </c>
      <c r="L73" s="140" t="str">
        <f>'P05'!G72</f>
        <v>c</v>
      </c>
      <c r="M73" s="140" t="str">
        <f>'P06'!G72</f>
        <v>c</v>
      </c>
      <c r="N73" s="140" t="str">
        <f>'P07'!G72</f>
        <v>c</v>
      </c>
      <c r="O73" s="140" t="str">
        <f>'P08'!G72</f>
        <v>c</v>
      </c>
      <c r="P73" s="140" t="str">
        <f>'P09'!G72</f>
        <v>c</v>
      </c>
      <c r="Q73" s="145" t="str">
        <f>'P10'!G72</f>
        <v>c</v>
      </c>
      <c r="R73" s="146" t="str">
        <f>'P11'!G72</f>
        <v>c</v>
      </c>
      <c r="S73" s="146" t="str">
        <f>'P12'!G72</f>
        <v>c</v>
      </c>
      <c r="T73" s="146" t="str">
        <f>'P13'!G72</f>
        <v>c</v>
      </c>
      <c r="U73" s="146" t="str">
        <f>'P14'!G72</f>
        <v>c</v>
      </c>
      <c r="V73" s="146" t="str">
        <f>'P15'!G72</f>
        <v>c</v>
      </c>
      <c r="W73" s="147" t="str">
        <f>'P16'!G72</f>
        <v>c</v>
      </c>
      <c r="X73" s="147" t="str">
        <f>'P17'!G72</f>
        <v>c</v>
      </c>
      <c r="Y73" s="147" t="str">
        <f>'P18'!G72</f>
        <v>c</v>
      </c>
      <c r="Z73" s="147" t="str">
        <f>'P19'!G72</f>
        <v>nt</v>
      </c>
      <c r="AA73" s="142" t="str">
        <f>'P20'!G72</f>
        <v>nt</v>
      </c>
      <c r="AB73" s="143" t="str">
        <f>'P21'!G72</f>
        <v>nt</v>
      </c>
      <c r="AC73" s="143" t="str">
        <f>'P22'!G72</f>
        <v>nt</v>
      </c>
      <c r="AD73" s="143" t="str">
        <f>'P23'!G72</f>
        <v>nt</v>
      </c>
      <c r="AE73" s="143" t="str">
        <f>'P24'!G72</f>
        <v>nt</v>
      </c>
      <c r="AF73" s="143" t="str">
        <f>'P25'!G72</f>
        <v>nt</v>
      </c>
      <c r="AG73" s="171"/>
    </row>
    <row r="74" spans="1:33" ht="37.5" customHeight="1" x14ac:dyDescent="0.2">
      <c r="A74" s="404"/>
      <c r="B74" s="136" t="s">
        <v>274</v>
      </c>
      <c r="C74" s="137" t="s">
        <v>9</v>
      </c>
      <c r="D74" s="148" t="s">
        <v>275</v>
      </c>
      <c r="E74" s="139" t="s">
        <v>122</v>
      </c>
      <c r="F74" s="324"/>
      <c r="G74" s="138" t="s">
        <v>276</v>
      </c>
      <c r="H74" s="140" t="str">
        <f>'P01'!G73</f>
        <v>na</v>
      </c>
      <c r="I74" s="140" t="str">
        <f>'P02'!G73</f>
        <v>na</v>
      </c>
      <c r="J74" s="140" t="str">
        <f>'P03'!G73</f>
        <v>c</v>
      </c>
      <c r="K74" s="140" t="str">
        <f>'P04'!G73</f>
        <v>na</v>
      </c>
      <c r="L74" s="140" t="str">
        <f>'P05'!G73</f>
        <v>na</v>
      </c>
      <c r="M74" s="140" t="str">
        <f>'P06'!G73</f>
        <v>na</v>
      </c>
      <c r="N74" s="140" t="str">
        <f>'P07'!G73</f>
        <v>na</v>
      </c>
      <c r="O74" s="140" t="str">
        <f>'P08'!G73</f>
        <v>na</v>
      </c>
      <c r="P74" s="140" t="str">
        <f>'P09'!G73</f>
        <v>na</v>
      </c>
      <c r="Q74" s="145" t="str">
        <f>'P10'!G73</f>
        <v>na</v>
      </c>
      <c r="R74" s="146" t="str">
        <f>'P11'!G73</f>
        <v>na</v>
      </c>
      <c r="S74" s="146" t="str">
        <f>'P12'!G73</f>
        <v>na</v>
      </c>
      <c r="T74" s="146" t="str">
        <f>'P13'!G73</f>
        <v>na</v>
      </c>
      <c r="U74" s="146" t="str">
        <f>'P14'!G73</f>
        <v>na</v>
      </c>
      <c r="V74" s="146" t="str">
        <f>'P15'!G73</f>
        <v>na</v>
      </c>
      <c r="W74" s="147" t="str">
        <f>'P16'!G73</f>
        <v>na</v>
      </c>
      <c r="X74" s="147" t="str">
        <f>'P17'!G73</f>
        <v>na</v>
      </c>
      <c r="Y74" s="147" t="str">
        <f>'P18'!G73</f>
        <v>na</v>
      </c>
      <c r="Z74" s="147" t="str">
        <f>'P19'!G73</f>
        <v>nt</v>
      </c>
      <c r="AA74" s="142" t="str">
        <f>'P20'!G73</f>
        <v>nt</v>
      </c>
      <c r="AB74" s="143" t="str">
        <f>'P21'!G73</f>
        <v>nt</v>
      </c>
      <c r="AC74" s="143" t="str">
        <f>'P22'!G73</f>
        <v>nt</v>
      </c>
      <c r="AD74" s="143" t="str">
        <f>'P23'!G73</f>
        <v>nt</v>
      </c>
      <c r="AE74" s="143" t="str">
        <f>'P24'!G73</f>
        <v>nt</v>
      </c>
      <c r="AF74" s="143" t="str">
        <f>'P25'!G73</f>
        <v>nt</v>
      </c>
      <c r="AG74" s="171"/>
    </row>
    <row r="75" spans="1:33" ht="37.5" customHeight="1" x14ac:dyDescent="0.2">
      <c r="A75" s="404"/>
      <c r="B75" s="136" t="s">
        <v>277</v>
      </c>
      <c r="C75" s="137" t="s">
        <v>9</v>
      </c>
      <c r="D75" s="138" t="s">
        <v>278</v>
      </c>
      <c r="E75" s="139" t="s">
        <v>122</v>
      </c>
      <c r="F75" s="324"/>
      <c r="G75" s="138" t="s">
        <v>279</v>
      </c>
      <c r="H75" s="140" t="str">
        <f>'P01'!G74</f>
        <v>nc</v>
      </c>
      <c r="I75" s="140" t="str">
        <f>'P02'!G74</f>
        <v>na</v>
      </c>
      <c r="J75" s="140" t="str">
        <f>'P03'!G74</f>
        <v>na</v>
      </c>
      <c r="K75" s="140" t="str">
        <f>'P04'!G74</f>
        <v>na</v>
      </c>
      <c r="L75" s="140" t="str">
        <f>'P05'!G74</f>
        <v>nc</v>
      </c>
      <c r="M75" s="140" t="str">
        <f>'P06'!G74</f>
        <v>nc</v>
      </c>
      <c r="N75" s="140" t="str">
        <f>'P07'!G74</f>
        <v>na</v>
      </c>
      <c r="O75" s="140" t="str">
        <f>'P08'!G74</f>
        <v>na</v>
      </c>
      <c r="P75" s="140" t="str">
        <f>'P09'!G74</f>
        <v>na</v>
      </c>
      <c r="Q75" s="145" t="str">
        <f>'P10'!G74</f>
        <v>na</v>
      </c>
      <c r="R75" s="146" t="str">
        <f>'P11'!G74</f>
        <v>na</v>
      </c>
      <c r="S75" s="146" t="str">
        <f>'P12'!G74</f>
        <v>nc</v>
      </c>
      <c r="T75" s="146" t="str">
        <f>'P13'!G74</f>
        <v>na</v>
      </c>
      <c r="U75" s="146" t="str">
        <f>'P14'!G74</f>
        <v>na</v>
      </c>
      <c r="V75" s="146" t="str">
        <f>'P15'!G74</f>
        <v>na</v>
      </c>
      <c r="W75" s="147" t="str">
        <f>'P16'!G74</f>
        <v>na</v>
      </c>
      <c r="X75" s="147" t="str">
        <f>'P17'!G74</f>
        <v>na</v>
      </c>
      <c r="Y75" s="147" t="str">
        <f>'P18'!G74</f>
        <v>na</v>
      </c>
      <c r="Z75" s="147" t="str">
        <f>'P19'!G74</f>
        <v>nt</v>
      </c>
      <c r="AA75" s="142" t="str">
        <f>'P20'!G74</f>
        <v>nt</v>
      </c>
      <c r="AB75" s="143" t="str">
        <f>'P21'!G74</f>
        <v>na</v>
      </c>
      <c r="AC75" s="143" t="str">
        <f>'P22'!G74</f>
        <v>na</v>
      </c>
      <c r="AD75" s="143" t="str">
        <f>'P23'!G74</f>
        <v>na</v>
      </c>
      <c r="AE75" s="143" t="str">
        <f>'P24'!G74</f>
        <v>na</v>
      </c>
      <c r="AF75" s="143" t="str">
        <f>'P25'!G74</f>
        <v>na</v>
      </c>
      <c r="AG75" s="171"/>
    </row>
    <row r="76" spans="1:33" ht="37.5" customHeight="1" x14ac:dyDescent="0.2">
      <c r="A76" s="404"/>
      <c r="B76" s="136" t="s">
        <v>280</v>
      </c>
      <c r="C76" s="137" t="s">
        <v>9</v>
      </c>
      <c r="D76" s="138" t="s">
        <v>281</v>
      </c>
      <c r="E76" s="139"/>
      <c r="F76" s="324" t="s">
        <v>122</v>
      </c>
      <c r="G76" s="138" t="s">
        <v>282</v>
      </c>
      <c r="H76" s="140" t="str">
        <f>'P01'!G75</f>
        <v>c</v>
      </c>
      <c r="I76" s="140" t="str">
        <f>'P02'!G75</f>
        <v>c</v>
      </c>
      <c r="J76" s="140" t="str">
        <f>'P03'!G75</f>
        <v>c</v>
      </c>
      <c r="K76" s="140" t="str">
        <f>'P04'!G75</f>
        <v>c</v>
      </c>
      <c r="L76" s="140" t="str">
        <f>'P05'!G75</f>
        <v>c</v>
      </c>
      <c r="M76" s="140" t="str">
        <f>'P06'!G75</f>
        <v>c</v>
      </c>
      <c r="N76" s="140" t="str">
        <f>'P07'!G75</f>
        <v>na</v>
      </c>
      <c r="O76" s="140" t="str">
        <f>'P08'!G75</f>
        <v>c</v>
      </c>
      <c r="P76" s="140" t="str">
        <f>'P09'!G75</f>
        <v>c</v>
      </c>
      <c r="Q76" s="145" t="str">
        <f>'P10'!G75</f>
        <v>c</v>
      </c>
      <c r="R76" s="146" t="str">
        <f>'P11'!G75</f>
        <v>c</v>
      </c>
      <c r="S76" s="146" t="str">
        <f>'P12'!G75</f>
        <v>c</v>
      </c>
      <c r="T76" s="146" t="str">
        <f>'P13'!G75</f>
        <v>c</v>
      </c>
      <c r="U76" s="146" t="str">
        <f>'P14'!G75</f>
        <v>c</v>
      </c>
      <c r="V76" s="146" t="str">
        <f>'P15'!G75</f>
        <v>c</v>
      </c>
      <c r="W76" s="147" t="str">
        <f>'P16'!G75</f>
        <v>c</v>
      </c>
      <c r="X76" s="147" t="str">
        <f>'P17'!G75</f>
        <v>c</v>
      </c>
      <c r="Y76" s="147" t="str">
        <f>'P18'!G75</f>
        <v>c</v>
      </c>
      <c r="Z76" s="147" t="str">
        <f>'P19'!G75</f>
        <v>nt</v>
      </c>
      <c r="AA76" s="142" t="str">
        <f>'P20'!G75</f>
        <v>nt</v>
      </c>
      <c r="AB76" s="143" t="str">
        <f>'P21'!G75</f>
        <v>nt</v>
      </c>
      <c r="AC76" s="143" t="str">
        <f>'P22'!G75</f>
        <v>nt</v>
      </c>
      <c r="AD76" s="143" t="str">
        <f>'P23'!G75</f>
        <v>nt</v>
      </c>
      <c r="AE76" s="143" t="str">
        <f>'P24'!G75</f>
        <v>nt</v>
      </c>
      <c r="AF76" s="143" t="str">
        <f>'P25'!G75</f>
        <v>nt</v>
      </c>
      <c r="AG76" s="171"/>
    </row>
    <row r="77" spans="1:33" ht="37.5" customHeight="1" x14ac:dyDescent="0.2">
      <c r="A77" s="404"/>
      <c r="B77" s="136" t="s">
        <v>283</v>
      </c>
      <c r="C77" s="137" t="s">
        <v>9</v>
      </c>
      <c r="D77" s="138" t="s">
        <v>284</v>
      </c>
      <c r="E77" s="139"/>
      <c r="F77" s="324"/>
      <c r="G77" s="138" t="s">
        <v>285</v>
      </c>
      <c r="H77" s="140" t="str">
        <f>'P01'!G76</f>
        <v>c</v>
      </c>
      <c r="I77" s="140" t="str">
        <f>'P02'!G76</f>
        <v>c</v>
      </c>
      <c r="J77" s="140" t="str">
        <f>'P03'!G76</f>
        <v>c</v>
      </c>
      <c r="K77" s="140" t="str">
        <f>'P04'!G76</f>
        <v>c</v>
      </c>
      <c r="L77" s="140" t="str">
        <f>'P05'!G76</f>
        <v>c</v>
      </c>
      <c r="M77" s="140" t="str">
        <f>'P06'!G76</f>
        <v>c</v>
      </c>
      <c r="N77" s="140" t="str">
        <f>'P07'!G76</f>
        <v>c</v>
      </c>
      <c r="O77" s="140" t="str">
        <f>'P08'!G76</f>
        <v>c</v>
      </c>
      <c r="P77" s="140" t="str">
        <f>'P09'!G76</f>
        <v>c</v>
      </c>
      <c r="Q77" s="145" t="str">
        <f>'P10'!G76</f>
        <v>c</v>
      </c>
      <c r="R77" s="146" t="str">
        <f>'P11'!G76</f>
        <v>c</v>
      </c>
      <c r="S77" s="146" t="str">
        <f>'P12'!G76</f>
        <v>c</v>
      </c>
      <c r="T77" s="146" t="str">
        <f>'P13'!G76</f>
        <v>c</v>
      </c>
      <c r="U77" s="146" t="str">
        <f>'P14'!G76</f>
        <v>c</v>
      </c>
      <c r="V77" s="146" t="str">
        <f>'P15'!G76</f>
        <v>c</v>
      </c>
      <c r="W77" s="147" t="str">
        <f>'P16'!G76</f>
        <v>c</v>
      </c>
      <c r="X77" s="147" t="str">
        <f>'P17'!G76</f>
        <v>c</v>
      </c>
      <c r="Y77" s="147" t="str">
        <f>'P18'!G76</f>
        <v>c</v>
      </c>
      <c r="Z77" s="147" t="str">
        <f>'P19'!G76</f>
        <v>nt</v>
      </c>
      <c r="AA77" s="142" t="str">
        <f>'P20'!G76</f>
        <v>nt</v>
      </c>
      <c r="AB77" s="143" t="str">
        <f>'P21'!G76</f>
        <v>nt</v>
      </c>
      <c r="AC77" s="143" t="str">
        <f>'P22'!G76</f>
        <v>nt</v>
      </c>
      <c r="AD77" s="143" t="str">
        <f>'P23'!G76</f>
        <v>nt</v>
      </c>
      <c r="AE77" s="143" t="str">
        <f>'P24'!G76</f>
        <v>nt</v>
      </c>
      <c r="AF77" s="143" t="str">
        <f>'P25'!G76</f>
        <v>nt</v>
      </c>
      <c r="AG77" s="171"/>
    </row>
    <row r="78" spans="1:33" ht="37.5" customHeight="1" x14ac:dyDescent="0.2">
      <c r="A78" s="404"/>
      <c r="B78" s="136" t="s">
        <v>286</v>
      </c>
      <c r="C78" s="162" t="s">
        <v>9</v>
      </c>
      <c r="D78" s="138" t="s">
        <v>284</v>
      </c>
      <c r="E78" s="172"/>
      <c r="F78" s="329"/>
      <c r="G78" s="138" t="s">
        <v>287</v>
      </c>
      <c r="H78" s="140" t="str">
        <f>'P01'!G77</f>
        <v>na</v>
      </c>
      <c r="I78" s="167" t="str">
        <f>'P02'!G77</f>
        <v>na</v>
      </c>
      <c r="J78" s="167" t="str">
        <f>'P03'!G77</f>
        <v>na</v>
      </c>
      <c r="K78" s="167" t="str">
        <f>'P04'!G77</f>
        <v>na</v>
      </c>
      <c r="L78" s="167" t="str">
        <f>'P05'!G77</f>
        <v>na</v>
      </c>
      <c r="M78" s="167" t="str">
        <f>'P06'!G77</f>
        <v>na</v>
      </c>
      <c r="N78" s="167" t="str">
        <f>'P07'!G77</f>
        <v>na</v>
      </c>
      <c r="O78" s="167" t="str">
        <f>'P08'!G77</f>
        <v>na</v>
      </c>
      <c r="P78" s="167" t="str">
        <f>'P09'!G77</f>
        <v>na</v>
      </c>
      <c r="Q78" s="168" t="str">
        <f>'P10'!G77</f>
        <v>na</v>
      </c>
      <c r="R78" s="146" t="str">
        <f>'P11'!G77</f>
        <v>na</v>
      </c>
      <c r="S78" s="146" t="str">
        <f>'P12'!G77</f>
        <v>na</v>
      </c>
      <c r="T78" s="146" t="str">
        <f>'P13'!G77</f>
        <v>na</v>
      </c>
      <c r="U78" s="146" t="str">
        <f>'P14'!G77</f>
        <v>na</v>
      </c>
      <c r="V78" s="146" t="str">
        <f>'P15'!G77</f>
        <v>na</v>
      </c>
      <c r="W78" s="146" t="str">
        <f>'P16'!G77</f>
        <v>na</v>
      </c>
      <c r="X78" s="146" t="str">
        <f>'P17'!G77</f>
        <v>na</v>
      </c>
      <c r="Y78" s="146" t="str">
        <f>'P18'!G77</f>
        <v>na</v>
      </c>
      <c r="Z78" s="146" t="str">
        <f>'P19'!G77</f>
        <v>nt</v>
      </c>
      <c r="AA78" s="158" t="str">
        <f>'P20'!G77</f>
        <v>nt</v>
      </c>
      <c r="AB78" s="143" t="str">
        <f>'P21'!G77</f>
        <v>nt</v>
      </c>
      <c r="AC78" s="143" t="str">
        <f>'P22'!G77</f>
        <v>nt</v>
      </c>
      <c r="AD78" s="143" t="str">
        <f>'P23'!G77</f>
        <v>nt</v>
      </c>
      <c r="AE78" s="143" t="str">
        <f>'P24'!G77</f>
        <v>nt</v>
      </c>
      <c r="AF78" s="143" t="str">
        <f>'P25'!G77</f>
        <v>nt</v>
      </c>
      <c r="AG78" s="173"/>
    </row>
    <row r="79" spans="1:33" ht="37.5" customHeight="1" x14ac:dyDescent="0.2">
      <c r="A79" s="404"/>
      <c r="B79" s="136" t="s">
        <v>288</v>
      </c>
      <c r="C79" s="164" t="s">
        <v>16</v>
      </c>
      <c r="D79" s="148" t="s">
        <v>289</v>
      </c>
      <c r="E79" s="160"/>
      <c r="F79" s="327" t="s">
        <v>122</v>
      </c>
      <c r="G79" s="138" t="s">
        <v>290</v>
      </c>
      <c r="H79" s="140" t="str">
        <f>'P01'!G78</f>
        <v>nc</v>
      </c>
      <c r="I79" s="141" t="str">
        <f>'P02'!G78</f>
        <v>na</v>
      </c>
      <c r="J79" s="141" t="str">
        <f>'P03'!G78</f>
        <v>na</v>
      </c>
      <c r="K79" s="141" t="str">
        <f>'P04'!G78</f>
        <v>na</v>
      </c>
      <c r="L79" s="141" t="str">
        <f>'P05'!G78</f>
        <v>na</v>
      </c>
      <c r="M79" s="141" t="str">
        <f>'P06'!G78</f>
        <v>na</v>
      </c>
      <c r="N79" s="141" t="str">
        <f>'P07'!G78</f>
        <v>na</v>
      </c>
      <c r="O79" s="141" t="str">
        <f>'P08'!G78</f>
        <v>na</v>
      </c>
      <c r="P79" s="141" t="str">
        <f>'P09'!G78</f>
        <v>na</v>
      </c>
      <c r="Q79" s="141" t="str">
        <f>'P10'!G78</f>
        <v>na</v>
      </c>
      <c r="R79" s="141" t="str">
        <f>'P11'!G78</f>
        <v>na</v>
      </c>
      <c r="S79" s="141" t="str">
        <f>'P12'!G78</f>
        <v>na</v>
      </c>
      <c r="T79" s="141" t="str">
        <f>'P13'!G78</f>
        <v>na</v>
      </c>
      <c r="U79" s="141" t="str">
        <f>'P14'!G78</f>
        <v>na</v>
      </c>
      <c r="V79" s="141" t="str">
        <f>'P15'!G78</f>
        <v>na</v>
      </c>
      <c r="W79" s="141" t="str">
        <f>'P16'!G78</f>
        <v>na</v>
      </c>
      <c r="X79" s="141" t="str">
        <f>'P17'!G78</f>
        <v>na</v>
      </c>
      <c r="Y79" s="141" t="str">
        <f>'P18'!G78</f>
        <v>na</v>
      </c>
      <c r="Z79" s="141" t="str">
        <f>'P19'!G78</f>
        <v>nt</v>
      </c>
      <c r="AA79" s="142" t="str">
        <f>'P20'!G78</f>
        <v>nt</v>
      </c>
      <c r="AB79" s="143" t="str">
        <f>'P21'!G78</f>
        <v>na</v>
      </c>
      <c r="AC79" s="143" t="str">
        <f>'P22'!G78</f>
        <v>na</v>
      </c>
      <c r="AD79" s="143" t="str">
        <f>'P23'!G78</f>
        <v>na</v>
      </c>
      <c r="AE79" s="143" t="str">
        <f>'P24'!G78</f>
        <v>na</v>
      </c>
      <c r="AF79" s="143" t="str">
        <f>'P25'!G78</f>
        <v>na</v>
      </c>
      <c r="AG79" s="174"/>
    </row>
    <row r="80" spans="1:33" ht="37.5" customHeight="1" x14ac:dyDescent="0.2">
      <c r="A80" s="404"/>
      <c r="B80" s="136" t="s">
        <v>291</v>
      </c>
      <c r="C80" s="149" t="s">
        <v>16</v>
      </c>
      <c r="D80" s="148" t="s">
        <v>292</v>
      </c>
      <c r="E80" s="165"/>
      <c r="F80" s="165" t="s">
        <v>122</v>
      </c>
      <c r="G80" s="138" t="s">
        <v>293</v>
      </c>
      <c r="H80" s="140" t="str">
        <f>'P01'!G79</f>
        <v>c</v>
      </c>
      <c r="I80" s="140" t="str">
        <f>'P02'!G79</f>
        <v>na</v>
      </c>
      <c r="J80" s="140" t="str">
        <f>'P03'!G79</f>
        <v>nc</v>
      </c>
      <c r="K80" s="140" t="str">
        <f>'P04'!G79</f>
        <v>na</v>
      </c>
      <c r="L80" s="140" t="str">
        <f>'P05'!G79</f>
        <v>na</v>
      </c>
      <c r="M80" s="140" t="str">
        <f>'P06'!G79</f>
        <v>na</v>
      </c>
      <c r="N80" s="140" t="str">
        <f>'P07'!G79</f>
        <v>na</v>
      </c>
      <c r="O80" s="140" t="str">
        <f>'P08'!G79</f>
        <v>na</v>
      </c>
      <c r="P80" s="140" t="str">
        <f>'P09'!G79</f>
        <v>na</v>
      </c>
      <c r="Q80" s="140" t="str">
        <f>'P10'!G79</f>
        <v>na</v>
      </c>
      <c r="R80" s="140" t="str">
        <f>'P11'!G79</f>
        <v>na</v>
      </c>
      <c r="S80" s="140" t="str">
        <f>'P12'!G79</f>
        <v>na</v>
      </c>
      <c r="T80" s="140" t="str">
        <f>'P13'!G79</f>
        <v>na</v>
      </c>
      <c r="U80" s="140" t="str">
        <f>'P14'!G79</f>
        <v>na</v>
      </c>
      <c r="V80" s="140" t="str">
        <f>'P15'!G79</f>
        <v>na</v>
      </c>
      <c r="W80" s="146" t="str">
        <f>'P16'!G79</f>
        <v>na</v>
      </c>
      <c r="X80" s="146" t="str">
        <f>'P17'!G79</f>
        <v>na</v>
      </c>
      <c r="Y80" s="146" t="str">
        <f>'P18'!G79</f>
        <v>na</v>
      </c>
      <c r="Z80" s="146" t="str">
        <f>'P19'!G79</f>
        <v>nt</v>
      </c>
      <c r="AA80" s="142" t="str">
        <f>'P20'!G79</f>
        <v>nt</v>
      </c>
      <c r="AB80" s="143" t="str">
        <f>'P21'!G79</f>
        <v>nt</v>
      </c>
      <c r="AC80" s="143" t="str">
        <f>'P22'!G79</f>
        <v>nt</v>
      </c>
      <c r="AD80" s="143" t="str">
        <f>'P23'!G79</f>
        <v>nt</v>
      </c>
      <c r="AE80" s="143" t="str">
        <f>'P24'!G79</f>
        <v>nt</v>
      </c>
      <c r="AF80" s="143" t="str">
        <f>'P25'!G79</f>
        <v>nt</v>
      </c>
      <c r="AG80" s="144"/>
    </row>
    <row r="81" spans="1:33" ht="37.5" customHeight="1" x14ac:dyDescent="0.2">
      <c r="A81" s="404"/>
      <c r="B81" s="136" t="s">
        <v>294</v>
      </c>
      <c r="C81" s="178" t="s">
        <v>16</v>
      </c>
      <c r="D81" s="148" t="s">
        <v>295</v>
      </c>
      <c r="E81" s="178"/>
      <c r="F81" s="178" t="s">
        <v>122</v>
      </c>
      <c r="G81" s="138" t="s">
        <v>296</v>
      </c>
      <c r="H81" s="140" t="str">
        <f>'P01'!G80</f>
        <v>c</v>
      </c>
      <c r="I81" s="140" t="str">
        <f>'P02'!G80</f>
        <v>na</v>
      </c>
      <c r="J81" s="140" t="str">
        <f>'P03'!G80</f>
        <v>na</v>
      </c>
      <c r="K81" s="140" t="str">
        <f>'P04'!G80</f>
        <v>na</v>
      </c>
      <c r="L81" s="140" t="str">
        <f>'P05'!G80</f>
        <v>na</v>
      </c>
      <c r="M81" s="140" t="str">
        <f>'P06'!G80</f>
        <v>na</v>
      </c>
      <c r="N81" s="140" t="str">
        <f>'P07'!G80</f>
        <v>na</v>
      </c>
      <c r="O81" s="140" t="str">
        <f>'P08'!G80</f>
        <v>na</v>
      </c>
      <c r="P81" s="140" t="str">
        <f>'P09'!G80</f>
        <v>na</v>
      </c>
      <c r="Q81" s="145" t="str">
        <f>'P10'!G80</f>
        <v>na</v>
      </c>
      <c r="R81" s="146" t="str">
        <f>'P11'!G80</f>
        <v>na</v>
      </c>
      <c r="S81" s="146" t="str">
        <f>'P12'!G80</f>
        <v>c</v>
      </c>
      <c r="T81" s="146" t="str">
        <f>'P13'!G80</f>
        <v>na</v>
      </c>
      <c r="U81" s="146" t="str">
        <f>'P14'!G80</f>
        <v>na</v>
      </c>
      <c r="V81" s="146" t="str">
        <f>'P15'!G80</f>
        <v>na</v>
      </c>
      <c r="W81" s="147" t="str">
        <f>'P16'!G80</f>
        <v>na</v>
      </c>
      <c r="X81" s="147" t="str">
        <f>'P17'!G80</f>
        <v>na</v>
      </c>
      <c r="Y81" s="147" t="str">
        <f>'P18'!G80</f>
        <v>na</v>
      </c>
      <c r="Z81" s="147" t="str">
        <f>'P19'!G80</f>
        <v>nt</v>
      </c>
      <c r="AA81" s="142" t="str">
        <f>'P20'!G80</f>
        <v>nt</v>
      </c>
      <c r="AB81" s="143" t="str">
        <f>'P21'!G80</f>
        <v>nt</v>
      </c>
      <c r="AC81" s="143" t="str">
        <f>'P22'!G80</f>
        <v>nt</v>
      </c>
      <c r="AD81" s="143" t="str">
        <f>'P23'!G80</f>
        <v>nt</v>
      </c>
      <c r="AE81" s="143" t="str">
        <f>'P24'!G80</f>
        <v>nt</v>
      </c>
      <c r="AF81" s="143" t="str">
        <f>'P25'!G80</f>
        <v>nt</v>
      </c>
      <c r="AG81" s="179"/>
    </row>
    <row r="82" spans="1:33" ht="37.5" customHeight="1" x14ac:dyDescent="0.2">
      <c r="A82" s="406"/>
      <c r="B82" s="136" t="s">
        <v>297</v>
      </c>
      <c r="C82" s="178" t="s">
        <v>9</v>
      </c>
      <c r="D82" s="148" t="s">
        <v>298</v>
      </c>
      <c r="E82" s="178"/>
      <c r="F82" s="178" t="s">
        <v>122</v>
      </c>
      <c r="G82" s="138" t="s">
        <v>299</v>
      </c>
      <c r="H82" s="140" t="str">
        <f>'P01'!G81</f>
        <v>na</v>
      </c>
      <c r="I82" s="140" t="str">
        <f>'P02'!G81</f>
        <v>na</v>
      </c>
      <c r="J82" s="140" t="str">
        <f>'P03'!G81</f>
        <v>na</v>
      </c>
      <c r="K82" s="140" t="str">
        <f>'P04'!G81</f>
        <v>na</v>
      </c>
      <c r="L82" s="140" t="str">
        <f>'P05'!G81</f>
        <v>na</v>
      </c>
      <c r="M82" s="140" t="str">
        <f>'P06'!G81</f>
        <v>na</v>
      </c>
      <c r="N82" s="140" t="str">
        <f>'P07'!G81</f>
        <v>na</v>
      </c>
      <c r="O82" s="140" t="str">
        <f>'P08'!G81</f>
        <v>na</v>
      </c>
      <c r="P82" s="140" t="str">
        <f>'P09'!G81</f>
        <v>na</v>
      </c>
      <c r="Q82" s="145" t="str">
        <f>'P10'!G81</f>
        <v>na</v>
      </c>
      <c r="R82" s="146" t="str">
        <f>'P11'!G81</f>
        <v>na</v>
      </c>
      <c r="S82" s="146" t="str">
        <f>'P12'!G81</f>
        <v>c</v>
      </c>
      <c r="T82" s="146" t="str">
        <f>'P13'!G81</f>
        <v>na</v>
      </c>
      <c r="U82" s="146" t="str">
        <f>'P14'!G81</f>
        <v>na</v>
      </c>
      <c r="V82" s="146" t="str">
        <f>'P15'!G81</f>
        <v>na</v>
      </c>
      <c r="W82" s="147" t="str">
        <f>'P16'!G81</f>
        <v>na</v>
      </c>
      <c r="X82" s="147" t="str">
        <f>'P17'!G81</f>
        <v>na</v>
      </c>
      <c r="Y82" s="147" t="str">
        <f>'P18'!G81</f>
        <v>na</v>
      </c>
      <c r="Z82" s="147" t="str">
        <f>'P19'!G81</f>
        <v>nt</v>
      </c>
      <c r="AA82" s="142" t="str">
        <f>'P20'!G81</f>
        <v>nt</v>
      </c>
      <c r="AB82" s="143" t="str">
        <f>'P21'!G81</f>
        <v>nt</v>
      </c>
      <c r="AC82" s="143" t="str">
        <f>'P22'!G81</f>
        <v>nt</v>
      </c>
      <c r="AD82" s="143" t="str">
        <f>'P23'!G81</f>
        <v>nt</v>
      </c>
      <c r="AE82" s="143" t="str">
        <f>'P24'!G81</f>
        <v>nt</v>
      </c>
      <c r="AF82" s="143" t="str">
        <f>'P25'!G81</f>
        <v>nt</v>
      </c>
      <c r="AG82" s="179"/>
    </row>
    <row r="83" spans="1:33" ht="37.5" customHeight="1" x14ac:dyDescent="0.2">
      <c r="A83" s="403" t="s">
        <v>76</v>
      </c>
      <c r="B83" s="136" t="s">
        <v>300</v>
      </c>
      <c r="C83" s="178" t="s">
        <v>9</v>
      </c>
      <c r="D83" s="138" t="s">
        <v>301</v>
      </c>
      <c r="E83" s="178" t="s">
        <v>122</v>
      </c>
      <c r="F83" s="178"/>
      <c r="G83" s="138" t="s">
        <v>302</v>
      </c>
      <c r="H83" s="140" t="str">
        <f>'P01'!G82</f>
        <v>na</v>
      </c>
      <c r="I83" s="140" t="str">
        <f>'P02'!G82</f>
        <v>nc</v>
      </c>
      <c r="J83" s="140" t="str">
        <f>'P03'!G82</f>
        <v>na</v>
      </c>
      <c r="K83" s="140" t="str">
        <f>'P04'!G82</f>
        <v>na</v>
      </c>
      <c r="L83" s="140" t="str">
        <f>'P05'!G82</f>
        <v>c</v>
      </c>
      <c r="M83" s="140" t="str">
        <f>'P06'!G82</f>
        <v>c</v>
      </c>
      <c r="N83" s="140" t="str">
        <f>'P07'!G82</f>
        <v>na</v>
      </c>
      <c r="O83" s="140" t="str">
        <f>'P08'!G82</f>
        <v>c</v>
      </c>
      <c r="P83" s="140" t="str">
        <f>'P09'!G82</f>
        <v>na</v>
      </c>
      <c r="Q83" s="145" t="str">
        <f>'P10'!G82</f>
        <v>na</v>
      </c>
      <c r="R83" s="146" t="str">
        <f>'P11'!G82</f>
        <v>na</v>
      </c>
      <c r="S83" s="146" t="str">
        <f>'P12'!G82</f>
        <v>na</v>
      </c>
      <c r="T83" s="146" t="str">
        <f>'P13'!G82</f>
        <v>na</v>
      </c>
      <c r="U83" s="146" t="str">
        <f>'P14'!G82</f>
        <v>na</v>
      </c>
      <c r="V83" s="146" t="str">
        <f>'P15'!G82</f>
        <v>na</v>
      </c>
      <c r="W83" s="147" t="str">
        <f>'P16'!G82</f>
        <v>na</v>
      </c>
      <c r="X83" s="147" t="str">
        <f>'P17'!G82</f>
        <v>na</v>
      </c>
      <c r="Y83" s="147" t="str">
        <f>'P18'!G82</f>
        <v>na</v>
      </c>
      <c r="Z83" s="147" t="str">
        <f>'P19'!G82</f>
        <v>nt</v>
      </c>
      <c r="AA83" s="142" t="str">
        <f>'P20'!G82</f>
        <v>nt</v>
      </c>
      <c r="AB83" s="143" t="str">
        <f>'P21'!G82</f>
        <v>nt</v>
      </c>
      <c r="AC83" s="143" t="str">
        <f>'P22'!G82</f>
        <v>nt</v>
      </c>
      <c r="AD83" s="143" t="str">
        <f>'P23'!G82</f>
        <v>nt</v>
      </c>
      <c r="AE83" s="143" t="str">
        <f>'P24'!G82</f>
        <v>nt</v>
      </c>
      <c r="AF83" s="143" t="str">
        <f>'P25'!G82</f>
        <v>nt</v>
      </c>
      <c r="AG83" s="179"/>
    </row>
    <row r="84" spans="1:33" ht="37.5" customHeight="1" x14ac:dyDescent="0.2">
      <c r="A84" s="404"/>
      <c r="B84" s="136" t="s">
        <v>303</v>
      </c>
      <c r="C84" s="154" t="s">
        <v>9</v>
      </c>
      <c r="D84" s="138" t="s">
        <v>304</v>
      </c>
      <c r="E84" s="166" t="s">
        <v>122</v>
      </c>
      <c r="F84" s="326"/>
      <c r="G84" s="138" t="s">
        <v>305</v>
      </c>
      <c r="H84" s="140" t="str">
        <f>'P01'!G83</f>
        <v>na</v>
      </c>
      <c r="I84" s="167" t="str">
        <f>'P02'!G83</f>
        <v>c</v>
      </c>
      <c r="J84" s="167" t="str">
        <f>'P03'!G83</f>
        <v>na</v>
      </c>
      <c r="K84" s="167" t="str">
        <f>'P04'!G83</f>
        <v>na</v>
      </c>
      <c r="L84" s="167" t="str">
        <f>'P05'!G83</f>
        <v>c</v>
      </c>
      <c r="M84" s="167" t="str">
        <f>'P06'!G83</f>
        <v>c</v>
      </c>
      <c r="N84" s="167" t="str">
        <f>'P07'!G83</f>
        <v>na</v>
      </c>
      <c r="O84" s="167" t="str">
        <f>'P08'!G83</f>
        <v>c</v>
      </c>
      <c r="P84" s="167" t="str">
        <f>'P09'!G83</f>
        <v>na</v>
      </c>
      <c r="Q84" s="168" t="str">
        <f>'P10'!G83</f>
        <v>na</v>
      </c>
      <c r="R84" s="146" t="str">
        <f>'P11'!G83</f>
        <v>na</v>
      </c>
      <c r="S84" s="146" t="str">
        <f>'P12'!G83</f>
        <v>na</v>
      </c>
      <c r="T84" s="146" t="str">
        <f>'P13'!G83</f>
        <v>na</v>
      </c>
      <c r="U84" s="146" t="str">
        <f>'P14'!G83</f>
        <v>na</v>
      </c>
      <c r="V84" s="146" t="str">
        <f>'P15'!G83</f>
        <v>na</v>
      </c>
      <c r="W84" s="146" t="str">
        <f>'P16'!G83</f>
        <v>na</v>
      </c>
      <c r="X84" s="146" t="str">
        <f>'P17'!G83</f>
        <v>na</v>
      </c>
      <c r="Y84" s="146" t="str">
        <f>'P18'!G83</f>
        <v>na</v>
      </c>
      <c r="Z84" s="146" t="str">
        <f>'P19'!G83</f>
        <v>nt</v>
      </c>
      <c r="AA84" s="158" t="str">
        <f>'P20'!G83</f>
        <v>nt</v>
      </c>
      <c r="AB84" s="143" t="str">
        <f>'P21'!G83</f>
        <v>nt</v>
      </c>
      <c r="AC84" s="143" t="str">
        <f>'P22'!G83</f>
        <v>nt</v>
      </c>
      <c r="AD84" s="143" t="str">
        <f>'P23'!G83</f>
        <v>nt</v>
      </c>
      <c r="AE84" s="143" t="str">
        <f>'P24'!G83</f>
        <v>nt</v>
      </c>
      <c r="AF84" s="143" t="str">
        <f>'P25'!G83</f>
        <v>nt</v>
      </c>
      <c r="AG84" s="176"/>
    </row>
    <row r="85" spans="1:33" ht="37.5" customHeight="1" x14ac:dyDescent="0.2">
      <c r="A85" s="404"/>
      <c r="B85" s="136" t="s">
        <v>306</v>
      </c>
      <c r="C85" s="159" t="s">
        <v>16</v>
      </c>
      <c r="D85" s="148" t="s">
        <v>307</v>
      </c>
      <c r="E85" s="170"/>
      <c r="F85" s="328"/>
      <c r="G85" s="138" t="s">
        <v>308</v>
      </c>
      <c r="H85" s="140" t="str">
        <f>'P01'!G84</f>
        <v>na</v>
      </c>
      <c r="I85" s="141" t="str">
        <f>'P02'!G84</f>
        <v>na</v>
      </c>
      <c r="J85" s="141" t="str">
        <f>'P03'!G84</f>
        <v>na</v>
      </c>
      <c r="K85" s="141" t="str">
        <f>'P04'!G84</f>
        <v>na</v>
      </c>
      <c r="L85" s="141" t="str">
        <f>'P05'!G84</f>
        <v>na</v>
      </c>
      <c r="M85" s="141" t="str">
        <f>'P06'!G84</f>
        <v>na</v>
      </c>
      <c r="N85" s="141" t="str">
        <f>'P07'!G84</f>
        <v>na</v>
      </c>
      <c r="O85" s="141" t="str">
        <f>'P08'!G84</f>
        <v>na</v>
      </c>
      <c r="P85" s="141" t="str">
        <f>'P09'!G84</f>
        <v>na</v>
      </c>
      <c r="Q85" s="141" t="str">
        <f>'P10'!G84</f>
        <v>na</v>
      </c>
      <c r="R85" s="141" t="str">
        <f>'P11'!G84</f>
        <v>na</v>
      </c>
      <c r="S85" s="141" t="str">
        <f>'P12'!G84</f>
        <v>na</v>
      </c>
      <c r="T85" s="141" t="str">
        <f>'P13'!G84</f>
        <v>na</v>
      </c>
      <c r="U85" s="141" t="str">
        <f>'P14'!G84</f>
        <v>na</v>
      </c>
      <c r="V85" s="141" t="str">
        <f>'P15'!G84</f>
        <v>na</v>
      </c>
      <c r="W85" s="141" t="str">
        <f>'P16'!G84</f>
        <v>na</v>
      </c>
      <c r="X85" s="141" t="str">
        <f>'P17'!G84</f>
        <v>na</v>
      </c>
      <c r="Y85" s="141" t="str">
        <f>'P18'!G84</f>
        <v>na</v>
      </c>
      <c r="Z85" s="141" t="str">
        <f>'P19'!G84</f>
        <v>nt</v>
      </c>
      <c r="AA85" s="142" t="str">
        <f>'P20'!G84</f>
        <v>nt</v>
      </c>
      <c r="AB85" s="143" t="str">
        <f>'P21'!G84</f>
        <v>nt</v>
      </c>
      <c r="AC85" s="143" t="str">
        <f>'P22'!G84</f>
        <v>nt</v>
      </c>
      <c r="AD85" s="143" t="str">
        <f>'P23'!G84</f>
        <v>nt</v>
      </c>
      <c r="AE85" s="143" t="str">
        <f>'P24'!G84</f>
        <v>nt</v>
      </c>
      <c r="AF85" s="143" t="str">
        <f>'P25'!G84</f>
        <v>nt</v>
      </c>
      <c r="AG85" s="171"/>
    </row>
    <row r="86" spans="1:33" ht="37.5" customHeight="1" x14ac:dyDescent="0.2">
      <c r="A86" s="404"/>
      <c r="B86" s="136" t="s">
        <v>309</v>
      </c>
      <c r="C86" s="137" t="s">
        <v>9</v>
      </c>
      <c r="D86" s="290" t="s">
        <v>451</v>
      </c>
      <c r="E86" s="139"/>
      <c r="F86" s="324"/>
      <c r="G86" s="138" t="s">
        <v>310</v>
      </c>
      <c r="H86" s="140" t="str">
        <f>'P01'!G85</f>
        <v>na</v>
      </c>
      <c r="I86" s="140" t="str">
        <f>'P02'!G85</f>
        <v>c</v>
      </c>
      <c r="J86" s="140" t="str">
        <f>'P03'!G85</f>
        <v>na</v>
      </c>
      <c r="K86" s="140" t="str">
        <f>'P04'!G85</f>
        <v>na</v>
      </c>
      <c r="L86" s="140" t="str">
        <f>'P05'!G85</f>
        <v>c</v>
      </c>
      <c r="M86" s="140" t="str">
        <f>'P06'!G85</f>
        <v>c</v>
      </c>
      <c r="N86" s="140" t="str">
        <f>'P07'!G85</f>
        <v>na</v>
      </c>
      <c r="O86" s="140" t="str">
        <f>'P08'!G85</f>
        <v>c</v>
      </c>
      <c r="P86" s="140" t="str">
        <f>'P09'!G85</f>
        <v>na</v>
      </c>
      <c r="Q86" s="145" t="str">
        <f>'P10'!G85</f>
        <v>na</v>
      </c>
      <c r="R86" s="146" t="str">
        <f>'P11'!G85</f>
        <v>na</v>
      </c>
      <c r="S86" s="146" t="str">
        <f>'P12'!G85</f>
        <v>na</v>
      </c>
      <c r="T86" s="146" t="str">
        <f>'P13'!G85</f>
        <v>na</v>
      </c>
      <c r="U86" s="146" t="str">
        <f>'P14'!G85</f>
        <v>na</v>
      </c>
      <c r="V86" s="146" t="str">
        <f>'P15'!G85</f>
        <v>na</v>
      </c>
      <c r="W86" s="147" t="str">
        <f>'P16'!G85</f>
        <v>na</v>
      </c>
      <c r="X86" s="147" t="str">
        <f>'P17'!G85</f>
        <v>na</v>
      </c>
      <c r="Y86" s="147" t="str">
        <f>'P18'!G85</f>
        <v>na</v>
      </c>
      <c r="Z86" s="147" t="str">
        <f>'P19'!G85</f>
        <v>nt</v>
      </c>
      <c r="AA86" s="142" t="str">
        <f>'P20'!G85</f>
        <v>nt</v>
      </c>
      <c r="AB86" s="143" t="str">
        <f>'P21'!G85</f>
        <v>nt</v>
      </c>
      <c r="AC86" s="143" t="str">
        <f>'P22'!G85</f>
        <v>nt</v>
      </c>
      <c r="AD86" s="143" t="str">
        <f>'P23'!G85</f>
        <v>nt</v>
      </c>
      <c r="AE86" s="143" t="str">
        <f>'P24'!G85</f>
        <v>nt</v>
      </c>
      <c r="AF86" s="143" t="str">
        <f>'P25'!G85</f>
        <v>nt</v>
      </c>
      <c r="AG86" s="171"/>
    </row>
    <row r="87" spans="1:33" ht="37.5" customHeight="1" x14ac:dyDescent="0.2">
      <c r="A87" s="404"/>
      <c r="B87" s="136" t="s">
        <v>311</v>
      </c>
      <c r="C87" s="137" t="s">
        <v>9</v>
      </c>
      <c r="D87" s="138" t="s">
        <v>312</v>
      </c>
      <c r="E87" s="139" t="s">
        <v>122</v>
      </c>
      <c r="F87" s="324"/>
      <c r="G87" s="138" t="s">
        <v>313</v>
      </c>
      <c r="H87" s="140" t="str">
        <f>'P01'!G86</f>
        <v>na</v>
      </c>
      <c r="I87" s="140" t="str">
        <f>'P02'!G86</f>
        <v>c</v>
      </c>
      <c r="J87" s="140" t="str">
        <f>'P03'!G86</f>
        <v>na</v>
      </c>
      <c r="K87" s="140" t="str">
        <f>'P04'!G86</f>
        <v>na</v>
      </c>
      <c r="L87" s="140" t="str">
        <f>'P05'!G86</f>
        <v>c</v>
      </c>
      <c r="M87" s="140" t="str">
        <f>'P06'!G86</f>
        <v>na</v>
      </c>
      <c r="N87" s="140" t="str">
        <f>'P07'!G86</f>
        <v>na</v>
      </c>
      <c r="O87" s="140" t="str">
        <f>'P08'!G86</f>
        <v>c</v>
      </c>
      <c r="P87" s="140" t="str">
        <f>'P09'!G86</f>
        <v>na</v>
      </c>
      <c r="Q87" s="145" t="str">
        <f>'P10'!G86</f>
        <v>na</v>
      </c>
      <c r="R87" s="146" t="str">
        <f>'P11'!G86</f>
        <v>na</v>
      </c>
      <c r="S87" s="146" t="str">
        <f>'P12'!G86</f>
        <v>na</v>
      </c>
      <c r="T87" s="146" t="str">
        <f>'P13'!G86</f>
        <v>na</v>
      </c>
      <c r="U87" s="146" t="str">
        <f>'P14'!G86</f>
        <v>na</v>
      </c>
      <c r="V87" s="146" t="str">
        <f>'P15'!G86</f>
        <v>na</v>
      </c>
      <c r="W87" s="147" t="str">
        <f>'P16'!G86</f>
        <v>na</v>
      </c>
      <c r="X87" s="147" t="str">
        <f>'P17'!G86</f>
        <v>na</v>
      </c>
      <c r="Y87" s="147" t="str">
        <f>'P18'!G86</f>
        <v>na</v>
      </c>
      <c r="Z87" s="147" t="str">
        <f>'P19'!G86</f>
        <v>nt</v>
      </c>
      <c r="AA87" s="142" t="str">
        <f>'P20'!G86</f>
        <v>nt</v>
      </c>
      <c r="AB87" s="143" t="str">
        <f>'P21'!G86</f>
        <v>nt</v>
      </c>
      <c r="AC87" s="143" t="str">
        <f>'P22'!G86</f>
        <v>nt</v>
      </c>
      <c r="AD87" s="143" t="str">
        <f>'P23'!G86</f>
        <v>nt</v>
      </c>
      <c r="AE87" s="143" t="str">
        <f>'P24'!G86</f>
        <v>nt</v>
      </c>
      <c r="AF87" s="143" t="str">
        <f>'P25'!G86</f>
        <v>nt</v>
      </c>
      <c r="AG87" s="171"/>
    </row>
    <row r="88" spans="1:33" ht="37.5" customHeight="1" x14ac:dyDescent="0.2">
      <c r="A88" s="404"/>
      <c r="B88" s="136" t="s">
        <v>314</v>
      </c>
      <c r="C88" s="137" t="s">
        <v>9</v>
      </c>
      <c r="D88" s="138" t="s">
        <v>312</v>
      </c>
      <c r="E88" s="165" t="s">
        <v>122</v>
      </c>
      <c r="F88" s="165"/>
      <c r="G88" s="138" t="s">
        <v>315</v>
      </c>
      <c r="H88" s="140" t="str">
        <f>'P01'!G87</f>
        <v>na</v>
      </c>
      <c r="I88" s="140" t="str">
        <f>'P02'!G87</f>
        <v>c</v>
      </c>
      <c r="J88" s="140" t="str">
        <f>'P03'!G87</f>
        <v>na</v>
      </c>
      <c r="K88" s="140" t="str">
        <f>'P04'!G87</f>
        <v>na</v>
      </c>
      <c r="L88" s="140" t="str">
        <f>'P05'!G87</f>
        <v>c</v>
      </c>
      <c r="M88" s="140" t="str">
        <f>'P06'!G87</f>
        <v>na</v>
      </c>
      <c r="N88" s="140" t="str">
        <f>'P07'!G87</f>
        <v>na</v>
      </c>
      <c r="O88" s="140" t="str">
        <f>'P08'!G87</f>
        <v>c</v>
      </c>
      <c r="P88" s="140" t="str">
        <f>'P09'!G87</f>
        <v>na</v>
      </c>
      <c r="Q88" s="145" t="str">
        <f>'P10'!G87</f>
        <v>na</v>
      </c>
      <c r="R88" s="146" t="str">
        <f>'P11'!G87</f>
        <v>na</v>
      </c>
      <c r="S88" s="146" t="str">
        <f>'P12'!G87</f>
        <v>na</v>
      </c>
      <c r="T88" s="146" t="str">
        <f>'P13'!G87</f>
        <v>na</v>
      </c>
      <c r="U88" s="146" t="str">
        <f>'P14'!G87</f>
        <v>na</v>
      </c>
      <c r="V88" s="146" t="str">
        <f>'P15'!G87</f>
        <v>na</v>
      </c>
      <c r="W88" s="147" t="str">
        <f>'P16'!G87</f>
        <v>na</v>
      </c>
      <c r="X88" s="147" t="str">
        <f>'P17'!G87</f>
        <v>na</v>
      </c>
      <c r="Y88" s="147" t="str">
        <f>'P18'!G87</f>
        <v>na</v>
      </c>
      <c r="Z88" s="147" t="str">
        <f>'P19'!G87</f>
        <v>nt</v>
      </c>
      <c r="AA88" s="142" t="str">
        <f>'P20'!G87</f>
        <v>nt</v>
      </c>
      <c r="AB88" s="143" t="str">
        <f>'P21'!G87</f>
        <v>nt</v>
      </c>
      <c r="AC88" s="143" t="str">
        <f>'P22'!G87</f>
        <v>nt</v>
      </c>
      <c r="AD88" s="143" t="str">
        <f>'P23'!G87</f>
        <v>nt</v>
      </c>
      <c r="AE88" s="143" t="str">
        <f>'P24'!G87</f>
        <v>nt</v>
      </c>
      <c r="AF88" s="143" t="str">
        <f>'P25'!G87</f>
        <v>nt</v>
      </c>
      <c r="AG88" s="171"/>
    </row>
    <row r="89" spans="1:33" ht="37.5" customHeight="1" x14ac:dyDescent="0.2">
      <c r="A89" s="404"/>
      <c r="B89" s="136" t="s">
        <v>316</v>
      </c>
      <c r="C89" s="137" t="s">
        <v>9</v>
      </c>
      <c r="D89" s="138" t="s">
        <v>312</v>
      </c>
      <c r="E89" s="165"/>
      <c r="F89" s="165"/>
      <c r="G89" s="138" t="s">
        <v>317</v>
      </c>
      <c r="H89" s="140" t="str">
        <f>'P01'!G88</f>
        <v>na</v>
      </c>
      <c r="I89" s="140" t="str">
        <f>'P02'!G88</f>
        <v>c</v>
      </c>
      <c r="J89" s="140" t="str">
        <f>'P03'!G88</f>
        <v>na</v>
      </c>
      <c r="K89" s="140" t="str">
        <f>'P04'!G88</f>
        <v>na</v>
      </c>
      <c r="L89" s="140" t="str">
        <f>'P05'!G88</f>
        <v>c</v>
      </c>
      <c r="M89" s="140" t="str">
        <f>'P06'!G88</f>
        <v>c</v>
      </c>
      <c r="N89" s="140" t="str">
        <f>'P07'!G88</f>
        <v>na</v>
      </c>
      <c r="O89" s="140" t="str">
        <f>'P08'!G88</f>
        <v>c</v>
      </c>
      <c r="P89" s="140" t="str">
        <f>'P09'!G88</f>
        <v>na</v>
      </c>
      <c r="Q89" s="145" t="str">
        <f>'P10'!G88</f>
        <v>na</v>
      </c>
      <c r="R89" s="146" t="str">
        <f>'P11'!G88</f>
        <v>na</v>
      </c>
      <c r="S89" s="146" t="str">
        <f>'P12'!G88</f>
        <v>na</v>
      </c>
      <c r="T89" s="146" t="str">
        <f>'P13'!G88</f>
        <v>na</v>
      </c>
      <c r="U89" s="146" t="str">
        <f>'P14'!G88</f>
        <v>na</v>
      </c>
      <c r="V89" s="146" t="str">
        <f>'P15'!G88</f>
        <v>na</v>
      </c>
      <c r="W89" s="147" t="str">
        <f>'P16'!G88</f>
        <v>na</v>
      </c>
      <c r="X89" s="147" t="str">
        <f>'P17'!G88</f>
        <v>na</v>
      </c>
      <c r="Y89" s="147" t="str">
        <f>'P18'!G88</f>
        <v>na</v>
      </c>
      <c r="Z89" s="147" t="str">
        <f>'P19'!G88</f>
        <v>nt</v>
      </c>
      <c r="AA89" s="142" t="str">
        <f>'P20'!G88</f>
        <v>nt</v>
      </c>
      <c r="AB89" s="143" t="str">
        <f>'P21'!G88</f>
        <v>nt</v>
      </c>
      <c r="AC89" s="143" t="str">
        <f>'P22'!G88</f>
        <v>nt</v>
      </c>
      <c r="AD89" s="143" t="str">
        <f>'P23'!G88</f>
        <v>nt</v>
      </c>
      <c r="AE89" s="143" t="str">
        <f>'P24'!G88</f>
        <v>nt</v>
      </c>
      <c r="AF89" s="143" t="str">
        <f>'P25'!G88</f>
        <v>nt</v>
      </c>
      <c r="AG89" s="171"/>
    </row>
    <row r="90" spans="1:33" ht="37.5" customHeight="1" x14ac:dyDescent="0.2">
      <c r="A90" s="404"/>
      <c r="B90" s="136" t="s">
        <v>318</v>
      </c>
      <c r="C90" s="137" t="s">
        <v>9</v>
      </c>
      <c r="D90" s="148" t="s">
        <v>188</v>
      </c>
      <c r="E90" s="139"/>
      <c r="F90" s="324"/>
      <c r="G90" s="138" t="s">
        <v>319</v>
      </c>
      <c r="H90" s="140" t="str">
        <f>'P01'!G89</f>
        <v>na</v>
      </c>
      <c r="I90" s="140" t="str">
        <f>'P02'!G89</f>
        <v>na</v>
      </c>
      <c r="J90" s="140" t="str">
        <f>'P03'!G89</f>
        <v>na</v>
      </c>
      <c r="K90" s="140" t="str">
        <f>'P04'!G89</f>
        <v>na</v>
      </c>
      <c r="L90" s="140" t="str">
        <f>'P05'!G89</f>
        <v>na</v>
      </c>
      <c r="M90" s="140" t="str">
        <f>'P06'!G89</f>
        <v>na</v>
      </c>
      <c r="N90" s="140" t="str">
        <f>'P07'!G89</f>
        <v>na</v>
      </c>
      <c r="O90" s="140" t="str">
        <f>'P08'!G89</f>
        <v>na</v>
      </c>
      <c r="P90" s="140" t="str">
        <f>'P09'!G89</f>
        <v>na</v>
      </c>
      <c r="Q90" s="145" t="str">
        <f>'P10'!G89</f>
        <v>na</v>
      </c>
      <c r="R90" s="146" t="str">
        <f>'P11'!G89</f>
        <v>na</v>
      </c>
      <c r="S90" s="146" t="str">
        <f>'P12'!G89</f>
        <v>na</v>
      </c>
      <c r="T90" s="146" t="str">
        <f>'P13'!G89</f>
        <v>na</v>
      </c>
      <c r="U90" s="146" t="str">
        <f>'P14'!G89</f>
        <v>na</v>
      </c>
      <c r="V90" s="146" t="str">
        <f>'P15'!G89</f>
        <v>na</v>
      </c>
      <c r="W90" s="147" t="str">
        <f>'P16'!G89</f>
        <v>na</v>
      </c>
      <c r="X90" s="147" t="str">
        <f>'P17'!G89</f>
        <v>na</v>
      </c>
      <c r="Y90" s="147" t="str">
        <f>'P18'!G89</f>
        <v>na</v>
      </c>
      <c r="Z90" s="147" t="str">
        <f>'P19'!G89</f>
        <v>nt</v>
      </c>
      <c r="AA90" s="142" t="str">
        <f>'P20'!G89</f>
        <v>nt</v>
      </c>
      <c r="AB90" s="143" t="str">
        <f>'P21'!G89</f>
        <v>nt</v>
      </c>
      <c r="AC90" s="143" t="str">
        <f>'P22'!G89</f>
        <v>nt</v>
      </c>
      <c r="AD90" s="143" t="str">
        <f>'P23'!G89</f>
        <v>nt</v>
      </c>
      <c r="AE90" s="143" t="str">
        <f>'P24'!G89</f>
        <v>nt</v>
      </c>
      <c r="AF90" s="143" t="str">
        <f>'P25'!G89</f>
        <v>nt</v>
      </c>
      <c r="AG90" s="171"/>
    </row>
    <row r="91" spans="1:33" ht="37.5" customHeight="1" x14ac:dyDescent="0.2">
      <c r="A91" s="404"/>
      <c r="B91" s="136" t="s">
        <v>320</v>
      </c>
      <c r="C91" s="137" t="s">
        <v>9</v>
      </c>
      <c r="D91" s="138" t="s">
        <v>212</v>
      </c>
      <c r="E91" s="139" t="s">
        <v>122</v>
      </c>
      <c r="F91" s="324"/>
      <c r="G91" s="138" t="s">
        <v>321</v>
      </c>
      <c r="H91" s="140" t="str">
        <f>'P01'!G90</f>
        <v>na</v>
      </c>
      <c r="I91" s="140" t="str">
        <f>'P02'!G90</f>
        <v>c</v>
      </c>
      <c r="J91" s="140" t="str">
        <f>'P03'!G90</f>
        <v>na</v>
      </c>
      <c r="K91" s="140" t="str">
        <f>'P04'!G90</f>
        <v>na</v>
      </c>
      <c r="L91" s="140" t="str">
        <f>'P05'!G90</f>
        <v>c</v>
      </c>
      <c r="M91" s="140" t="str">
        <f>'P06'!G90</f>
        <v>c</v>
      </c>
      <c r="N91" s="140" t="str">
        <f>'P07'!G90</f>
        <v>na</v>
      </c>
      <c r="O91" s="140" t="str">
        <f>'P08'!G90</f>
        <v>c</v>
      </c>
      <c r="P91" s="140" t="str">
        <f>'P09'!G90</f>
        <v>na</v>
      </c>
      <c r="Q91" s="145" t="str">
        <f>'P10'!G90</f>
        <v>na</v>
      </c>
      <c r="R91" s="146" t="str">
        <f>'P11'!G90</f>
        <v>na</v>
      </c>
      <c r="S91" s="146" t="str">
        <f>'P12'!G90</f>
        <v>na</v>
      </c>
      <c r="T91" s="146" t="str">
        <f>'P13'!G90</f>
        <v>na</v>
      </c>
      <c r="U91" s="146" t="str">
        <f>'P14'!G90</f>
        <v>na</v>
      </c>
      <c r="V91" s="146" t="str">
        <f>'P15'!G90</f>
        <v>na</v>
      </c>
      <c r="W91" s="147" t="str">
        <f>'P16'!G90</f>
        <v>na</v>
      </c>
      <c r="X91" s="147" t="str">
        <f>'P17'!G90</f>
        <v>na</v>
      </c>
      <c r="Y91" s="147" t="str">
        <f>'P18'!G90</f>
        <v>na</v>
      </c>
      <c r="Z91" s="147" t="str">
        <f>'P19'!G90</f>
        <v>nt</v>
      </c>
      <c r="AA91" s="142" t="str">
        <f>'P20'!G90</f>
        <v>nt</v>
      </c>
      <c r="AB91" s="143" t="str">
        <f>'P21'!G90</f>
        <v>nt</v>
      </c>
      <c r="AC91" s="143" t="str">
        <f>'P22'!G90</f>
        <v>nt</v>
      </c>
      <c r="AD91" s="143" t="str">
        <f>'P23'!G90</f>
        <v>nt</v>
      </c>
      <c r="AE91" s="143" t="str">
        <f>'P24'!G90</f>
        <v>nt</v>
      </c>
      <c r="AF91" s="143" t="str">
        <f>'P25'!G90</f>
        <v>nt</v>
      </c>
      <c r="AG91" s="171"/>
    </row>
    <row r="92" spans="1:33" ht="37.5" customHeight="1" x14ac:dyDescent="0.2">
      <c r="A92" s="404"/>
      <c r="B92" s="136" t="s">
        <v>322</v>
      </c>
      <c r="C92" s="137" t="s">
        <v>9</v>
      </c>
      <c r="D92" s="138" t="s">
        <v>323</v>
      </c>
      <c r="E92" s="139" t="s">
        <v>122</v>
      </c>
      <c r="F92" s="324"/>
      <c r="G92" s="138" t="s">
        <v>324</v>
      </c>
      <c r="H92" s="140" t="str">
        <f>'P01'!G91</f>
        <v>na</v>
      </c>
      <c r="I92" s="140" t="str">
        <f>'P02'!G91</f>
        <v>c</v>
      </c>
      <c r="J92" s="140" t="str">
        <f>'P03'!G91</f>
        <v>na</v>
      </c>
      <c r="K92" s="140" t="str">
        <f>'P04'!G91</f>
        <v>na</v>
      </c>
      <c r="L92" s="140" t="str">
        <f>'P05'!G91</f>
        <v>na</v>
      </c>
      <c r="M92" s="140" t="str">
        <f>'P06'!G91</f>
        <v>na</v>
      </c>
      <c r="N92" s="140" t="str">
        <f>'P07'!G91</f>
        <v>na</v>
      </c>
      <c r="O92" s="140" t="str">
        <f>'P08'!G91</f>
        <v>na</v>
      </c>
      <c r="P92" s="140" t="str">
        <f>'P09'!G91</f>
        <v>na</v>
      </c>
      <c r="Q92" s="145" t="str">
        <f>'P10'!G91</f>
        <v>na</v>
      </c>
      <c r="R92" s="146" t="str">
        <f>'P11'!G91</f>
        <v>na</v>
      </c>
      <c r="S92" s="146" t="str">
        <f>'P12'!G91</f>
        <v>na</v>
      </c>
      <c r="T92" s="146" t="str">
        <f>'P13'!G91</f>
        <v>na</v>
      </c>
      <c r="U92" s="146" t="str">
        <f>'P14'!G91</f>
        <v>na</v>
      </c>
      <c r="V92" s="146" t="str">
        <f>'P15'!G91</f>
        <v>na</v>
      </c>
      <c r="W92" s="147" t="str">
        <f>'P16'!G91</f>
        <v>na</v>
      </c>
      <c r="X92" s="147" t="str">
        <f>'P17'!G91</f>
        <v>na</v>
      </c>
      <c r="Y92" s="147" t="str">
        <f>'P18'!G91</f>
        <v>na</v>
      </c>
      <c r="Z92" s="147" t="str">
        <f>'P19'!G91</f>
        <v>nt</v>
      </c>
      <c r="AA92" s="142" t="str">
        <f>'P20'!G91</f>
        <v>nt</v>
      </c>
      <c r="AB92" s="143" t="str">
        <f>'P21'!G91</f>
        <v>nt</v>
      </c>
      <c r="AC92" s="143" t="str">
        <f>'P22'!G91</f>
        <v>nt</v>
      </c>
      <c r="AD92" s="143" t="str">
        <f>'P23'!G91</f>
        <v>nt</v>
      </c>
      <c r="AE92" s="143" t="str">
        <f>'P24'!G91</f>
        <v>nt</v>
      </c>
      <c r="AF92" s="143" t="str">
        <f>'P25'!G91</f>
        <v>nt</v>
      </c>
      <c r="AG92" s="171"/>
    </row>
    <row r="93" spans="1:33" ht="37.5" customHeight="1" x14ac:dyDescent="0.2">
      <c r="A93" s="404"/>
      <c r="B93" s="136" t="s">
        <v>325</v>
      </c>
      <c r="C93" s="137" t="s">
        <v>16</v>
      </c>
      <c r="D93" s="148" t="s">
        <v>326</v>
      </c>
      <c r="E93" s="139"/>
      <c r="F93" s="324"/>
      <c r="G93" s="138" t="s">
        <v>327</v>
      </c>
      <c r="H93" s="140" t="str">
        <f>'P01'!G92</f>
        <v>na</v>
      </c>
      <c r="I93" s="140" t="str">
        <f>'P02'!G92</f>
        <v>c</v>
      </c>
      <c r="J93" s="140" t="str">
        <f>'P03'!G92</f>
        <v>na</v>
      </c>
      <c r="K93" s="140" t="str">
        <f>'P04'!G92</f>
        <v>na</v>
      </c>
      <c r="L93" s="140" t="str">
        <f>'P05'!G92</f>
        <v>na</v>
      </c>
      <c r="M93" s="140" t="str">
        <f>'P06'!G92</f>
        <v>na</v>
      </c>
      <c r="N93" s="140" t="str">
        <f>'P07'!G92</f>
        <v>na</v>
      </c>
      <c r="O93" s="140" t="str">
        <f>'P08'!G92</f>
        <v>na</v>
      </c>
      <c r="P93" s="140" t="str">
        <f>'P09'!G92</f>
        <v>na</v>
      </c>
      <c r="Q93" s="145" t="str">
        <f>'P10'!G92</f>
        <v>na</v>
      </c>
      <c r="R93" s="146" t="str">
        <f>'P11'!G92</f>
        <v>na</v>
      </c>
      <c r="S93" s="146" t="str">
        <f>'P12'!G92</f>
        <v>na</v>
      </c>
      <c r="T93" s="146" t="str">
        <f>'P13'!G92</f>
        <v>na</v>
      </c>
      <c r="U93" s="146" t="str">
        <f>'P14'!G92</f>
        <v>na</v>
      </c>
      <c r="V93" s="146" t="str">
        <f>'P15'!G92</f>
        <v>na</v>
      </c>
      <c r="W93" s="147" t="str">
        <f>'P16'!G92</f>
        <v>na</v>
      </c>
      <c r="X93" s="147" t="str">
        <f>'P17'!G92</f>
        <v>na</v>
      </c>
      <c r="Y93" s="147" t="str">
        <f>'P18'!G92</f>
        <v>na</v>
      </c>
      <c r="Z93" s="147" t="str">
        <f>'P19'!G92</f>
        <v>nt</v>
      </c>
      <c r="AA93" s="142" t="str">
        <f>'P20'!G92</f>
        <v>nt</v>
      </c>
      <c r="AB93" s="143" t="str">
        <f>'P21'!G92</f>
        <v>nt</v>
      </c>
      <c r="AC93" s="143" t="str">
        <f>'P22'!G92</f>
        <v>nt</v>
      </c>
      <c r="AD93" s="143" t="str">
        <f>'P23'!G92</f>
        <v>nt</v>
      </c>
      <c r="AE93" s="143" t="str">
        <f>'P24'!G92</f>
        <v>nt</v>
      </c>
      <c r="AF93" s="143" t="str">
        <f>'P25'!G92</f>
        <v>nt</v>
      </c>
      <c r="AG93" s="171"/>
    </row>
    <row r="94" spans="1:33" ht="37.5" customHeight="1" x14ac:dyDescent="0.2">
      <c r="A94" s="404"/>
      <c r="B94" s="136" t="s">
        <v>328</v>
      </c>
      <c r="C94" s="137" t="s">
        <v>16</v>
      </c>
      <c r="D94" s="148" t="s">
        <v>329</v>
      </c>
      <c r="E94" s="139"/>
      <c r="F94" s="324"/>
      <c r="G94" s="138" t="s">
        <v>330</v>
      </c>
      <c r="H94" s="140" t="str">
        <f>'P01'!G93</f>
        <v>na</v>
      </c>
      <c r="I94" s="140" t="str">
        <f>'P02'!G93</f>
        <v>na</v>
      </c>
      <c r="J94" s="140" t="str">
        <f>'P03'!G93</f>
        <v>na</v>
      </c>
      <c r="K94" s="140" t="str">
        <f>'P04'!G93</f>
        <v>na</v>
      </c>
      <c r="L94" s="140" t="str">
        <f>'P05'!G93</f>
        <v>na</v>
      </c>
      <c r="M94" s="140" t="str">
        <f>'P06'!G93</f>
        <v>na</v>
      </c>
      <c r="N94" s="140" t="str">
        <f>'P07'!G93</f>
        <v>na</v>
      </c>
      <c r="O94" s="140" t="str">
        <f>'P08'!G93</f>
        <v>na</v>
      </c>
      <c r="P94" s="140" t="str">
        <f>'P09'!G93</f>
        <v>na</v>
      </c>
      <c r="Q94" s="145" t="str">
        <f>'P10'!G93</f>
        <v>na</v>
      </c>
      <c r="R94" s="146" t="str">
        <f>'P11'!G93</f>
        <v>na</v>
      </c>
      <c r="S94" s="146" t="str">
        <f>'P12'!G93</f>
        <v>na</v>
      </c>
      <c r="T94" s="146" t="str">
        <f>'P13'!G93</f>
        <v>na</v>
      </c>
      <c r="U94" s="146" t="str">
        <f>'P14'!G93</f>
        <v>na</v>
      </c>
      <c r="V94" s="146" t="str">
        <f>'P15'!G93</f>
        <v>na</v>
      </c>
      <c r="W94" s="147" t="str">
        <f>'P16'!G93</f>
        <v>na</v>
      </c>
      <c r="X94" s="147" t="str">
        <f>'P17'!G93</f>
        <v>na</v>
      </c>
      <c r="Y94" s="147" t="str">
        <f>'P18'!G93</f>
        <v>na</v>
      </c>
      <c r="Z94" s="147" t="str">
        <f>'P19'!G93</f>
        <v>nt</v>
      </c>
      <c r="AA94" s="142" t="str">
        <f>'P20'!G93</f>
        <v>nt</v>
      </c>
      <c r="AB94" s="143" t="str">
        <f>'P21'!G93</f>
        <v>nt</v>
      </c>
      <c r="AC94" s="143" t="str">
        <f>'P22'!G93</f>
        <v>nt</v>
      </c>
      <c r="AD94" s="143" t="str">
        <f>'P23'!G93</f>
        <v>nt</v>
      </c>
      <c r="AE94" s="143" t="str">
        <f>'P24'!G93</f>
        <v>nt</v>
      </c>
      <c r="AF94" s="143" t="str">
        <f>'P25'!G93</f>
        <v>nt</v>
      </c>
      <c r="AG94" s="171"/>
    </row>
    <row r="95" spans="1:33" ht="37.5" customHeight="1" x14ac:dyDescent="0.2">
      <c r="A95" s="406"/>
      <c r="B95" s="136" t="s">
        <v>331</v>
      </c>
      <c r="C95" s="137" t="s">
        <v>16</v>
      </c>
      <c r="D95" s="148" t="s">
        <v>332</v>
      </c>
      <c r="E95" s="139"/>
      <c r="F95" s="324"/>
      <c r="G95" s="138" t="s">
        <v>333</v>
      </c>
      <c r="H95" s="140" t="str">
        <f>'P01'!G94</f>
        <v>na</v>
      </c>
      <c r="I95" s="140" t="str">
        <f>'P02'!G94</f>
        <v>nc</v>
      </c>
      <c r="J95" s="140" t="str">
        <f>'P03'!G94</f>
        <v>na</v>
      </c>
      <c r="K95" s="140" t="str">
        <f>'P04'!G94</f>
        <v>na</v>
      </c>
      <c r="L95" s="140" t="str">
        <f>'P05'!G94</f>
        <v>na</v>
      </c>
      <c r="M95" s="140" t="str">
        <f>'P06'!G94</f>
        <v>na</v>
      </c>
      <c r="N95" s="140" t="str">
        <f>'P07'!G94</f>
        <v>na</v>
      </c>
      <c r="O95" s="140" t="str">
        <f>'P08'!G94</f>
        <v>na</v>
      </c>
      <c r="P95" s="140" t="str">
        <f>'P09'!G94</f>
        <v>na</v>
      </c>
      <c r="Q95" s="145" t="str">
        <f>'P10'!G94</f>
        <v>na</v>
      </c>
      <c r="R95" s="146" t="str">
        <f>'P11'!G94</f>
        <v>na</v>
      </c>
      <c r="S95" s="146" t="str">
        <f>'P12'!G94</f>
        <v>na</v>
      </c>
      <c r="T95" s="146" t="str">
        <f>'P13'!G94</f>
        <v>na</v>
      </c>
      <c r="U95" s="146" t="str">
        <f>'P14'!G94</f>
        <v>na</v>
      </c>
      <c r="V95" s="146" t="str">
        <f>'P15'!G94</f>
        <v>na</v>
      </c>
      <c r="W95" s="147" t="str">
        <f>'P16'!G94</f>
        <v>na</v>
      </c>
      <c r="X95" s="147" t="str">
        <f>'P17'!G94</f>
        <v>na</v>
      </c>
      <c r="Y95" s="147" t="str">
        <f>'P18'!G94</f>
        <v>na</v>
      </c>
      <c r="Z95" s="147" t="str">
        <f>'P19'!G94</f>
        <v>nt</v>
      </c>
      <c r="AA95" s="142" t="str">
        <f>'P20'!G94</f>
        <v>nt</v>
      </c>
      <c r="AB95" s="143" t="str">
        <f>'P21'!G94</f>
        <v>nt</v>
      </c>
      <c r="AC95" s="143" t="str">
        <f>'P22'!G94</f>
        <v>nt</v>
      </c>
      <c r="AD95" s="143" t="str">
        <f>'P23'!G94</f>
        <v>nt</v>
      </c>
      <c r="AE95" s="143" t="str">
        <f>'P24'!G94</f>
        <v>nt</v>
      </c>
      <c r="AF95" s="143" t="str">
        <f>'P25'!G94</f>
        <v>nt</v>
      </c>
      <c r="AG95" s="171"/>
    </row>
    <row r="96" spans="1:33" ht="37.5" customHeight="1" x14ac:dyDescent="0.2">
      <c r="A96" s="403" t="s">
        <v>77</v>
      </c>
      <c r="B96" s="136" t="s">
        <v>334</v>
      </c>
      <c r="C96" s="137" t="s">
        <v>16</v>
      </c>
      <c r="D96" s="148" t="s">
        <v>335</v>
      </c>
      <c r="E96" s="139"/>
      <c r="F96" s="324" t="s">
        <v>122</v>
      </c>
      <c r="G96" s="138" t="s">
        <v>336</v>
      </c>
      <c r="H96" s="140" t="str">
        <f>'P01'!G95</f>
        <v>c</v>
      </c>
      <c r="I96" s="140" t="str">
        <f>'P02'!G95</f>
        <v>c</v>
      </c>
      <c r="J96" s="140" t="str">
        <f>'P03'!G95</f>
        <v>c</v>
      </c>
      <c r="K96" s="140" t="str">
        <f>'P04'!G95</f>
        <v>c</v>
      </c>
      <c r="L96" s="140" t="str">
        <f>'P05'!G95</f>
        <v>c</v>
      </c>
      <c r="M96" s="140" t="str">
        <f>'P06'!G95</f>
        <v>c</v>
      </c>
      <c r="N96" s="140" t="str">
        <f>'P07'!G95</f>
        <v>c</v>
      </c>
      <c r="O96" s="140" t="str">
        <f>'P08'!G95</f>
        <v>c</v>
      </c>
      <c r="P96" s="140" t="str">
        <f>'P09'!G95</f>
        <v>c</v>
      </c>
      <c r="Q96" s="145" t="str">
        <f>'P10'!G95</f>
        <v>c</v>
      </c>
      <c r="R96" s="146" t="str">
        <f>'P11'!G95</f>
        <v>c</v>
      </c>
      <c r="S96" s="146" t="str">
        <f>'P12'!G95</f>
        <v>c</v>
      </c>
      <c r="T96" s="146" t="str">
        <f>'P13'!G95</f>
        <v>c</v>
      </c>
      <c r="U96" s="146" t="str">
        <f>'P14'!G95</f>
        <v>c</v>
      </c>
      <c r="V96" s="146" t="str">
        <f>'P15'!G95</f>
        <v>c</v>
      </c>
      <c r="W96" s="147" t="str">
        <f>'P16'!G95</f>
        <v>c</v>
      </c>
      <c r="X96" s="147" t="str">
        <f>'P17'!G95</f>
        <v>c</v>
      </c>
      <c r="Y96" s="147" t="str">
        <f>'P18'!G95</f>
        <v>c</v>
      </c>
      <c r="Z96" s="147" t="str">
        <f>'P19'!G95</f>
        <v>nt</v>
      </c>
      <c r="AA96" s="142" t="str">
        <f>'P20'!G95</f>
        <v>nt</v>
      </c>
      <c r="AB96" s="143" t="str">
        <f>'P21'!G95</f>
        <v>nt</v>
      </c>
      <c r="AC96" s="143" t="str">
        <f>'P22'!G95</f>
        <v>nt</v>
      </c>
      <c r="AD96" s="143" t="str">
        <f>'P23'!G95</f>
        <v>nt</v>
      </c>
      <c r="AE96" s="143" t="str">
        <f>'P24'!G95</f>
        <v>nt</v>
      </c>
      <c r="AF96" s="143" t="str">
        <f>'P25'!G95</f>
        <v>nt</v>
      </c>
      <c r="AG96" s="171"/>
    </row>
    <row r="97" spans="1:33" ht="37.5" customHeight="1" x14ac:dyDescent="0.2">
      <c r="A97" s="404"/>
      <c r="B97" s="136" t="s">
        <v>337</v>
      </c>
      <c r="C97" s="137" t="s">
        <v>16</v>
      </c>
      <c r="D97" s="148" t="s">
        <v>338</v>
      </c>
      <c r="E97" s="139"/>
      <c r="F97" s="324" t="s">
        <v>122</v>
      </c>
      <c r="G97" s="138" t="s">
        <v>339</v>
      </c>
      <c r="H97" s="140" t="str">
        <f>'P01'!G96</f>
        <v>c</v>
      </c>
      <c r="I97" s="140" t="str">
        <f>'P02'!G96</f>
        <v>c</v>
      </c>
      <c r="J97" s="140" t="str">
        <f>'P03'!G96</f>
        <v>c</v>
      </c>
      <c r="K97" s="140" t="str">
        <f>'P04'!G96</f>
        <v>c</v>
      </c>
      <c r="L97" s="140" t="str">
        <f>'P05'!G96</f>
        <v>c</v>
      </c>
      <c r="M97" s="140" t="str">
        <f>'P06'!G96</f>
        <v>c</v>
      </c>
      <c r="N97" s="140" t="str">
        <f>'P07'!G96</f>
        <v>c</v>
      </c>
      <c r="O97" s="140" t="str">
        <f>'P08'!G96</f>
        <v>c</v>
      </c>
      <c r="P97" s="140" t="str">
        <f>'P09'!G96</f>
        <v>c</v>
      </c>
      <c r="Q97" s="145" t="str">
        <f>'P10'!G96</f>
        <v>c</v>
      </c>
      <c r="R97" s="146" t="str">
        <f>'P11'!G96</f>
        <v>c</v>
      </c>
      <c r="S97" s="146" t="str">
        <f>'P12'!G96</f>
        <v>c</v>
      </c>
      <c r="T97" s="146" t="str">
        <f>'P13'!G96</f>
        <v>c</v>
      </c>
      <c r="U97" s="146" t="str">
        <f>'P14'!G96</f>
        <v>c</v>
      </c>
      <c r="V97" s="146" t="str">
        <f>'P15'!G96</f>
        <v>c</v>
      </c>
      <c r="W97" s="147" t="str">
        <f>'P16'!G96</f>
        <v>c</v>
      </c>
      <c r="X97" s="147" t="str">
        <f>'P17'!G96</f>
        <v>c</v>
      </c>
      <c r="Y97" s="147" t="str">
        <f>'P18'!G96</f>
        <v>c</v>
      </c>
      <c r="Z97" s="147" t="str">
        <f>'P19'!G96</f>
        <v>nt</v>
      </c>
      <c r="AA97" s="142" t="str">
        <f>'P20'!G96</f>
        <v>nt</v>
      </c>
      <c r="AB97" s="143" t="str">
        <f>'P21'!G96</f>
        <v>nt</v>
      </c>
      <c r="AC97" s="143" t="str">
        <f>'P22'!G96</f>
        <v>nt</v>
      </c>
      <c r="AD97" s="143" t="str">
        <f>'P23'!G96</f>
        <v>nt</v>
      </c>
      <c r="AE97" s="143" t="str">
        <f>'P24'!G96</f>
        <v>nt</v>
      </c>
      <c r="AF97" s="143" t="str">
        <f>'P25'!G96</f>
        <v>nt</v>
      </c>
      <c r="AG97" s="171"/>
    </row>
    <row r="98" spans="1:33" ht="37.5" customHeight="1" x14ac:dyDescent="0.2">
      <c r="A98" s="404"/>
      <c r="B98" s="136" t="s">
        <v>340</v>
      </c>
      <c r="C98" s="137" t="s">
        <v>16</v>
      </c>
      <c r="D98" s="148" t="s">
        <v>335</v>
      </c>
      <c r="E98" s="139"/>
      <c r="F98" s="324" t="s">
        <v>122</v>
      </c>
      <c r="G98" s="138" t="s">
        <v>341</v>
      </c>
      <c r="H98" s="140" t="str">
        <f>'P01'!G97</f>
        <v>c</v>
      </c>
      <c r="I98" s="140" t="str">
        <f>'P02'!G97</f>
        <v>c</v>
      </c>
      <c r="J98" s="140" t="str">
        <f>'P03'!G97</f>
        <v>c</v>
      </c>
      <c r="K98" s="140" t="str">
        <f>'P04'!G97</f>
        <v>c</v>
      </c>
      <c r="L98" s="140" t="str">
        <f>'P05'!G97</f>
        <v>c</v>
      </c>
      <c r="M98" s="140" t="str">
        <f>'P06'!G97</f>
        <v>c</v>
      </c>
      <c r="N98" s="140" t="str">
        <f>'P07'!G97</f>
        <v>c</v>
      </c>
      <c r="O98" s="140" t="str">
        <f>'P08'!G97</f>
        <v>c</v>
      </c>
      <c r="P98" s="140" t="str">
        <f>'P09'!G97</f>
        <v>c</v>
      </c>
      <c r="Q98" s="145" t="str">
        <f>'P10'!G97</f>
        <v>c</v>
      </c>
      <c r="R98" s="146" t="str">
        <f>'P11'!G97</f>
        <v>c</v>
      </c>
      <c r="S98" s="146" t="str">
        <f>'P12'!G97</f>
        <v>c</v>
      </c>
      <c r="T98" s="146" t="str">
        <f>'P13'!G97</f>
        <v>c</v>
      </c>
      <c r="U98" s="146" t="str">
        <f>'P14'!G97</f>
        <v>c</v>
      </c>
      <c r="V98" s="146" t="str">
        <f>'P15'!G97</f>
        <v>c</v>
      </c>
      <c r="W98" s="147" t="str">
        <f>'P16'!G97</f>
        <v>c</v>
      </c>
      <c r="X98" s="147" t="str">
        <f>'P17'!G97</f>
        <v>c</v>
      </c>
      <c r="Y98" s="147" t="str">
        <f>'P18'!G97</f>
        <v>c</v>
      </c>
      <c r="Z98" s="147" t="str">
        <f>'P19'!G97</f>
        <v>nt</v>
      </c>
      <c r="AA98" s="142" t="str">
        <f>'P20'!G97</f>
        <v>nt</v>
      </c>
      <c r="AB98" s="143" t="str">
        <f>'P21'!G97</f>
        <v>nt</v>
      </c>
      <c r="AC98" s="143" t="str">
        <f>'P22'!G97</f>
        <v>nt</v>
      </c>
      <c r="AD98" s="143" t="str">
        <f>'P23'!G97</f>
        <v>nt</v>
      </c>
      <c r="AE98" s="143" t="str">
        <f>'P24'!G97</f>
        <v>nt</v>
      </c>
      <c r="AF98" s="143" t="str">
        <f>'P25'!G97</f>
        <v>nt</v>
      </c>
      <c r="AG98" s="180"/>
    </row>
    <row r="99" spans="1:33" ht="37.5" customHeight="1" x14ac:dyDescent="0.2">
      <c r="A99" s="404"/>
      <c r="B99" s="136" t="s">
        <v>342</v>
      </c>
      <c r="C99" s="162" t="s">
        <v>16</v>
      </c>
      <c r="D99" s="138" t="s">
        <v>343</v>
      </c>
      <c r="E99" s="172"/>
      <c r="F99" s="329" t="s">
        <v>122</v>
      </c>
      <c r="G99" s="138" t="s">
        <v>344</v>
      </c>
      <c r="H99" s="140" t="str">
        <f>'P01'!G98</f>
        <v>c</v>
      </c>
      <c r="I99" s="167" t="str">
        <f>'P02'!G98</f>
        <v>c</v>
      </c>
      <c r="J99" s="167" t="str">
        <f>'P03'!G98</f>
        <v>c</v>
      </c>
      <c r="K99" s="167" t="str">
        <f>'P04'!G98</f>
        <v>c</v>
      </c>
      <c r="L99" s="167" t="str">
        <f>'P05'!G98</f>
        <v>c</v>
      </c>
      <c r="M99" s="167" t="str">
        <f>'P06'!G98</f>
        <v>c</v>
      </c>
      <c r="N99" s="167" t="str">
        <f>'P07'!G98</f>
        <v>c</v>
      </c>
      <c r="O99" s="167" t="str">
        <f>'P08'!G98</f>
        <v>c</v>
      </c>
      <c r="P99" s="167" t="str">
        <f>'P09'!G98</f>
        <v>c</v>
      </c>
      <c r="Q99" s="168" t="str">
        <f>'P10'!G98</f>
        <v>c</v>
      </c>
      <c r="R99" s="146" t="str">
        <f>'P11'!G98</f>
        <v>c</v>
      </c>
      <c r="S99" s="146" t="str">
        <f>'P12'!G98</f>
        <v>c</v>
      </c>
      <c r="T99" s="146" t="str">
        <f>'P13'!G98</f>
        <v>c</v>
      </c>
      <c r="U99" s="146" t="str">
        <f>'P14'!G98</f>
        <v>c</v>
      </c>
      <c r="V99" s="146" t="str">
        <f>'P15'!G98</f>
        <v>c</v>
      </c>
      <c r="W99" s="146" t="str">
        <f>'P16'!G98</f>
        <v>c</v>
      </c>
      <c r="X99" s="146" t="str">
        <f>'P17'!G98</f>
        <v>c</v>
      </c>
      <c r="Y99" s="146" t="str">
        <f>'P18'!G98</f>
        <v>c</v>
      </c>
      <c r="Z99" s="146" t="str">
        <f>'P19'!G98</f>
        <v>nt</v>
      </c>
      <c r="AA99" s="158" t="str">
        <f>'P20'!G98</f>
        <v>nt</v>
      </c>
      <c r="AB99" s="143" t="str">
        <f>'P21'!G98</f>
        <v>nt</v>
      </c>
      <c r="AC99" s="143" t="str">
        <f>'P22'!G98</f>
        <v>nt</v>
      </c>
      <c r="AD99" s="143" t="str">
        <f>'P23'!G98</f>
        <v>nt</v>
      </c>
      <c r="AE99" s="143" t="str">
        <f>'P24'!G98</f>
        <v>nt</v>
      </c>
      <c r="AF99" s="143" t="str">
        <f>'P25'!G98</f>
        <v>nt</v>
      </c>
      <c r="AG99" s="180"/>
    </row>
    <row r="100" spans="1:33" ht="37.5" customHeight="1" x14ac:dyDescent="0.2">
      <c r="A100" s="404"/>
      <c r="B100" s="136" t="s">
        <v>345</v>
      </c>
      <c r="C100" s="164" t="s">
        <v>16</v>
      </c>
      <c r="D100" s="148" t="s">
        <v>338</v>
      </c>
      <c r="E100" s="160"/>
      <c r="F100" s="327" t="s">
        <v>122</v>
      </c>
      <c r="G100" s="138" t="s">
        <v>346</v>
      </c>
      <c r="H100" s="140" t="str">
        <f>'P01'!G99</f>
        <v>c</v>
      </c>
      <c r="I100" s="141" t="str">
        <f>'P02'!G99</f>
        <v>c</v>
      </c>
      <c r="J100" s="141" t="str">
        <f>'P03'!G99</f>
        <v>c</v>
      </c>
      <c r="K100" s="141" t="str">
        <f>'P04'!G99</f>
        <v>c</v>
      </c>
      <c r="L100" s="141" t="str">
        <f>'P05'!G99</f>
        <v>c</v>
      </c>
      <c r="M100" s="141" t="str">
        <f>'P06'!G99</f>
        <v>c</v>
      </c>
      <c r="N100" s="141" t="str">
        <f>'P07'!G99</f>
        <v>c</v>
      </c>
      <c r="O100" s="141" t="str">
        <f>'P08'!G99</f>
        <v>c</v>
      </c>
      <c r="P100" s="141" t="str">
        <f>'P09'!G99</f>
        <v>c</v>
      </c>
      <c r="Q100" s="141" t="str">
        <f>'P10'!G99</f>
        <v>c</v>
      </c>
      <c r="R100" s="141" t="str">
        <f>'P11'!G99</f>
        <v>c</v>
      </c>
      <c r="S100" s="141" t="str">
        <f>'P12'!G99</f>
        <v>c</v>
      </c>
      <c r="T100" s="141" t="str">
        <f>'P13'!G99</f>
        <v>c</v>
      </c>
      <c r="U100" s="141" t="str">
        <f>'P14'!G99</f>
        <v>c</v>
      </c>
      <c r="V100" s="141" t="str">
        <f>'P15'!G99</f>
        <v>c</v>
      </c>
      <c r="W100" s="141" t="str">
        <f>'P16'!G99</f>
        <v>c</v>
      </c>
      <c r="X100" s="141" t="str">
        <f>'P17'!G99</f>
        <v>c</v>
      </c>
      <c r="Y100" s="141" t="str">
        <f>'P18'!G99</f>
        <v>c</v>
      </c>
      <c r="Z100" s="141" t="str">
        <f>'P19'!G99</f>
        <v>nt</v>
      </c>
      <c r="AA100" s="142" t="str">
        <f>'P20'!G99</f>
        <v>nt</v>
      </c>
      <c r="AB100" s="143" t="str">
        <f>'P21'!G99</f>
        <v>nt</v>
      </c>
      <c r="AC100" s="143" t="str">
        <f>'P22'!G99</f>
        <v>nt</v>
      </c>
      <c r="AD100" s="143" t="str">
        <f>'P23'!G99</f>
        <v>nt</v>
      </c>
      <c r="AE100" s="143" t="str">
        <f>'P24'!G99</f>
        <v>nt</v>
      </c>
      <c r="AF100" s="143" t="str">
        <f>'P25'!G99</f>
        <v>nt</v>
      </c>
      <c r="AG100" s="181"/>
    </row>
    <row r="101" spans="1:33" ht="37.5" customHeight="1" x14ac:dyDescent="0.2">
      <c r="A101" s="404"/>
      <c r="B101" s="136" t="s">
        <v>347</v>
      </c>
      <c r="C101" s="149" t="s">
        <v>9</v>
      </c>
      <c r="D101" s="138" t="s">
        <v>348</v>
      </c>
      <c r="E101" s="165"/>
      <c r="F101" s="165" t="s">
        <v>122</v>
      </c>
      <c r="G101" s="138" t="s">
        <v>349</v>
      </c>
      <c r="H101" s="140" t="str">
        <f>'P01'!G100</f>
        <v>c</v>
      </c>
      <c r="I101" s="140" t="str">
        <f>'P02'!G100</f>
        <v>c</v>
      </c>
      <c r="J101" s="140" t="str">
        <f>'P03'!G100</f>
        <v>c</v>
      </c>
      <c r="K101" s="140" t="str">
        <f>'P04'!G100</f>
        <v>c</v>
      </c>
      <c r="L101" s="140" t="str">
        <f>'P05'!G100</f>
        <v>c</v>
      </c>
      <c r="M101" s="140" t="str">
        <f>'P06'!G100</f>
        <v>c</v>
      </c>
      <c r="N101" s="140" t="str">
        <f>'P07'!G100</f>
        <v>c</v>
      </c>
      <c r="O101" s="140" t="str">
        <f>'P08'!G100</f>
        <v>c</v>
      </c>
      <c r="P101" s="140" t="str">
        <f>'P09'!G100</f>
        <v>c</v>
      </c>
      <c r="Q101" s="145" t="str">
        <f>'P10'!G100</f>
        <v>c</v>
      </c>
      <c r="R101" s="146" t="str">
        <f>'P11'!G100</f>
        <v>c</v>
      </c>
      <c r="S101" s="146" t="str">
        <f>'P12'!G100</f>
        <v>c</v>
      </c>
      <c r="T101" s="146" t="str">
        <f>'P13'!G100</f>
        <v>c</v>
      </c>
      <c r="U101" s="146" t="str">
        <f>'P14'!G100</f>
        <v>c</v>
      </c>
      <c r="V101" s="146" t="str">
        <f>'P15'!G100</f>
        <v>c</v>
      </c>
      <c r="W101" s="147" t="str">
        <f>'P16'!G100</f>
        <v>c</v>
      </c>
      <c r="X101" s="147" t="str">
        <f>'P17'!G100</f>
        <v>c</v>
      </c>
      <c r="Y101" s="147" t="str">
        <f>'P18'!G100</f>
        <v>c</v>
      </c>
      <c r="Z101" s="147" t="str">
        <f>'P19'!G100</f>
        <v>nt</v>
      </c>
      <c r="AA101" s="142" t="str">
        <f>'P20'!G100</f>
        <v>nt</v>
      </c>
      <c r="AB101" s="143" t="str">
        <f>'P21'!G100</f>
        <v>nt</v>
      </c>
      <c r="AC101" s="143" t="str">
        <f>'P22'!G100</f>
        <v>nt</v>
      </c>
      <c r="AD101" s="143" t="str">
        <f>'P23'!G100</f>
        <v>nt</v>
      </c>
      <c r="AE101" s="143" t="str">
        <f>'P24'!G100</f>
        <v>nt</v>
      </c>
      <c r="AF101" s="143" t="str">
        <f>'P25'!G100</f>
        <v>nt</v>
      </c>
      <c r="AG101" s="182"/>
    </row>
    <row r="102" spans="1:33" ht="37.5" customHeight="1" x14ac:dyDescent="0.2">
      <c r="A102" s="404"/>
      <c r="B102" s="136" t="s">
        <v>350</v>
      </c>
      <c r="C102" s="149" t="s">
        <v>9</v>
      </c>
      <c r="D102" s="138" t="s">
        <v>351</v>
      </c>
      <c r="E102" s="165"/>
      <c r="F102" s="165" t="s">
        <v>122</v>
      </c>
      <c r="G102" s="138" t="s">
        <v>352</v>
      </c>
      <c r="H102" s="140" t="str">
        <f>'P01'!G101</f>
        <v>c</v>
      </c>
      <c r="I102" s="140" t="str">
        <f>'P02'!G101</f>
        <v>c</v>
      </c>
      <c r="J102" s="140" t="str">
        <f>'P03'!G101</f>
        <v>c</v>
      </c>
      <c r="K102" s="140" t="str">
        <f>'P04'!G101</f>
        <v>c</v>
      </c>
      <c r="L102" s="140" t="str">
        <f>'P05'!G101</f>
        <v>c</v>
      </c>
      <c r="M102" s="140" t="str">
        <f>'P06'!G101</f>
        <v>c</v>
      </c>
      <c r="N102" s="140" t="str">
        <f>'P07'!G101</f>
        <v>c</v>
      </c>
      <c r="O102" s="140" t="str">
        <f>'P08'!G101</f>
        <v>c</v>
      </c>
      <c r="P102" s="140" t="str">
        <f>'P09'!G101</f>
        <v>c</v>
      </c>
      <c r="Q102" s="145" t="str">
        <f>'P10'!G101</f>
        <v>c</v>
      </c>
      <c r="R102" s="146" t="str">
        <f>'P11'!G101</f>
        <v>c</v>
      </c>
      <c r="S102" s="146" t="str">
        <f>'P12'!G101</f>
        <v>c</v>
      </c>
      <c r="T102" s="146" t="str">
        <f>'P13'!G101</f>
        <v>c</v>
      </c>
      <c r="U102" s="146" t="str">
        <f>'P14'!G101</f>
        <v>c</v>
      </c>
      <c r="V102" s="146" t="str">
        <f>'P15'!G101</f>
        <v>c</v>
      </c>
      <c r="W102" s="147" t="str">
        <f>'P16'!G101</f>
        <v>c</v>
      </c>
      <c r="X102" s="147" t="str">
        <f>'P17'!G101</f>
        <v>c</v>
      </c>
      <c r="Y102" s="147" t="str">
        <f>'P18'!G101</f>
        <v>c</v>
      </c>
      <c r="Z102" s="147" t="str">
        <f>'P19'!G101</f>
        <v>nt</v>
      </c>
      <c r="AA102" s="142" t="str">
        <f>'P20'!G101</f>
        <v>nt</v>
      </c>
      <c r="AB102" s="143" t="str">
        <f>'P21'!G101</f>
        <v>nt</v>
      </c>
      <c r="AC102" s="143" t="str">
        <f>'P22'!G101</f>
        <v>nt</v>
      </c>
      <c r="AD102" s="143" t="str">
        <f>'P23'!G101</f>
        <v>nt</v>
      </c>
      <c r="AE102" s="143" t="str">
        <f>'P24'!G101</f>
        <v>nt</v>
      </c>
      <c r="AF102" s="143" t="str">
        <f>'P25'!G101</f>
        <v>nt</v>
      </c>
      <c r="AG102" s="182"/>
    </row>
    <row r="103" spans="1:33" ht="37.5" customHeight="1" x14ac:dyDescent="0.2">
      <c r="A103" s="404"/>
      <c r="B103" s="136" t="s">
        <v>353</v>
      </c>
      <c r="C103" s="149" t="s">
        <v>9</v>
      </c>
      <c r="D103" s="148" t="s">
        <v>354</v>
      </c>
      <c r="E103" s="165" t="s">
        <v>122</v>
      </c>
      <c r="F103" s="165" t="s">
        <v>122</v>
      </c>
      <c r="G103" s="138" t="s">
        <v>355</v>
      </c>
      <c r="H103" s="140" t="str">
        <f>'P01'!G102</f>
        <v>nc</v>
      </c>
      <c r="I103" s="140" t="str">
        <f>'P02'!G102</f>
        <v>na</v>
      </c>
      <c r="J103" s="140" t="str">
        <f>'P03'!G102</f>
        <v>na</v>
      </c>
      <c r="K103" s="140" t="str">
        <f>'P04'!G102</f>
        <v>na</v>
      </c>
      <c r="L103" s="140" t="str">
        <f>'P05'!G102</f>
        <v>nc</v>
      </c>
      <c r="M103" s="140" t="str">
        <f>'P06'!G102</f>
        <v>na</v>
      </c>
      <c r="N103" s="140" t="str">
        <f>'P07'!G102</f>
        <v>na</v>
      </c>
      <c r="O103" s="140" t="str">
        <f>'P08'!G102</f>
        <v>na</v>
      </c>
      <c r="P103" s="140" t="str">
        <f>'P09'!G102</f>
        <v>nc</v>
      </c>
      <c r="Q103" s="145" t="str">
        <f>'P10'!G102</f>
        <v>na</v>
      </c>
      <c r="R103" s="146" t="str">
        <f>'P11'!G102</f>
        <v>na</v>
      </c>
      <c r="S103" s="146" t="str">
        <f>'P12'!G102</f>
        <v>na</v>
      </c>
      <c r="T103" s="146" t="str">
        <f>'P13'!G102</f>
        <v>na</v>
      </c>
      <c r="U103" s="146" t="str">
        <f>'P14'!G102</f>
        <v>na</v>
      </c>
      <c r="V103" s="146" t="str">
        <f>'P15'!G102</f>
        <v>na</v>
      </c>
      <c r="W103" s="147" t="str">
        <f>'P16'!G102</f>
        <v>na</v>
      </c>
      <c r="X103" s="147" t="str">
        <f>'P17'!G102</f>
        <v>na</v>
      </c>
      <c r="Y103" s="147" t="str">
        <f>'P18'!G102</f>
        <v>na</v>
      </c>
      <c r="Z103" s="147" t="str">
        <f>'P19'!G102</f>
        <v>nt</v>
      </c>
      <c r="AA103" s="142" t="str">
        <f>'P20'!G102</f>
        <v>nt</v>
      </c>
      <c r="AB103" s="143" t="str">
        <f>'P21'!G102</f>
        <v>na</v>
      </c>
      <c r="AC103" s="143" t="str">
        <f>'P22'!G102</f>
        <v>na</v>
      </c>
      <c r="AD103" s="143" t="str">
        <f>'P23'!G102</f>
        <v>na</v>
      </c>
      <c r="AE103" s="143" t="str">
        <f>'P24'!G102</f>
        <v>na</v>
      </c>
      <c r="AF103" s="143" t="str">
        <f>'P25'!G102</f>
        <v>na</v>
      </c>
      <c r="AG103" s="182"/>
    </row>
    <row r="104" spans="1:33" ht="37.5" customHeight="1" x14ac:dyDescent="0.2">
      <c r="A104" s="404"/>
      <c r="B104" s="136" t="s">
        <v>356</v>
      </c>
      <c r="C104" s="149" t="s">
        <v>9</v>
      </c>
      <c r="D104" s="138" t="s">
        <v>181</v>
      </c>
      <c r="E104" s="165" t="s">
        <v>122</v>
      </c>
      <c r="F104" s="165" t="s">
        <v>122</v>
      </c>
      <c r="G104" s="138" t="s">
        <v>357</v>
      </c>
      <c r="H104" s="140" t="str">
        <f>'P01'!G103</f>
        <v>c</v>
      </c>
      <c r="I104" s="140" t="str">
        <f>'P02'!G103</f>
        <v>c</v>
      </c>
      <c r="J104" s="140" t="str">
        <f>'P03'!G103</f>
        <v>c</v>
      </c>
      <c r="K104" s="140" t="str">
        <f>'P04'!G103</f>
        <v>c</v>
      </c>
      <c r="L104" s="140" t="str">
        <f>'P05'!G103</f>
        <v>c</v>
      </c>
      <c r="M104" s="140" t="str">
        <f>'P06'!G103</f>
        <v>c</v>
      </c>
      <c r="N104" s="140" t="str">
        <f>'P07'!G103</f>
        <v>c</v>
      </c>
      <c r="O104" s="140" t="str">
        <f>'P08'!G103</f>
        <v>c</v>
      </c>
      <c r="P104" s="140" t="str">
        <f>'P09'!G103</f>
        <v>c</v>
      </c>
      <c r="Q104" s="145" t="str">
        <f>'P10'!G103</f>
        <v>c</v>
      </c>
      <c r="R104" s="146" t="str">
        <f>'P11'!G103</f>
        <v>c</v>
      </c>
      <c r="S104" s="146" t="str">
        <f>'P12'!G103</f>
        <v>c</v>
      </c>
      <c r="T104" s="146" t="str">
        <f>'P13'!G103</f>
        <v>c</v>
      </c>
      <c r="U104" s="146" t="str">
        <f>'P14'!G103</f>
        <v>c</v>
      </c>
      <c r="V104" s="146" t="str">
        <f>'P15'!G103</f>
        <v>c</v>
      </c>
      <c r="W104" s="147" t="str">
        <f>'P16'!G103</f>
        <v>c</v>
      </c>
      <c r="X104" s="147" t="str">
        <f>'P17'!G103</f>
        <v>c</v>
      </c>
      <c r="Y104" s="147" t="str">
        <f>'P18'!G103</f>
        <v>c</v>
      </c>
      <c r="Z104" s="147" t="str">
        <f>'P19'!G103</f>
        <v>nt</v>
      </c>
      <c r="AA104" s="142" t="str">
        <f>'P20'!G103</f>
        <v>nt</v>
      </c>
      <c r="AB104" s="143" t="str">
        <f>'P21'!G103</f>
        <v>nt</v>
      </c>
      <c r="AC104" s="143" t="str">
        <f>'P22'!G103</f>
        <v>nt</v>
      </c>
      <c r="AD104" s="143" t="str">
        <f>'P23'!G103</f>
        <v>nt</v>
      </c>
      <c r="AE104" s="143" t="str">
        <f>'P24'!G103</f>
        <v>nt</v>
      </c>
      <c r="AF104" s="143" t="str">
        <f>'P25'!G103</f>
        <v>nt</v>
      </c>
      <c r="AG104" s="182"/>
    </row>
    <row r="105" spans="1:33" ht="37.5" customHeight="1" x14ac:dyDescent="0.2">
      <c r="A105" s="404"/>
      <c r="B105" s="136" t="s">
        <v>358</v>
      </c>
      <c r="C105" s="149" t="s">
        <v>9</v>
      </c>
      <c r="D105" s="148" t="s">
        <v>359</v>
      </c>
      <c r="E105" s="165"/>
      <c r="F105" s="165" t="s">
        <v>122</v>
      </c>
      <c r="G105" s="138" t="s">
        <v>360</v>
      </c>
      <c r="H105" s="140" t="str">
        <f>'P01'!G104</f>
        <v>na</v>
      </c>
      <c r="I105" s="140" t="str">
        <f>'P02'!G104</f>
        <v>na</v>
      </c>
      <c r="J105" s="140" t="str">
        <f>'P03'!G104</f>
        <v>na</v>
      </c>
      <c r="K105" s="140" t="str">
        <f>'P04'!G104</f>
        <v>na</v>
      </c>
      <c r="L105" s="140" t="str">
        <f>'P05'!G104</f>
        <v>na</v>
      </c>
      <c r="M105" s="140" t="str">
        <f>'P06'!G104</f>
        <v>na</v>
      </c>
      <c r="N105" s="140" t="str">
        <f>'P07'!G104</f>
        <v>na</v>
      </c>
      <c r="O105" s="140" t="str">
        <f>'P08'!G104</f>
        <v>na</v>
      </c>
      <c r="P105" s="140" t="str">
        <f>'P09'!G104</f>
        <v>na</v>
      </c>
      <c r="Q105" s="145" t="str">
        <f>'P10'!G104</f>
        <v>na</v>
      </c>
      <c r="R105" s="146" t="str">
        <f>'P11'!G104</f>
        <v>na</v>
      </c>
      <c r="S105" s="146" t="str">
        <f>'P12'!G104</f>
        <v>na</v>
      </c>
      <c r="T105" s="146" t="str">
        <f>'P13'!G104</f>
        <v>na</v>
      </c>
      <c r="U105" s="146" t="str">
        <f>'P14'!G104</f>
        <v>na</v>
      </c>
      <c r="V105" s="146" t="str">
        <f>'P15'!G104</f>
        <v>na</v>
      </c>
      <c r="W105" s="147" t="str">
        <f>'P16'!G104</f>
        <v>na</v>
      </c>
      <c r="X105" s="147" t="str">
        <f>'P17'!G104</f>
        <v>na</v>
      </c>
      <c r="Y105" s="147" t="str">
        <f>'P18'!G104</f>
        <v>na</v>
      </c>
      <c r="Z105" s="147" t="str">
        <f>'P19'!G104</f>
        <v>nt</v>
      </c>
      <c r="AA105" s="142" t="str">
        <f>'P20'!G104</f>
        <v>nt</v>
      </c>
      <c r="AB105" s="143" t="str">
        <f>'P21'!G104</f>
        <v>nt</v>
      </c>
      <c r="AC105" s="143" t="str">
        <f>'P22'!G104</f>
        <v>nt</v>
      </c>
      <c r="AD105" s="143" t="str">
        <f>'P23'!G104</f>
        <v>nt</v>
      </c>
      <c r="AE105" s="143" t="str">
        <f>'P24'!G104</f>
        <v>nt</v>
      </c>
      <c r="AF105" s="143" t="str">
        <f>'P25'!G104</f>
        <v>nt</v>
      </c>
      <c r="AG105" s="182"/>
    </row>
    <row r="106" spans="1:33" ht="37.5" customHeight="1" x14ac:dyDescent="0.2">
      <c r="A106" s="406"/>
      <c r="B106" s="136" t="s">
        <v>361</v>
      </c>
      <c r="C106" s="149" t="s">
        <v>9</v>
      </c>
      <c r="D106" s="148" t="s">
        <v>298</v>
      </c>
      <c r="E106" s="165"/>
      <c r="F106" s="165" t="s">
        <v>122</v>
      </c>
      <c r="G106" s="138" t="s">
        <v>362</v>
      </c>
      <c r="H106" s="140" t="str">
        <f>'P01'!G105</f>
        <v>c</v>
      </c>
      <c r="I106" s="140" t="str">
        <f>'P02'!G105</f>
        <v>na</v>
      </c>
      <c r="J106" s="140" t="str">
        <f>'P03'!G105</f>
        <v>na</v>
      </c>
      <c r="K106" s="140" t="str">
        <f>'P04'!G105</f>
        <v>na</v>
      </c>
      <c r="L106" s="140" t="str">
        <f>'P05'!G105</f>
        <v>na</v>
      </c>
      <c r="M106" s="140" t="str">
        <f>'P06'!G105</f>
        <v>na</v>
      </c>
      <c r="N106" s="140" t="str">
        <f>'P07'!G105</f>
        <v>na</v>
      </c>
      <c r="O106" s="140" t="str">
        <f>'P08'!G105</f>
        <v>na</v>
      </c>
      <c r="P106" s="140" t="str">
        <f>'P09'!G105</f>
        <v>na</v>
      </c>
      <c r="Q106" s="145" t="str">
        <f>'P10'!G105</f>
        <v>na</v>
      </c>
      <c r="R106" s="146" t="str">
        <f>'P11'!G105</f>
        <v>na</v>
      </c>
      <c r="S106" s="146" t="str">
        <f>'P12'!G105</f>
        <v>na</v>
      </c>
      <c r="T106" s="146" t="str">
        <f>'P13'!G105</f>
        <v>na</v>
      </c>
      <c r="U106" s="146" t="str">
        <f>'P14'!G105</f>
        <v>na</v>
      </c>
      <c r="V106" s="146" t="str">
        <f>'P15'!G105</f>
        <v>na</v>
      </c>
      <c r="W106" s="147" t="str">
        <f>'P16'!G105</f>
        <v>na</v>
      </c>
      <c r="X106" s="147" t="str">
        <f>'P17'!G105</f>
        <v>na</v>
      </c>
      <c r="Y106" s="147" t="str">
        <f>'P18'!G105</f>
        <v>na</v>
      </c>
      <c r="Z106" s="147" t="str">
        <f>'P19'!G105</f>
        <v>nt</v>
      </c>
      <c r="AA106" s="142" t="str">
        <f>'P20'!G105</f>
        <v>nt</v>
      </c>
      <c r="AB106" s="143" t="str">
        <f>'P21'!G105</f>
        <v>nt</v>
      </c>
      <c r="AC106" s="143" t="str">
        <f>'P22'!G105</f>
        <v>nt</v>
      </c>
      <c r="AD106" s="143" t="str">
        <f>'P23'!G105</f>
        <v>nt</v>
      </c>
      <c r="AE106" s="143" t="str">
        <f>'P24'!G105</f>
        <v>nt</v>
      </c>
      <c r="AF106" s="143" t="str">
        <f>'P25'!G105</f>
        <v>nt</v>
      </c>
      <c r="AG106" s="182"/>
    </row>
    <row r="107" spans="1:33" ht="37.5" customHeight="1" x14ac:dyDescent="0.2">
      <c r="A107" s="403" t="s">
        <v>78</v>
      </c>
      <c r="B107" s="136" t="s">
        <v>363</v>
      </c>
      <c r="C107" s="149" t="s">
        <v>9</v>
      </c>
      <c r="D107" s="138" t="s">
        <v>364</v>
      </c>
      <c r="E107" s="165"/>
      <c r="F107" s="165" t="s">
        <v>122</v>
      </c>
      <c r="G107" s="138" t="s">
        <v>365</v>
      </c>
      <c r="H107" s="140" t="str">
        <f>'P01'!G106</f>
        <v>na</v>
      </c>
      <c r="I107" s="140" t="str">
        <f>'P02'!G106</f>
        <v>na</v>
      </c>
      <c r="J107" s="140" t="str">
        <f>'P03'!G106</f>
        <v>na</v>
      </c>
      <c r="K107" s="140" t="str">
        <f>'P04'!G106</f>
        <v>na</v>
      </c>
      <c r="L107" s="140" t="str">
        <f>'P05'!G106</f>
        <v>na</v>
      </c>
      <c r="M107" s="140" t="str">
        <f>'P06'!G106</f>
        <v>na</v>
      </c>
      <c r="N107" s="140" t="str">
        <f>'P07'!G106</f>
        <v>na</v>
      </c>
      <c r="O107" s="140" t="str">
        <f>'P08'!G106</f>
        <v>na</v>
      </c>
      <c r="P107" s="140" t="str">
        <f>'P09'!G106</f>
        <v>na</v>
      </c>
      <c r="Q107" s="145" t="str">
        <f>'P10'!G106</f>
        <v>na</v>
      </c>
      <c r="R107" s="146" t="str">
        <f>'P11'!G106</f>
        <v>na</v>
      </c>
      <c r="S107" s="146" t="str">
        <f>'P12'!G106</f>
        <v>na</v>
      </c>
      <c r="T107" s="146" t="str">
        <f>'P13'!G106</f>
        <v>na</v>
      </c>
      <c r="U107" s="146" t="str">
        <f>'P14'!G106</f>
        <v>na</v>
      </c>
      <c r="V107" s="146" t="str">
        <f>'P15'!G106</f>
        <v>na</v>
      </c>
      <c r="W107" s="147" t="str">
        <f>'P16'!G106</f>
        <v>na</v>
      </c>
      <c r="X107" s="147" t="str">
        <f>'P17'!G106</f>
        <v>na</v>
      </c>
      <c r="Y107" s="147" t="str">
        <f>'P18'!G106</f>
        <v>na</v>
      </c>
      <c r="Z107" s="147" t="str">
        <f>'P19'!G106</f>
        <v>nt</v>
      </c>
      <c r="AA107" s="142" t="str">
        <f>'P20'!G106</f>
        <v>nt</v>
      </c>
      <c r="AB107" s="143" t="str">
        <f>'P21'!G106</f>
        <v>nt</v>
      </c>
      <c r="AC107" s="143" t="str">
        <f>'P22'!G106</f>
        <v>nt</v>
      </c>
      <c r="AD107" s="143" t="str">
        <f>'P23'!G106</f>
        <v>nt</v>
      </c>
      <c r="AE107" s="143" t="str">
        <f>'P24'!G106</f>
        <v>nt</v>
      </c>
      <c r="AF107" s="143" t="str">
        <f>'P25'!G106</f>
        <v>nt</v>
      </c>
      <c r="AG107" s="182"/>
    </row>
    <row r="108" spans="1:33" ht="37.5" customHeight="1" x14ac:dyDescent="0.2">
      <c r="A108" s="404"/>
      <c r="B108" s="136" t="s">
        <v>366</v>
      </c>
      <c r="C108" s="149" t="s">
        <v>9</v>
      </c>
      <c r="D108" s="148" t="s">
        <v>367</v>
      </c>
      <c r="E108" s="165"/>
      <c r="F108" s="165" t="s">
        <v>122</v>
      </c>
      <c r="G108" s="138" t="s">
        <v>368</v>
      </c>
      <c r="H108" s="140" t="str">
        <f>'P01'!G107</f>
        <v>c</v>
      </c>
      <c r="I108" s="140" t="str">
        <f>'P02'!G107</f>
        <v>c</v>
      </c>
      <c r="J108" s="140" t="str">
        <f>'P03'!G107</f>
        <v>c</v>
      </c>
      <c r="K108" s="140" t="str">
        <f>'P04'!G107</f>
        <v>c</v>
      </c>
      <c r="L108" s="140" t="str">
        <f>'P05'!G107</f>
        <v>c</v>
      </c>
      <c r="M108" s="140" t="str">
        <f>'P06'!G107</f>
        <v>c</v>
      </c>
      <c r="N108" s="140" t="str">
        <f>'P07'!G107</f>
        <v>c</v>
      </c>
      <c r="O108" s="140" t="str">
        <f>'P08'!G107</f>
        <v>c</v>
      </c>
      <c r="P108" s="140" t="str">
        <f>'P09'!G107</f>
        <v>c</v>
      </c>
      <c r="Q108" s="145" t="str">
        <f>'P10'!G107</f>
        <v>c</v>
      </c>
      <c r="R108" s="146" t="str">
        <f>'P11'!G107</f>
        <v>c</v>
      </c>
      <c r="S108" s="146" t="str">
        <f>'P12'!G107</f>
        <v>c</v>
      </c>
      <c r="T108" s="146" t="str">
        <f>'P13'!G107</f>
        <v>c</v>
      </c>
      <c r="U108" s="146" t="str">
        <f>'P14'!G107</f>
        <v>c</v>
      </c>
      <c r="V108" s="146" t="str">
        <f>'P15'!G107</f>
        <v>c</v>
      </c>
      <c r="W108" s="147" t="str">
        <f>'P16'!G107</f>
        <v>c</v>
      </c>
      <c r="X108" s="147" t="str">
        <f>'P17'!G107</f>
        <v>c</v>
      </c>
      <c r="Y108" s="147" t="str">
        <f>'P18'!G107</f>
        <v>c</v>
      </c>
      <c r="Z108" s="147" t="str">
        <f>'P19'!G107</f>
        <v>nt</v>
      </c>
      <c r="AA108" s="142" t="str">
        <f>'P20'!G107</f>
        <v>nt</v>
      </c>
      <c r="AB108" s="143" t="str">
        <f>'P21'!G107</f>
        <v>nt</v>
      </c>
      <c r="AC108" s="143" t="str">
        <f>'P22'!G107</f>
        <v>nt</v>
      </c>
      <c r="AD108" s="143" t="str">
        <f>'P23'!G107</f>
        <v>nt</v>
      </c>
      <c r="AE108" s="143" t="str">
        <f>'P24'!G107</f>
        <v>nt</v>
      </c>
      <c r="AF108" s="143" t="str">
        <f>'P25'!G107</f>
        <v>nt</v>
      </c>
      <c r="AG108" s="183"/>
    </row>
    <row r="109" spans="1:33" ht="37.5" customHeight="1" x14ac:dyDescent="0.2">
      <c r="A109" s="404"/>
      <c r="B109" s="136" t="s">
        <v>369</v>
      </c>
      <c r="C109" s="149" t="s">
        <v>9</v>
      </c>
      <c r="D109" s="138" t="s">
        <v>370</v>
      </c>
      <c r="E109" s="165"/>
      <c r="F109" s="165"/>
      <c r="G109" s="138" t="s">
        <v>371</v>
      </c>
      <c r="H109" s="140" t="str">
        <f>'P01'!G108</f>
        <v>na</v>
      </c>
      <c r="I109" s="140" t="str">
        <f>'P02'!G108</f>
        <v>na</v>
      </c>
      <c r="J109" s="140" t="str">
        <f>'P03'!G108</f>
        <v>na</v>
      </c>
      <c r="K109" s="140" t="str">
        <f>'P04'!G108</f>
        <v>na</v>
      </c>
      <c r="L109" s="140" t="str">
        <f>'P05'!G108</f>
        <v>na</v>
      </c>
      <c r="M109" s="140" t="str">
        <f>'P06'!G108</f>
        <v>na</v>
      </c>
      <c r="N109" s="140" t="str">
        <f>'P07'!G108</f>
        <v>na</v>
      </c>
      <c r="O109" s="140" t="str">
        <f>'P08'!G108</f>
        <v>na</v>
      </c>
      <c r="P109" s="140" t="str">
        <f>'P09'!G108</f>
        <v>na</v>
      </c>
      <c r="Q109" s="145" t="str">
        <f>'P10'!G108</f>
        <v>na</v>
      </c>
      <c r="R109" s="146" t="str">
        <f>'P11'!G108</f>
        <v>na</v>
      </c>
      <c r="S109" s="146" t="str">
        <f>'P12'!G108</f>
        <v>na</v>
      </c>
      <c r="T109" s="146" t="str">
        <f>'P13'!G108</f>
        <v>nc</v>
      </c>
      <c r="U109" s="146" t="str">
        <f>'P14'!G108</f>
        <v>na</v>
      </c>
      <c r="V109" s="146" t="str">
        <f>'P15'!G108</f>
        <v>nc</v>
      </c>
      <c r="W109" s="147" t="str">
        <f>'P16'!G108</f>
        <v>na</v>
      </c>
      <c r="X109" s="147" t="str">
        <f>'P17'!G108</f>
        <v>na</v>
      </c>
      <c r="Y109" s="147" t="str">
        <f>'P18'!G108</f>
        <v>nc</v>
      </c>
      <c r="Z109" s="147" t="str">
        <f>'P19'!G108</f>
        <v>nt</v>
      </c>
      <c r="AA109" s="142" t="str">
        <f>'P20'!G108</f>
        <v>nt</v>
      </c>
      <c r="AB109" s="143" t="str">
        <f>'P21'!G108</f>
        <v>nt</v>
      </c>
      <c r="AC109" s="143" t="str">
        <f>'P22'!G108</f>
        <v>nt</v>
      </c>
      <c r="AD109" s="143" t="str">
        <f>'P23'!G108</f>
        <v>nt</v>
      </c>
      <c r="AE109" s="143" t="str">
        <f>'P24'!G108</f>
        <v>nt</v>
      </c>
      <c r="AF109" s="143" t="str">
        <f>'P25'!G108</f>
        <v>nt</v>
      </c>
      <c r="AG109" s="184"/>
    </row>
    <row r="110" spans="1:33" ht="37.5" customHeight="1" x14ac:dyDescent="0.2">
      <c r="A110" s="404"/>
      <c r="B110" s="136" t="s">
        <v>372</v>
      </c>
      <c r="C110" s="149" t="s">
        <v>9</v>
      </c>
      <c r="D110" s="138" t="s">
        <v>370</v>
      </c>
      <c r="E110" s="165"/>
      <c r="F110" s="165"/>
      <c r="G110" s="138" t="s">
        <v>373</v>
      </c>
      <c r="H110" s="140" t="str">
        <f>'P01'!G109</f>
        <v>na</v>
      </c>
      <c r="I110" s="140" t="str">
        <f>'P02'!G109</f>
        <v>na</v>
      </c>
      <c r="J110" s="140" t="str">
        <f>'P03'!G109</f>
        <v>na</v>
      </c>
      <c r="K110" s="140" t="str">
        <f>'P04'!G109</f>
        <v>na</v>
      </c>
      <c r="L110" s="140" t="str">
        <f>'P05'!G109</f>
        <v>na</v>
      </c>
      <c r="M110" s="140" t="str">
        <f>'P06'!G109</f>
        <v>na</v>
      </c>
      <c r="N110" s="140" t="str">
        <f>'P07'!G109</f>
        <v>na</v>
      </c>
      <c r="O110" s="140" t="str">
        <f>'P08'!G109</f>
        <v>na</v>
      </c>
      <c r="P110" s="140" t="str">
        <f>'P09'!G109</f>
        <v>na</v>
      </c>
      <c r="Q110" s="145" t="str">
        <f>'P10'!G109</f>
        <v>na</v>
      </c>
      <c r="R110" s="146" t="str">
        <f>'P11'!G109</f>
        <v>na</v>
      </c>
      <c r="S110" s="146" t="str">
        <f>'P12'!G109</f>
        <v>na</v>
      </c>
      <c r="T110" s="146" t="str">
        <f>'P13'!G109</f>
        <v>na</v>
      </c>
      <c r="U110" s="146" t="str">
        <f>'P14'!G109</f>
        <v>na</v>
      </c>
      <c r="V110" s="146" t="str">
        <f>'P15'!G109</f>
        <v>na</v>
      </c>
      <c r="W110" s="147" t="str">
        <f>'P16'!G109</f>
        <v>na</v>
      </c>
      <c r="X110" s="147" t="str">
        <f>'P17'!G109</f>
        <v>na</v>
      </c>
      <c r="Y110" s="147" t="str">
        <f>'P18'!G109</f>
        <v>na</v>
      </c>
      <c r="Z110" s="147" t="str">
        <f>'P19'!G109</f>
        <v>nt</v>
      </c>
      <c r="AA110" s="142" t="str">
        <f>'P20'!G109</f>
        <v>nt</v>
      </c>
      <c r="AB110" s="143" t="str">
        <f>'P21'!G109</f>
        <v>nt</v>
      </c>
      <c r="AC110" s="143" t="str">
        <f>'P22'!G109</f>
        <v>nt</v>
      </c>
      <c r="AD110" s="143" t="str">
        <f>'P23'!G109</f>
        <v>nt</v>
      </c>
      <c r="AE110" s="143" t="str">
        <f>'P24'!G109</f>
        <v>nt</v>
      </c>
      <c r="AF110" s="143" t="str">
        <f>'P25'!G109</f>
        <v>nt</v>
      </c>
      <c r="AG110" s="184"/>
    </row>
    <row r="111" spans="1:33" ht="37.5" customHeight="1" x14ac:dyDescent="0.2">
      <c r="A111" s="404"/>
      <c r="B111" s="136" t="s">
        <v>374</v>
      </c>
      <c r="C111" s="149" t="s">
        <v>9</v>
      </c>
      <c r="D111" s="148" t="s">
        <v>121</v>
      </c>
      <c r="E111" s="165"/>
      <c r="F111" s="165"/>
      <c r="G111" s="138" t="s">
        <v>375</v>
      </c>
      <c r="H111" s="140" t="str">
        <f>'P01'!G110</f>
        <v>na</v>
      </c>
      <c r="I111" s="140" t="str">
        <f>'P02'!G110</f>
        <v>na</v>
      </c>
      <c r="J111" s="140" t="str">
        <f>'P03'!G110</f>
        <v>na</v>
      </c>
      <c r="K111" s="140" t="str">
        <f>'P04'!G110</f>
        <v>na</v>
      </c>
      <c r="L111" s="140" t="str">
        <f>'P05'!G110</f>
        <v>na</v>
      </c>
      <c r="M111" s="140" t="str">
        <f>'P06'!G110</f>
        <v>na</v>
      </c>
      <c r="N111" s="140" t="str">
        <f>'P07'!G110</f>
        <v>na</v>
      </c>
      <c r="O111" s="140" t="str">
        <f>'P08'!G110</f>
        <v>na</v>
      </c>
      <c r="P111" s="140" t="str">
        <f>'P09'!G110</f>
        <v>na</v>
      </c>
      <c r="Q111" s="145" t="str">
        <f>'P10'!G110</f>
        <v>na</v>
      </c>
      <c r="R111" s="146" t="str">
        <f>'P11'!G110</f>
        <v>na</v>
      </c>
      <c r="S111" s="146" t="str">
        <f>'P12'!G110</f>
        <v>na</v>
      </c>
      <c r="T111" s="146" t="str">
        <f>'P13'!G110</f>
        <v>na</v>
      </c>
      <c r="U111" s="146" t="str">
        <f>'P14'!G110</f>
        <v>na</v>
      </c>
      <c r="V111" s="146" t="str">
        <f>'P15'!G110</f>
        <v>na</v>
      </c>
      <c r="W111" s="146" t="str">
        <f>'P16'!G110</f>
        <v>na</v>
      </c>
      <c r="X111" s="146" t="str">
        <f>'P17'!G110</f>
        <v>na</v>
      </c>
      <c r="Y111" s="146" t="str">
        <f>'P18'!G110</f>
        <v>na</v>
      </c>
      <c r="Z111" s="146" t="str">
        <f>'P19'!G110</f>
        <v>nt</v>
      </c>
      <c r="AA111" s="142" t="str">
        <f>'P20'!G110</f>
        <v>nt</v>
      </c>
      <c r="AB111" s="143" t="str">
        <f>'P21'!G110</f>
        <v>nt</v>
      </c>
      <c r="AC111" s="143" t="str">
        <f>'P22'!G110</f>
        <v>nt</v>
      </c>
      <c r="AD111" s="143" t="str">
        <f>'P23'!G110</f>
        <v>nt</v>
      </c>
      <c r="AE111" s="143" t="str">
        <f>'P24'!G110</f>
        <v>nt</v>
      </c>
      <c r="AF111" s="143" t="str">
        <f>'P25'!G110</f>
        <v>nt</v>
      </c>
      <c r="AG111" s="185"/>
    </row>
    <row r="112" spans="1:33" ht="37.5" customHeight="1" x14ac:dyDescent="0.2">
      <c r="A112" s="404"/>
      <c r="B112" s="136" t="s">
        <v>376</v>
      </c>
      <c r="C112" s="149" t="s">
        <v>9</v>
      </c>
      <c r="D112" s="148" t="s">
        <v>121</v>
      </c>
      <c r="E112" s="165"/>
      <c r="F112" s="165"/>
      <c r="G112" s="138" t="s">
        <v>377</v>
      </c>
      <c r="H112" s="140" t="str">
        <f>'P01'!G111</f>
        <v>na</v>
      </c>
      <c r="I112" s="140" t="str">
        <f>'P02'!G111</f>
        <v>na</v>
      </c>
      <c r="J112" s="140" t="str">
        <f>'P03'!G111</f>
        <v>na</v>
      </c>
      <c r="K112" s="140" t="str">
        <f>'P04'!G111</f>
        <v>na</v>
      </c>
      <c r="L112" s="140" t="str">
        <f>'P05'!G111</f>
        <v>na</v>
      </c>
      <c r="M112" s="140" t="str">
        <f>'P06'!G111</f>
        <v>na</v>
      </c>
      <c r="N112" s="140" t="str">
        <f>'P07'!G111</f>
        <v>na</v>
      </c>
      <c r="O112" s="140" t="str">
        <f>'P08'!G111</f>
        <v>na</v>
      </c>
      <c r="P112" s="140" t="str">
        <f>'P09'!G111</f>
        <v>na</v>
      </c>
      <c r="Q112" s="145" t="str">
        <f>'P10'!G111</f>
        <v>na</v>
      </c>
      <c r="R112" s="146" t="str">
        <f>'P11'!G111</f>
        <v>na</v>
      </c>
      <c r="S112" s="146" t="str">
        <f>'P12'!G111</f>
        <v>na</v>
      </c>
      <c r="T112" s="146" t="str">
        <f>'P13'!G111</f>
        <v>na</v>
      </c>
      <c r="U112" s="146" t="str">
        <f>'P14'!G111</f>
        <v>na</v>
      </c>
      <c r="V112" s="146" t="str">
        <f>'P15'!G111</f>
        <v>na</v>
      </c>
      <c r="W112" s="146" t="str">
        <f>'P16'!G111</f>
        <v>na</v>
      </c>
      <c r="X112" s="146" t="str">
        <f>'P17'!G111</f>
        <v>na</v>
      </c>
      <c r="Y112" s="146" t="str">
        <f>'P18'!G111</f>
        <v>na</v>
      </c>
      <c r="Z112" s="146" t="str">
        <f>'P19'!G111</f>
        <v>nt</v>
      </c>
      <c r="AA112" s="142" t="str">
        <f>'P20'!G111</f>
        <v>nt</v>
      </c>
      <c r="AB112" s="143" t="str">
        <f>'P21'!G111</f>
        <v>nt</v>
      </c>
      <c r="AC112" s="143" t="str">
        <f>'P22'!G111</f>
        <v>nt</v>
      </c>
      <c r="AD112" s="143" t="str">
        <f>'P23'!G111</f>
        <v>nt</v>
      </c>
      <c r="AE112" s="143" t="str">
        <f>'P24'!G111</f>
        <v>nt</v>
      </c>
      <c r="AF112" s="143" t="str">
        <f>'P25'!G111</f>
        <v>nt</v>
      </c>
      <c r="AG112" s="185"/>
    </row>
    <row r="113" spans="1:33" ht="37.5" customHeight="1" x14ac:dyDescent="0.2">
      <c r="A113" s="404"/>
      <c r="B113" s="136" t="s">
        <v>378</v>
      </c>
      <c r="C113" s="149" t="s">
        <v>9</v>
      </c>
      <c r="D113" s="148" t="s">
        <v>379</v>
      </c>
      <c r="E113" s="165"/>
      <c r="F113" s="165"/>
      <c r="G113" s="138" t="s">
        <v>380</v>
      </c>
      <c r="H113" s="140" t="str">
        <f>'P01'!G112</f>
        <v>na</v>
      </c>
      <c r="I113" s="140" t="str">
        <f>'P02'!G112</f>
        <v>na</v>
      </c>
      <c r="J113" s="140" t="str">
        <f>'P03'!G112</f>
        <v>na</v>
      </c>
      <c r="K113" s="140" t="str">
        <f>'P04'!G112</f>
        <v>na</v>
      </c>
      <c r="L113" s="140" t="str">
        <f>'P05'!G112</f>
        <v>na</v>
      </c>
      <c r="M113" s="140" t="str">
        <f>'P06'!G112</f>
        <v>na</v>
      </c>
      <c r="N113" s="140" t="str">
        <f>'P07'!G112</f>
        <v>na</v>
      </c>
      <c r="O113" s="140" t="str">
        <f>'P08'!G112</f>
        <v>na</v>
      </c>
      <c r="P113" s="140" t="str">
        <f>'P09'!G112</f>
        <v>na</v>
      </c>
      <c r="Q113" s="145" t="str">
        <f>'P10'!G112</f>
        <v>na</v>
      </c>
      <c r="R113" s="146" t="str">
        <f>'P11'!G112</f>
        <v>na</v>
      </c>
      <c r="S113" s="146" t="str">
        <f>'P12'!G112</f>
        <v>na</v>
      </c>
      <c r="T113" s="146" t="str">
        <f>'P13'!G112</f>
        <v>na</v>
      </c>
      <c r="U113" s="146" t="str">
        <f>'P14'!G112</f>
        <v>na</v>
      </c>
      <c r="V113" s="146" t="str">
        <f>'P15'!G112</f>
        <v>na</v>
      </c>
      <c r="W113" s="146" t="str">
        <f>'P16'!G112</f>
        <v>na</v>
      </c>
      <c r="X113" s="146" t="str">
        <f>'P17'!G112</f>
        <v>na</v>
      </c>
      <c r="Y113" s="146" t="str">
        <f>'P18'!G112</f>
        <v>na</v>
      </c>
      <c r="Z113" s="146" t="str">
        <f>'P19'!G112</f>
        <v>nt</v>
      </c>
      <c r="AA113" s="142" t="str">
        <f>'P20'!G112</f>
        <v>nt</v>
      </c>
      <c r="AB113" s="143" t="str">
        <f>'P21'!G112</f>
        <v>nt</v>
      </c>
      <c r="AC113" s="143" t="str">
        <f>'P22'!G112</f>
        <v>nt</v>
      </c>
      <c r="AD113" s="143" t="str">
        <f>'P23'!G112</f>
        <v>nt</v>
      </c>
      <c r="AE113" s="143" t="str">
        <f>'P24'!G112</f>
        <v>nt</v>
      </c>
      <c r="AF113" s="143" t="str">
        <f>'P25'!G112</f>
        <v>nt</v>
      </c>
      <c r="AG113" s="185"/>
    </row>
    <row r="114" spans="1:33" ht="37.5" customHeight="1" x14ac:dyDescent="0.2">
      <c r="A114" s="404"/>
      <c r="B114" s="136" t="s">
        <v>381</v>
      </c>
      <c r="C114" s="154" t="s">
        <v>9</v>
      </c>
      <c r="D114" s="138" t="s">
        <v>382</v>
      </c>
      <c r="E114" s="166"/>
      <c r="F114" s="326"/>
      <c r="G114" s="138" t="s">
        <v>383</v>
      </c>
      <c r="H114" s="140" t="str">
        <f>'P01'!G113</f>
        <v>na</v>
      </c>
      <c r="I114" s="167" t="str">
        <f>'P02'!G113</f>
        <v>na</v>
      </c>
      <c r="J114" s="167" t="str">
        <f>'P03'!G113</f>
        <v>na</v>
      </c>
      <c r="K114" s="167" t="str">
        <f>'P04'!G113</f>
        <v>na</v>
      </c>
      <c r="L114" s="167" t="str">
        <f>'P05'!G113</f>
        <v>na</v>
      </c>
      <c r="M114" s="167" t="str">
        <f>'P06'!G113</f>
        <v>nc</v>
      </c>
      <c r="N114" s="167" t="str">
        <f>'P07'!G113</f>
        <v>na</v>
      </c>
      <c r="O114" s="167" t="str">
        <f>'P08'!G113</f>
        <v>na</v>
      </c>
      <c r="P114" s="167" t="str">
        <f>'P09'!G113</f>
        <v>na</v>
      </c>
      <c r="Q114" s="168" t="str">
        <f>'P10'!G113</f>
        <v>na</v>
      </c>
      <c r="R114" s="146" t="str">
        <f>'P11'!G113</f>
        <v>na</v>
      </c>
      <c r="S114" s="146" t="str">
        <f>'P12'!G113</f>
        <v>na</v>
      </c>
      <c r="T114" s="146" t="str">
        <f>'P13'!G113</f>
        <v>na</v>
      </c>
      <c r="U114" s="146" t="str">
        <f>'P14'!G113</f>
        <v>na</v>
      </c>
      <c r="V114" s="146" t="str">
        <f>'P15'!G113</f>
        <v>na</v>
      </c>
      <c r="W114" s="146" t="str">
        <f>'P16'!G113</f>
        <v>na</v>
      </c>
      <c r="X114" s="146" t="str">
        <f>'P17'!G113</f>
        <v>na</v>
      </c>
      <c r="Y114" s="146" t="str">
        <f>'P18'!G113</f>
        <v>na</v>
      </c>
      <c r="Z114" s="146" t="str">
        <f>'P19'!G113</f>
        <v>nt</v>
      </c>
      <c r="AA114" s="158" t="str">
        <f>'P20'!G113</f>
        <v>nt</v>
      </c>
      <c r="AB114" s="143" t="str">
        <f>'P21'!G113</f>
        <v>nt</v>
      </c>
      <c r="AC114" s="143" t="str">
        <f>'P22'!G113</f>
        <v>nt</v>
      </c>
      <c r="AD114" s="143" t="str">
        <f>'P23'!G113</f>
        <v>nt</v>
      </c>
      <c r="AE114" s="143" t="str">
        <f>'P24'!G113</f>
        <v>nt</v>
      </c>
      <c r="AF114" s="143" t="str">
        <f>'P25'!G113</f>
        <v>nt</v>
      </c>
      <c r="AG114" s="186"/>
    </row>
    <row r="115" spans="1:33" ht="37.5" customHeight="1" x14ac:dyDescent="0.2">
      <c r="A115" s="404"/>
      <c r="B115" s="136" t="s">
        <v>384</v>
      </c>
      <c r="C115" s="159" t="s">
        <v>16</v>
      </c>
      <c r="D115" s="148" t="s">
        <v>385</v>
      </c>
      <c r="E115" s="160"/>
      <c r="F115" s="327" t="s">
        <v>122</v>
      </c>
      <c r="G115" s="138" t="s">
        <v>386</v>
      </c>
      <c r="H115" s="140" t="str">
        <f>'P01'!G114</f>
        <v>c</v>
      </c>
      <c r="I115" s="141" t="str">
        <f>'P02'!G114</f>
        <v>c</v>
      </c>
      <c r="J115" s="141" t="str">
        <f>'P03'!G114</f>
        <v>c</v>
      </c>
      <c r="K115" s="141" t="str">
        <f>'P04'!G114</f>
        <v>c</v>
      </c>
      <c r="L115" s="141" t="str">
        <f>'P05'!G114</f>
        <v>c</v>
      </c>
      <c r="M115" s="141" t="str">
        <f>'P06'!G114</f>
        <v>c</v>
      </c>
      <c r="N115" s="141" t="str">
        <f>'P07'!G114</f>
        <v>c</v>
      </c>
      <c r="O115" s="141" t="str">
        <f>'P08'!G114</f>
        <v>c</v>
      </c>
      <c r="P115" s="141" t="str">
        <f>'P09'!G114</f>
        <v>c</v>
      </c>
      <c r="Q115" s="141" t="str">
        <f>'P10'!G114</f>
        <v>c</v>
      </c>
      <c r="R115" s="141" t="str">
        <f>'P11'!G114</f>
        <v>c</v>
      </c>
      <c r="S115" s="141" t="str">
        <f>'P12'!G114</f>
        <v>c</v>
      </c>
      <c r="T115" s="141" t="str">
        <f>'P13'!G114</f>
        <v>c</v>
      </c>
      <c r="U115" s="141" t="str">
        <f>'P14'!G114</f>
        <v>c</v>
      </c>
      <c r="V115" s="141" t="str">
        <f>'P15'!G114</f>
        <v>c</v>
      </c>
      <c r="W115" s="141" t="str">
        <f>'P16'!G114</f>
        <v>c</v>
      </c>
      <c r="X115" s="141" t="str">
        <f>'P17'!G114</f>
        <v>c</v>
      </c>
      <c r="Y115" s="141" t="str">
        <f>'P18'!G114</f>
        <v>c</v>
      </c>
      <c r="Z115" s="141" t="str">
        <f>'P19'!G114</f>
        <v>nt</v>
      </c>
      <c r="AA115" s="142" t="str">
        <f>'P20'!G114</f>
        <v>nt</v>
      </c>
      <c r="AB115" s="143" t="str">
        <f>'P21'!G114</f>
        <v>nt</v>
      </c>
      <c r="AC115" s="143" t="str">
        <f>'P22'!G114</f>
        <v>nt</v>
      </c>
      <c r="AD115" s="143" t="str">
        <f>'P23'!G114</f>
        <v>nt</v>
      </c>
      <c r="AE115" s="143" t="str">
        <f>'P24'!G114</f>
        <v>nt</v>
      </c>
      <c r="AF115" s="143" t="str">
        <f>'P25'!G114</f>
        <v>nt</v>
      </c>
      <c r="AG115" s="187"/>
    </row>
    <row r="116" spans="1:33" ht="37.5" customHeight="1" x14ac:dyDescent="0.2">
      <c r="A116" s="404"/>
      <c r="B116" s="136" t="s">
        <v>387</v>
      </c>
      <c r="C116" s="137" t="s">
        <v>9</v>
      </c>
      <c r="D116" s="148" t="s">
        <v>388</v>
      </c>
      <c r="E116" s="165"/>
      <c r="F116" s="165" t="s">
        <v>122</v>
      </c>
      <c r="G116" s="138" t="s">
        <v>389</v>
      </c>
      <c r="H116" s="140" t="str">
        <f>'P01'!G115</f>
        <v>na</v>
      </c>
      <c r="I116" s="140" t="str">
        <f>'P02'!G115</f>
        <v>na</v>
      </c>
      <c r="J116" s="140" t="str">
        <f>'P03'!G115</f>
        <v>na</v>
      </c>
      <c r="K116" s="140" t="str">
        <f>'P04'!G115</f>
        <v>na</v>
      </c>
      <c r="L116" s="140" t="str">
        <f>'P05'!G115</f>
        <v>na</v>
      </c>
      <c r="M116" s="140" t="str">
        <f>'P06'!G115</f>
        <v>na</v>
      </c>
      <c r="N116" s="140" t="str">
        <f>'P07'!G115</f>
        <v>na</v>
      </c>
      <c r="O116" s="140" t="str">
        <f>'P08'!G115</f>
        <v>na</v>
      </c>
      <c r="P116" s="140" t="str">
        <f>'P09'!G115</f>
        <v>na</v>
      </c>
      <c r="Q116" s="145" t="str">
        <f>'P10'!G115</f>
        <v>na</v>
      </c>
      <c r="R116" s="146" t="str">
        <f>'P11'!G115</f>
        <v>na</v>
      </c>
      <c r="S116" s="146" t="str">
        <f>'P12'!G115</f>
        <v>na</v>
      </c>
      <c r="T116" s="146" t="str">
        <f>'P13'!G115</f>
        <v>na</v>
      </c>
      <c r="U116" s="146" t="str">
        <f>'P14'!G115</f>
        <v>na</v>
      </c>
      <c r="V116" s="146" t="str">
        <f>'P15'!G115</f>
        <v>na</v>
      </c>
      <c r="W116" s="147" t="str">
        <f>'P16'!G115</f>
        <v>na</v>
      </c>
      <c r="X116" s="147" t="str">
        <f>'P17'!G115</f>
        <v>na</v>
      </c>
      <c r="Y116" s="147" t="str">
        <f>'P18'!G115</f>
        <v>na</v>
      </c>
      <c r="Z116" s="147" t="str">
        <f>'P19'!G115</f>
        <v>nt</v>
      </c>
      <c r="AA116" s="142" t="str">
        <f>'P20'!G115</f>
        <v>nt</v>
      </c>
      <c r="AB116" s="143" t="str">
        <f>'P21'!G115</f>
        <v>nt</v>
      </c>
      <c r="AC116" s="143" t="str">
        <f>'P22'!G115</f>
        <v>nt</v>
      </c>
      <c r="AD116" s="143" t="str">
        <f>'P23'!G115</f>
        <v>nt</v>
      </c>
      <c r="AE116" s="143" t="str">
        <f>'P24'!G115</f>
        <v>nt</v>
      </c>
      <c r="AF116" s="143" t="str">
        <f>'P25'!G115</f>
        <v>nt</v>
      </c>
      <c r="AG116" s="188"/>
    </row>
    <row r="117" spans="1:33" ht="37.5" customHeight="1" x14ac:dyDescent="0.2">
      <c r="A117" s="404"/>
      <c r="B117" s="136" t="s">
        <v>390</v>
      </c>
      <c r="C117" s="137" t="s">
        <v>9</v>
      </c>
      <c r="D117" s="148" t="s">
        <v>391</v>
      </c>
      <c r="E117" s="165"/>
      <c r="F117" s="165" t="s">
        <v>122</v>
      </c>
      <c r="G117" s="138" t="s">
        <v>392</v>
      </c>
      <c r="H117" s="140" t="str">
        <f>'P01'!G116</f>
        <v>c</v>
      </c>
      <c r="I117" s="140" t="str">
        <f>'P02'!G116</f>
        <v>c</v>
      </c>
      <c r="J117" s="140" t="str">
        <f>'P03'!G116</f>
        <v>c</v>
      </c>
      <c r="K117" s="140" t="str">
        <f>'P04'!G116</f>
        <v>c</v>
      </c>
      <c r="L117" s="140" t="str">
        <f>'P05'!G116</f>
        <v>c</v>
      </c>
      <c r="M117" s="140" t="str">
        <f>'P06'!G116</f>
        <v>c</v>
      </c>
      <c r="N117" s="140" t="str">
        <f>'P07'!G116</f>
        <v>c</v>
      </c>
      <c r="O117" s="140" t="str">
        <f>'P08'!G116</f>
        <v>c</v>
      </c>
      <c r="P117" s="140" t="str">
        <f>'P09'!G116</f>
        <v>c</v>
      </c>
      <c r="Q117" s="145" t="str">
        <f>'P10'!G116</f>
        <v>c</v>
      </c>
      <c r="R117" s="146" t="str">
        <f>'P11'!G116</f>
        <v>c</v>
      </c>
      <c r="S117" s="146" t="str">
        <f>'P12'!G116</f>
        <v>c</v>
      </c>
      <c r="T117" s="146" t="str">
        <f>'P13'!G116</f>
        <v>c</v>
      </c>
      <c r="U117" s="146" t="str">
        <f>'P14'!G116</f>
        <v>c</v>
      </c>
      <c r="V117" s="146" t="str">
        <f>'P15'!G116</f>
        <v>c</v>
      </c>
      <c r="W117" s="147" t="str">
        <f>'P16'!G116</f>
        <v>c</v>
      </c>
      <c r="X117" s="147" t="str">
        <f>'P17'!G116</f>
        <v>c</v>
      </c>
      <c r="Y117" s="147" t="str">
        <f>'P18'!G116</f>
        <v>c</v>
      </c>
      <c r="Z117" s="147" t="str">
        <f>'P19'!G116</f>
        <v>nt</v>
      </c>
      <c r="AA117" s="142" t="str">
        <f>'P20'!G116</f>
        <v>nt</v>
      </c>
      <c r="AB117" s="143" t="str">
        <f>'P21'!G116</f>
        <v>nt</v>
      </c>
      <c r="AC117" s="143" t="str">
        <f>'P22'!G116</f>
        <v>nt</v>
      </c>
      <c r="AD117" s="143" t="str">
        <f>'P23'!G116</f>
        <v>nt</v>
      </c>
      <c r="AE117" s="143" t="str">
        <f>'P24'!G116</f>
        <v>nt</v>
      </c>
      <c r="AF117" s="143" t="str">
        <f>'P25'!G116</f>
        <v>nt</v>
      </c>
      <c r="AG117" s="188"/>
    </row>
    <row r="118" spans="1:33" ht="37.5" customHeight="1" x14ac:dyDescent="0.2">
      <c r="A118" s="405"/>
      <c r="B118" s="136" t="s">
        <v>393</v>
      </c>
      <c r="C118" s="137" t="s">
        <v>9</v>
      </c>
      <c r="D118" s="148" t="s">
        <v>394</v>
      </c>
      <c r="E118" s="165"/>
      <c r="F118" s="165" t="s">
        <v>122</v>
      </c>
      <c r="G118" s="138" t="s">
        <v>395</v>
      </c>
      <c r="H118" s="140" t="str">
        <f>'P01'!G117</f>
        <v>na</v>
      </c>
      <c r="I118" s="140" t="str">
        <f>'P02'!G117</f>
        <v>na</v>
      </c>
      <c r="J118" s="140" t="str">
        <f>'P03'!G117</f>
        <v>na</v>
      </c>
      <c r="K118" s="140" t="str">
        <f>'P04'!G117</f>
        <v>na</v>
      </c>
      <c r="L118" s="140" t="str">
        <f>'P05'!G117</f>
        <v>na</v>
      </c>
      <c r="M118" s="140" t="str">
        <f>'P06'!G117</f>
        <v>na</v>
      </c>
      <c r="N118" s="140" t="str">
        <f>'P07'!G117</f>
        <v>na</v>
      </c>
      <c r="O118" s="140" t="str">
        <f>'P08'!G117</f>
        <v>na</v>
      </c>
      <c r="P118" s="140" t="str">
        <f>'P09'!G117</f>
        <v>na</v>
      </c>
      <c r="Q118" s="145" t="str">
        <f>'P10'!G117</f>
        <v>na</v>
      </c>
      <c r="R118" s="146" t="str">
        <f>'P11'!G117</f>
        <v>na</v>
      </c>
      <c r="S118" s="146" t="str">
        <f>'P12'!G117</f>
        <v>na</v>
      </c>
      <c r="T118" s="146" t="str">
        <f>'P13'!G117</f>
        <v>na</v>
      </c>
      <c r="U118" s="146" t="str">
        <f>'P14'!G117</f>
        <v>na</v>
      </c>
      <c r="V118" s="146" t="str">
        <f>'P15'!G117</f>
        <v>na</v>
      </c>
      <c r="W118" s="147" t="str">
        <f>'P16'!G117</f>
        <v>na</v>
      </c>
      <c r="X118" s="147" t="str">
        <f>'P17'!G117</f>
        <v>na</v>
      </c>
      <c r="Y118" s="147" t="str">
        <f>'P18'!G117</f>
        <v>na</v>
      </c>
      <c r="Z118" s="147" t="str">
        <f>'P19'!G117</f>
        <v>nt</v>
      </c>
      <c r="AA118" s="142" t="str">
        <f>'P20'!G117</f>
        <v>nt</v>
      </c>
      <c r="AB118" s="143" t="str">
        <f>'P21'!G117</f>
        <v>nt</v>
      </c>
      <c r="AC118" s="143" t="str">
        <f>'P22'!G117</f>
        <v>nt</v>
      </c>
      <c r="AD118" s="143" t="str">
        <f>'P23'!G117</f>
        <v>nt</v>
      </c>
      <c r="AE118" s="143" t="str">
        <f>'P24'!G117</f>
        <v>nt</v>
      </c>
      <c r="AF118" s="143" t="str">
        <f>'P25'!G117</f>
        <v>nt</v>
      </c>
      <c r="AG118" s="188"/>
    </row>
    <row r="119" spans="1:33" ht="4.5" customHeight="1" x14ac:dyDescent="0.2">
      <c r="A119" s="117"/>
      <c r="B119" s="118"/>
      <c r="C119" s="119"/>
      <c r="D119" s="119"/>
      <c r="E119" s="120"/>
      <c r="F119" s="120"/>
      <c r="G119" s="121"/>
      <c r="H119" s="121"/>
      <c r="I119" s="121"/>
      <c r="J119" s="121"/>
      <c r="K119" s="121"/>
      <c r="L119" s="121"/>
      <c r="M119" s="121"/>
      <c r="N119" s="121"/>
      <c r="O119" s="121"/>
      <c r="P119" s="121"/>
      <c r="Q119" s="121"/>
      <c r="R119" s="121"/>
      <c r="S119" s="121"/>
      <c r="T119" s="121"/>
      <c r="U119" s="121"/>
      <c r="V119" s="122"/>
      <c r="W119" s="122"/>
      <c r="X119" s="122"/>
      <c r="Y119" s="122"/>
      <c r="Z119" s="122"/>
      <c r="AA119" s="121"/>
      <c r="AB119" s="121"/>
      <c r="AC119" s="121"/>
      <c r="AD119" s="121"/>
      <c r="AE119" s="121"/>
      <c r="AF119" s="121"/>
      <c r="AG119" s="189"/>
    </row>
    <row r="120" spans="1:33" ht="4.5" customHeight="1" x14ac:dyDescent="0.2">
      <c r="A120" s="117"/>
      <c r="B120" s="118"/>
      <c r="C120" s="119"/>
      <c r="D120" s="119"/>
      <c r="E120" s="120"/>
      <c r="F120" s="120"/>
      <c r="G120" s="121"/>
      <c r="H120" s="121"/>
      <c r="I120" s="121"/>
      <c r="J120" s="121"/>
      <c r="K120" s="121"/>
      <c r="L120" s="121"/>
      <c r="M120" s="121"/>
      <c r="N120" s="121"/>
      <c r="O120" s="121"/>
      <c r="P120" s="121"/>
      <c r="Q120" s="121"/>
      <c r="R120" s="121"/>
      <c r="S120" s="121"/>
      <c r="T120" s="121"/>
      <c r="U120" s="121"/>
      <c r="V120" s="122"/>
      <c r="W120" s="122"/>
      <c r="X120" s="122"/>
      <c r="Y120" s="122"/>
      <c r="Z120" s="122"/>
      <c r="AA120" s="121"/>
      <c r="AB120" s="121"/>
      <c r="AC120" s="121"/>
      <c r="AD120" s="121"/>
      <c r="AE120" s="121"/>
      <c r="AF120" s="121"/>
      <c r="AG120" s="189"/>
    </row>
    <row r="121" spans="1:33" ht="4.5" customHeight="1" x14ac:dyDescent="0.2">
      <c r="A121" s="117"/>
      <c r="B121" s="118"/>
      <c r="C121" s="119"/>
      <c r="D121" s="119"/>
      <c r="E121" s="120"/>
      <c r="F121" s="120"/>
      <c r="G121" s="121"/>
      <c r="H121" s="121"/>
      <c r="I121" s="121"/>
      <c r="J121" s="121"/>
      <c r="K121" s="121"/>
      <c r="L121" s="121"/>
      <c r="M121" s="121"/>
      <c r="N121" s="121"/>
      <c r="O121" s="121"/>
      <c r="P121" s="121"/>
      <c r="Q121" s="121"/>
      <c r="R121" s="121"/>
      <c r="S121" s="121"/>
      <c r="T121" s="121"/>
      <c r="U121" s="121"/>
      <c r="V121" s="122"/>
      <c r="W121" s="122"/>
      <c r="X121" s="122"/>
      <c r="Y121" s="122"/>
      <c r="Z121" s="122"/>
      <c r="AA121" s="121"/>
      <c r="AB121" s="121"/>
      <c r="AC121" s="121"/>
      <c r="AD121" s="121"/>
      <c r="AE121" s="121"/>
      <c r="AF121" s="121"/>
      <c r="AG121" s="189"/>
    </row>
    <row r="122" spans="1:33" ht="4.5" customHeight="1" x14ac:dyDescent="0.2">
      <c r="A122" s="117"/>
      <c r="B122" s="118"/>
      <c r="C122" s="119"/>
      <c r="D122" s="119"/>
      <c r="E122" s="120"/>
      <c r="F122" s="120"/>
      <c r="G122" s="121"/>
      <c r="H122" s="121"/>
      <c r="I122" s="121"/>
      <c r="J122" s="121"/>
      <c r="K122" s="121"/>
      <c r="L122" s="121"/>
      <c r="M122" s="121"/>
      <c r="N122" s="121"/>
      <c r="O122" s="121"/>
      <c r="P122" s="121"/>
      <c r="Q122" s="121"/>
      <c r="R122" s="121"/>
      <c r="S122" s="121"/>
      <c r="T122" s="121"/>
      <c r="U122" s="121"/>
      <c r="V122" s="122"/>
      <c r="W122" s="122"/>
      <c r="X122" s="122"/>
      <c r="Y122" s="122"/>
      <c r="Z122" s="122"/>
      <c r="AA122" s="121"/>
      <c r="AB122" s="121"/>
      <c r="AC122" s="121"/>
      <c r="AD122" s="121"/>
      <c r="AE122" s="121"/>
      <c r="AF122" s="121"/>
      <c r="AG122" s="189"/>
    </row>
    <row r="123" spans="1:33" ht="4.5" customHeight="1" x14ac:dyDescent="0.2">
      <c r="A123" s="117"/>
      <c r="B123" s="118"/>
      <c r="C123" s="119"/>
      <c r="D123" s="119"/>
      <c r="E123" s="120"/>
      <c r="F123" s="120"/>
      <c r="G123" s="121"/>
      <c r="H123" s="121"/>
      <c r="I123" s="121"/>
      <c r="J123" s="121"/>
      <c r="K123" s="121"/>
      <c r="L123" s="121"/>
      <c r="M123" s="121"/>
      <c r="N123" s="121"/>
      <c r="O123" s="121"/>
      <c r="P123" s="121"/>
      <c r="Q123" s="121"/>
      <c r="R123" s="121"/>
      <c r="S123" s="121"/>
      <c r="T123" s="121"/>
      <c r="U123" s="121"/>
      <c r="V123" s="122"/>
      <c r="W123" s="122"/>
      <c r="X123" s="122"/>
      <c r="Y123" s="122"/>
      <c r="Z123" s="122"/>
      <c r="AA123" s="121"/>
      <c r="AB123" s="121"/>
      <c r="AC123" s="121"/>
      <c r="AD123" s="121"/>
      <c r="AE123" s="121"/>
      <c r="AF123" s="121"/>
      <c r="AG123" s="189"/>
    </row>
    <row r="124" spans="1:33" ht="4.5" customHeight="1" x14ac:dyDescent="0.2">
      <c r="A124" s="117"/>
      <c r="B124" s="118"/>
      <c r="C124" s="119"/>
      <c r="D124" s="119"/>
      <c r="E124" s="120"/>
      <c r="F124" s="120"/>
      <c r="G124" s="121"/>
      <c r="H124" s="121"/>
      <c r="I124" s="121"/>
      <c r="J124" s="121"/>
      <c r="K124" s="121"/>
      <c r="L124" s="121"/>
      <c r="M124" s="121"/>
      <c r="N124" s="121"/>
      <c r="O124" s="121"/>
      <c r="P124" s="121"/>
      <c r="Q124" s="121"/>
      <c r="R124" s="121"/>
      <c r="S124" s="121"/>
      <c r="T124" s="121"/>
      <c r="U124" s="121"/>
      <c r="V124" s="122"/>
      <c r="W124" s="122"/>
      <c r="X124" s="122"/>
      <c r="Y124" s="122"/>
      <c r="Z124" s="122"/>
      <c r="AA124" s="121"/>
      <c r="AB124" s="121"/>
      <c r="AC124" s="121"/>
      <c r="AD124" s="121"/>
      <c r="AE124" s="121"/>
      <c r="AF124" s="121"/>
      <c r="AG124" s="189"/>
    </row>
    <row r="125" spans="1:33" ht="4.5" customHeight="1" x14ac:dyDescent="0.2">
      <c r="A125" s="117"/>
      <c r="B125" s="118"/>
      <c r="C125" s="119"/>
      <c r="D125" s="119"/>
      <c r="E125" s="120"/>
      <c r="F125" s="120"/>
      <c r="G125" s="121"/>
      <c r="H125" s="121"/>
      <c r="I125" s="121"/>
      <c r="J125" s="121"/>
      <c r="K125" s="121"/>
      <c r="L125" s="121"/>
      <c r="M125" s="121"/>
      <c r="N125" s="121"/>
      <c r="O125" s="121"/>
      <c r="P125" s="121"/>
      <c r="Q125" s="121"/>
      <c r="R125" s="121"/>
      <c r="S125" s="121"/>
      <c r="T125" s="121"/>
      <c r="U125" s="121"/>
      <c r="V125" s="122"/>
      <c r="W125" s="122"/>
      <c r="X125" s="122"/>
      <c r="Y125" s="122"/>
      <c r="Z125" s="122"/>
      <c r="AA125" s="121"/>
      <c r="AB125" s="121"/>
      <c r="AC125" s="121"/>
      <c r="AD125" s="121"/>
      <c r="AE125" s="121"/>
      <c r="AF125" s="121"/>
      <c r="AG125" s="189"/>
    </row>
    <row r="126" spans="1:33" ht="4.5" customHeight="1" x14ac:dyDescent="0.2">
      <c r="A126" s="117"/>
      <c r="B126" s="118"/>
      <c r="C126" s="119"/>
      <c r="D126" s="119"/>
      <c r="E126" s="120"/>
      <c r="F126" s="120"/>
      <c r="G126" s="121"/>
      <c r="H126" s="121"/>
      <c r="I126" s="121"/>
      <c r="J126" s="121"/>
      <c r="K126" s="121"/>
      <c r="L126" s="121"/>
      <c r="M126" s="121"/>
      <c r="N126" s="121"/>
      <c r="O126" s="121"/>
      <c r="P126" s="121"/>
      <c r="Q126" s="121"/>
      <c r="R126" s="121"/>
      <c r="S126" s="121"/>
      <c r="T126" s="121"/>
      <c r="U126" s="121"/>
      <c r="V126" s="122"/>
      <c r="W126" s="122"/>
      <c r="X126" s="122"/>
      <c r="Y126" s="122"/>
      <c r="Z126" s="122"/>
      <c r="AA126" s="121"/>
      <c r="AB126" s="121"/>
      <c r="AC126" s="121"/>
      <c r="AD126" s="121"/>
      <c r="AE126" s="121"/>
      <c r="AF126" s="121"/>
      <c r="AG126" s="189"/>
    </row>
    <row r="127" spans="1:33" ht="4.5" customHeight="1" x14ac:dyDescent="0.2">
      <c r="A127" s="117"/>
      <c r="B127" s="118"/>
      <c r="C127" s="119"/>
      <c r="D127" s="119"/>
      <c r="E127" s="120"/>
      <c r="F127" s="120"/>
      <c r="G127" s="121"/>
      <c r="H127" s="121"/>
      <c r="I127" s="121"/>
      <c r="J127" s="121"/>
      <c r="K127" s="121"/>
      <c r="L127" s="121"/>
      <c r="M127" s="121"/>
      <c r="N127" s="121"/>
      <c r="O127" s="121"/>
      <c r="P127" s="121"/>
      <c r="Q127" s="121"/>
      <c r="R127" s="121"/>
      <c r="S127" s="121"/>
      <c r="T127" s="121"/>
      <c r="U127" s="121"/>
      <c r="V127" s="122"/>
      <c r="W127" s="122"/>
      <c r="X127" s="122"/>
      <c r="Y127" s="122"/>
      <c r="Z127" s="122"/>
      <c r="AA127" s="121"/>
      <c r="AB127" s="121"/>
      <c r="AC127" s="121"/>
      <c r="AD127" s="121"/>
      <c r="AE127" s="121"/>
      <c r="AF127" s="121"/>
      <c r="AG127" s="189"/>
    </row>
    <row r="128" spans="1:33" ht="4.5" customHeight="1" x14ac:dyDescent="0.2">
      <c r="A128" s="117"/>
      <c r="B128" s="118"/>
      <c r="C128" s="119"/>
      <c r="D128" s="119"/>
      <c r="E128" s="120"/>
      <c r="F128" s="120"/>
      <c r="G128" s="121"/>
      <c r="H128" s="121"/>
      <c r="I128" s="121"/>
      <c r="J128" s="121"/>
      <c r="K128" s="121"/>
      <c r="L128" s="121"/>
      <c r="M128" s="121"/>
      <c r="N128" s="121"/>
      <c r="O128" s="121"/>
      <c r="P128" s="121"/>
      <c r="Q128" s="121"/>
      <c r="R128" s="121"/>
      <c r="S128" s="121"/>
      <c r="T128" s="121"/>
      <c r="U128" s="121"/>
      <c r="V128" s="122"/>
      <c r="W128" s="122"/>
      <c r="X128" s="122"/>
      <c r="Y128" s="122"/>
      <c r="Z128" s="122"/>
      <c r="AA128" s="121"/>
      <c r="AB128" s="121"/>
      <c r="AC128" s="121"/>
      <c r="AD128" s="121"/>
      <c r="AE128" s="121"/>
      <c r="AF128" s="121"/>
      <c r="AG128" s="189"/>
    </row>
    <row r="129" spans="1:33" ht="4.5" customHeight="1" x14ac:dyDescent="0.2">
      <c r="A129" s="117"/>
      <c r="B129" s="118"/>
      <c r="C129" s="119"/>
      <c r="D129" s="119"/>
      <c r="E129" s="120"/>
      <c r="F129" s="120"/>
      <c r="G129" s="121"/>
      <c r="H129" s="121"/>
      <c r="I129" s="121"/>
      <c r="J129" s="121"/>
      <c r="K129" s="121"/>
      <c r="L129" s="121"/>
      <c r="M129" s="121"/>
      <c r="N129" s="121"/>
      <c r="O129" s="121"/>
      <c r="P129" s="121"/>
      <c r="Q129" s="121"/>
      <c r="R129" s="121"/>
      <c r="S129" s="121"/>
      <c r="T129" s="121"/>
      <c r="U129" s="121"/>
      <c r="V129" s="122"/>
      <c r="W129" s="122"/>
      <c r="X129" s="122"/>
      <c r="Y129" s="122"/>
      <c r="Z129" s="122"/>
      <c r="AA129" s="121"/>
      <c r="AB129" s="121"/>
      <c r="AC129" s="121"/>
      <c r="AD129" s="121"/>
      <c r="AE129" s="121"/>
      <c r="AF129" s="121"/>
      <c r="AG129" s="189"/>
    </row>
    <row r="130" spans="1:33" ht="4.5" customHeight="1" x14ac:dyDescent="0.2">
      <c r="A130" s="117"/>
      <c r="B130" s="118"/>
      <c r="C130" s="119"/>
      <c r="D130" s="119"/>
      <c r="E130" s="120"/>
      <c r="F130" s="120"/>
      <c r="G130" s="121"/>
      <c r="H130" s="121"/>
      <c r="I130" s="121"/>
      <c r="J130" s="121"/>
      <c r="K130" s="121"/>
      <c r="L130" s="121"/>
      <c r="M130" s="121"/>
      <c r="N130" s="121"/>
      <c r="O130" s="121"/>
      <c r="P130" s="121"/>
      <c r="Q130" s="121"/>
      <c r="R130" s="121"/>
      <c r="S130" s="121"/>
      <c r="T130" s="121"/>
      <c r="U130" s="121"/>
      <c r="V130" s="122"/>
      <c r="W130" s="122"/>
      <c r="X130" s="122"/>
      <c r="Y130" s="122"/>
      <c r="Z130" s="122"/>
      <c r="AA130" s="121"/>
      <c r="AB130" s="121"/>
      <c r="AC130" s="121"/>
      <c r="AD130" s="121"/>
      <c r="AE130" s="121"/>
      <c r="AF130" s="121"/>
      <c r="AG130" s="189"/>
    </row>
    <row r="131" spans="1:33" ht="4.5" customHeight="1" x14ac:dyDescent="0.2">
      <c r="A131" s="117"/>
      <c r="B131" s="118"/>
      <c r="C131" s="119"/>
      <c r="D131" s="119"/>
      <c r="E131" s="120"/>
      <c r="F131" s="120"/>
      <c r="G131" s="121"/>
      <c r="H131" s="121"/>
      <c r="I131" s="121"/>
      <c r="J131" s="121"/>
      <c r="K131" s="121"/>
      <c r="L131" s="121"/>
      <c r="M131" s="121"/>
      <c r="N131" s="121"/>
      <c r="O131" s="121"/>
      <c r="P131" s="121"/>
      <c r="Q131" s="121"/>
      <c r="R131" s="121"/>
      <c r="S131" s="121"/>
      <c r="T131" s="121"/>
      <c r="U131" s="121"/>
      <c r="V131" s="122"/>
      <c r="W131" s="122"/>
      <c r="X131" s="122"/>
      <c r="Y131" s="122"/>
      <c r="Z131" s="122"/>
      <c r="AA131" s="121"/>
      <c r="AB131" s="121"/>
      <c r="AC131" s="121"/>
      <c r="AD131" s="121"/>
      <c r="AE131" s="121"/>
      <c r="AF131" s="121"/>
      <c r="AG131" s="189"/>
    </row>
    <row r="132" spans="1:33" ht="4.5" customHeight="1" x14ac:dyDescent="0.2">
      <c r="A132" s="117"/>
      <c r="B132" s="118"/>
      <c r="C132" s="119"/>
      <c r="D132" s="119"/>
      <c r="E132" s="120"/>
      <c r="F132" s="120"/>
      <c r="G132" s="121"/>
      <c r="H132" s="121"/>
      <c r="I132" s="121"/>
      <c r="J132" s="121"/>
      <c r="K132" s="121"/>
      <c r="L132" s="121"/>
      <c r="M132" s="121"/>
      <c r="N132" s="121"/>
      <c r="O132" s="121"/>
      <c r="P132" s="121"/>
      <c r="Q132" s="121"/>
      <c r="R132" s="121"/>
      <c r="S132" s="121"/>
      <c r="T132" s="121"/>
      <c r="U132" s="121"/>
      <c r="V132" s="122"/>
      <c r="W132" s="122"/>
      <c r="X132" s="122"/>
      <c r="Y132" s="122"/>
      <c r="Z132" s="122"/>
      <c r="AA132" s="121"/>
      <c r="AB132" s="121"/>
      <c r="AC132" s="121"/>
      <c r="AD132" s="121"/>
      <c r="AE132" s="121"/>
      <c r="AF132" s="121"/>
      <c r="AG132" s="189"/>
    </row>
    <row r="133" spans="1:33" ht="4.5" customHeight="1" x14ac:dyDescent="0.2">
      <c r="A133" s="117"/>
      <c r="B133" s="118"/>
      <c r="C133" s="119"/>
      <c r="D133" s="119"/>
      <c r="E133" s="120"/>
      <c r="F133" s="120"/>
      <c r="G133" s="121"/>
      <c r="H133" s="121"/>
      <c r="I133" s="121"/>
      <c r="J133" s="121"/>
      <c r="K133" s="121"/>
      <c r="L133" s="121"/>
      <c r="M133" s="121"/>
      <c r="N133" s="121"/>
      <c r="O133" s="121"/>
      <c r="P133" s="121"/>
      <c r="Q133" s="121"/>
      <c r="R133" s="121"/>
      <c r="S133" s="121"/>
      <c r="T133" s="121"/>
      <c r="U133" s="121"/>
      <c r="V133" s="122"/>
      <c r="W133" s="122"/>
      <c r="X133" s="122"/>
      <c r="Y133" s="122"/>
      <c r="Z133" s="122"/>
      <c r="AA133" s="121"/>
      <c r="AB133" s="121"/>
      <c r="AC133" s="121"/>
      <c r="AD133" s="121"/>
      <c r="AE133" s="121"/>
      <c r="AF133" s="121"/>
      <c r="AG133" s="189"/>
    </row>
    <row r="134" spans="1:33" ht="4.5" customHeight="1" x14ac:dyDescent="0.2">
      <c r="A134" s="117"/>
      <c r="B134" s="118"/>
      <c r="C134" s="119"/>
      <c r="D134" s="119"/>
      <c r="E134" s="120"/>
      <c r="F134" s="120"/>
      <c r="G134" s="121"/>
      <c r="H134" s="121"/>
      <c r="I134" s="121"/>
      <c r="J134" s="121"/>
      <c r="K134" s="121"/>
      <c r="L134" s="121"/>
      <c r="M134" s="121"/>
      <c r="N134" s="121"/>
      <c r="O134" s="121"/>
      <c r="P134" s="121"/>
      <c r="Q134" s="121"/>
      <c r="R134" s="121"/>
      <c r="S134" s="121"/>
      <c r="T134" s="121"/>
      <c r="U134" s="121"/>
      <c r="V134" s="122"/>
      <c r="W134" s="122"/>
      <c r="X134" s="122"/>
      <c r="Y134" s="122"/>
      <c r="Z134" s="122"/>
      <c r="AA134" s="121"/>
      <c r="AB134" s="121"/>
      <c r="AC134" s="121"/>
      <c r="AD134" s="121"/>
      <c r="AE134" s="121"/>
      <c r="AF134" s="121"/>
      <c r="AG134" s="189"/>
    </row>
    <row r="135" spans="1:33" ht="4.5" customHeight="1" x14ac:dyDescent="0.2">
      <c r="A135" s="117"/>
      <c r="B135" s="118"/>
      <c r="C135" s="119"/>
      <c r="D135" s="119"/>
      <c r="E135" s="120"/>
      <c r="F135" s="120"/>
      <c r="G135" s="121"/>
      <c r="H135" s="121"/>
      <c r="I135" s="121"/>
      <c r="J135" s="121"/>
      <c r="K135" s="121"/>
      <c r="L135" s="121"/>
      <c r="M135" s="121"/>
      <c r="N135" s="121"/>
      <c r="O135" s="121"/>
      <c r="P135" s="121"/>
      <c r="Q135" s="121"/>
      <c r="R135" s="121"/>
      <c r="S135" s="121"/>
      <c r="T135" s="121"/>
      <c r="U135" s="121"/>
      <c r="V135" s="122"/>
      <c r="W135" s="122"/>
      <c r="X135" s="122"/>
      <c r="Y135" s="122"/>
      <c r="Z135" s="122"/>
      <c r="AA135" s="121"/>
      <c r="AB135" s="121"/>
      <c r="AC135" s="121"/>
      <c r="AD135" s="121"/>
      <c r="AE135" s="121"/>
      <c r="AF135" s="121"/>
      <c r="AG135" s="189"/>
    </row>
    <row r="136" spans="1:33" ht="4.5" customHeight="1" x14ac:dyDescent="0.2">
      <c r="A136" s="117"/>
      <c r="B136" s="118"/>
      <c r="C136" s="119"/>
      <c r="D136" s="119"/>
      <c r="E136" s="120"/>
      <c r="F136" s="120"/>
      <c r="G136" s="121"/>
      <c r="H136" s="121"/>
      <c r="I136" s="121"/>
      <c r="J136" s="121"/>
      <c r="K136" s="121"/>
      <c r="L136" s="121"/>
      <c r="M136" s="121"/>
      <c r="N136" s="121"/>
      <c r="O136" s="121"/>
      <c r="P136" s="121"/>
      <c r="Q136" s="121"/>
      <c r="R136" s="121"/>
      <c r="S136" s="121"/>
      <c r="T136" s="121"/>
      <c r="U136" s="121"/>
      <c r="V136" s="122"/>
      <c r="W136" s="122"/>
      <c r="X136" s="122"/>
      <c r="Y136" s="122"/>
      <c r="Z136" s="122"/>
      <c r="AA136" s="121"/>
      <c r="AB136" s="121"/>
      <c r="AC136" s="121"/>
      <c r="AD136" s="121"/>
      <c r="AE136" s="121"/>
      <c r="AF136" s="121"/>
      <c r="AG136" s="189"/>
    </row>
    <row r="137" spans="1:33" ht="4.5" customHeight="1" x14ac:dyDescent="0.2">
      <c r="A137" s="117"/>
      <c r="B137" s="118"/>
      <c r="C137" s="119"/>
      <c r="D137" s="119"/>
      <c r="E137" s="120"/>
      <c r="F137" s="120"/>
      <c r="G137" s="121"/>
      <c r="H137" s="121"/>
      <c r="I137" s="121"/>
      <c r="J137" s="121"/>
      <c r="K137" s="121"/>
      <c r="L137" s="121"/>
      <c r="M137" s="121"/>
      <c r="N137" s="121"/>
      <c r="O137" s="121"/>
      <c r="P137" s="121"/>
      <c r="Q137" s="121"/>
      <c r="R137" s="121"/>
      <c r="S137" s="121"/>
      <c r="T137" s="121"/>
      <c r="U137" s="121"/>
      <c r="V137" s="122"/>
      <c r="W137" s="122"/>
      <c r="X137" s="122"/>
      <c r="Y137" s="122"/>
      <c r="Z137" s="122"/>
      <c r="AA137" s="121"/>
      <c r="AB137" s="121"/>
      <c r="AC137" s="121"/>
      <c r="AD137" s="121"/>
      <c r="AE137" s="121"/>
      <c r="AF137" s="121"/>
      <c r="AG137" s="189"/>
    </row>
    <row r="138" spans="1:33" ht="4.5" customHeight="1" x14ac:dyDescent="0.2">
      <c r="A138" s="117"/>
      <c r="B138" s="118"/>
      <c r="C138" s="119"/>
      <c r="D138" s="119"/>
      <c r="E138" s="120"/>
      <c r="F138" s="120"/>
      <c r="G138" s="121"/>
      <c r="H138" s="121"/>
      <c r="I138" s="121"/>
      <c r="J138" s="121"/>
      <c r="K138" s="121"/>
      <c r="L138" s="121"/>
      <c r="M138" s="121"/>
      <c r="N138" s="121"/>
      <c r="O138" s="121"/>
      <c r="P138" s="121"/>
      <c r="Q138" s="121"/>
      <c r="R138" s="121"/>
      <c r="S138" s="121"/>
      <c r="T138" s="121"/>
      <c r="U138" s="121"/>
      <c r="V138" s="122"/>
      <c r="W138" s="122"/>
      <c r="X138" s="122"/>
      <c r="Y138" s="122"/>
      <c r="Z138" s="122"/>
      <c r="AA138" s="121"/>
      <c r="AB138" s="121"/>
      <c r="AC138" s="121"/>
      <c r="AD138" s="121"/>
      <c r="AE138" s="121"/>
      <c r="AF138" s="121"/>
      <c r="AG138" s="189"/>
    </row>
    <row r="139" spans="1:33" ht="4.5" customHeight="1" x14ac:dyDescent="0.2">
      <c r="A139" s="117"/>
      <c r="B139" s="118"/>
      <c r="C139" s="119"/>
      <c r="D139" s="119"/>
      <c r="E139" s="120"/>
      <c r="F139" s="120"/>
      <c r="G139" s="121"/>
      <c r="H139" s="121"/>
      <c r="I139" s="121"/>
      <c r="J139" s="121"/>
      <c r="K139" s="121"/>
      <c r="L139" s="121"/>
      <c r="M139" s="121"/>
      <c r="N139" s="121"/>
      <c r="O139" s="121"/>
      <c r="P139" s="121"/>
      <c r="Q139" s="121"/>
      <c r="R139" s="121"/>
      <c r="S139" s="121"/>
      <c r="T139" s="121"/>
      <c r="U139" s="121"/>
      <c r="V139" s="122"/>
      <c r="W139" s="122"/>
      <c r="X139" s="122"/>
      <c r="Y139" s="122"/>
      <c r="Z139" s="122"/>
      <c r="AA139" s="121"/>
      <c r="AB139" s="121"/>
      <c r="AC139" s="121"/>
      <c r="AD139" s="121"/>
      <c r="AE139" s="121"/>
      <c r="AF139" s="121"/>
      <c r="AG139" s="189"/>
    </row>
    <row r="140" spans="1:33" ht="4.5" customHeight="1" x14ac:dyDescent="0.2">
      <c r="A140" s="117"/>
      <c r="B140" s="118"/>
      <c r="C140" s="119"/>
      <c r="D140" s="119"/>
      <c r="E140" s="120"/>
      <c r="F140" s="120"/>
      <c r="G140" s="121"/>
      <c r="H140" s="121"/>
      <c r="I140" s="121"/>
      <c r="J140" s="121"/>
      <c r="K140" s="121"/>
      <c r="L140" s="121"/>
      <c r="M140" s="121"/>
      <c r="N140" s="121"/>
      <c r="O140" s="121"/>
      <c r="P140" s="121"/>
      <c r="Q140" s="121"/>
      <c r="R140" s="121"/>
      <c r="S140" s="121"/>
      <c r="T140" s="121"/>
      <c r="U140" s="121"/>
      <c r="V140" s="122"/>
      <c r="W140" s="122"/>
      <c r="X140" s="122"/>
      <c r="Y140" s="122"/>
      <c r="Z140" s="122"/>
      <c r="AA140" s="121"/>
      <c r="AB140" s="121"/>
      <c r="AC140" s="121"/>
      <c r="AD140" s="121"/>
      <c r="AE140" s="121"/>
      <c r="AF140" s="121"/>
      <c r="AG140" s="189"/>
    </row>
    <row r="141" spans="1:33" ht="4.5" customHeight="1" x14ac:dyDescent="0.2">
      <c r="A141" s="117"/>
      <c r="B141" s="118"/>
      <c r="C141" s="119"/>
      <c r="D141" s="119"/>
      <c r="E141" s="120"/>
      <c r="F141" s="120"/>
      <c r="G141" s="121"/>
      <c r="H141" s="121"/>
      <c r="I141" s="121"/>
      <c r="J141" s="121"/>
      <c r="K141" s="121"/>
      <c r="L141" s="121"/>
      <c r="M141" s="121"/>
      <c r="N141" s="121"/>
      <c r="O141" s="121"/>
      <c r="P141" s="121"/>
      <c r="Q141" s="121"/>
      <c r="R141" s="121"/>
      <c r="S141" s="121"/>
      <c r="T141" s="121"/>
      <c r="U141" s="121"/>
      <c r="V141" s="122"/>
      <c r="W141" s="122"/>
      <c r="X141" s="122"/>
      <c r="Y141" s="122"/>
      <c r="Z141" s="122"/>
      <c r="AA141" s="121"/>
      <c r="AB141" s="121"/>
      <c r="AC141" s="121"/>
      <c r="AD141" s="121"/>
      <c r="AE141" s="121"/>
      <c r="AF141" s="121"/>
      <c r="AG141" s="189"/>
    </row>
    <row r="142" spans="1:33" ht="4.5" customHeight="1" x14ac:dyDescent="0.2">
      <c r="A142" s="117"/>
      <c r="B142" s="118"/>
      <c r="C142" s="119"/>
      <c r="D142" s="119"/>
      <c r="E142" s="120"/>
      <c r="F142" s="120"/>
      <c r="G142" s="121"/>
      <c r="H142" s="121"/>
      <c r="I142" s="121"/>
      <c r="J142" s="121"/>
      <c r="K142" s="121"/>
      <c r="L142" s="121"/>
      <c r="M142" s="121"/>
      <c r="N142" s="121"/>
      <c r="O142" s="121"/>
      <c r="P142" s="121"/>
      <c r="Q142" s="121"/>
      <c r="R142" s="121"/>
      <c r="S142" s="121"/>
      <c r="T142" s="121"/>
      <c r="U142" s="121"/>
      <c r="V142" s="122"/>
      <c r="W142" s="122"/>
      <c r="X142" s="122"/>
      <c r="Y142" s="122"/>
      <c r="Z142" s="122"/>
      <c r="AA142" s="121"/>
      <c r="AB142" s="121"/>
      <c r="AC142" s="121"/>
      <c r="AD142" s="121"/>
      <c r="AE142" s="121"/>
      <c r="AF142" s="121"/>
      <c r="AG142" s="189"/>
    </row>
    <row r="143" spans="1:33" ht="4.5" customHeight="1" x14ac:dyDescent="0.2">
      <c r="A143" s="117"/>
      <c r="B143" s="118"/>
      <c r="C143" s="119"/>
      <c r="D143" s="119"/>
      <c r="E143" s="120"/>
      <c r="F143" s="120"/>
      <c r="G143" s="121"/>
      <c r="H143" s="121"/>
      <c r="I143" s="121"/>
      <c r="J143" s="121"/>
      <c r="K143" s="121"/>
      <c r="L143" s="121"/>
      <c r="M143" s="121"/>
      <c r="N143" s="121"/>
      <c r="O143" s="121"/>
      <c r="P143" s="121"/>
      <c r="Q143" s="121"/>
      <c r="R143" s="121"/>
      <c r="S143" s="121"/>
      <c r="T143" s="121"/>
      <c r="U143" s="121"/>
      <c r="V143" s="122"/>
      <c r="W143" s="122"/>
      <c r="X143" s="122"/>
      <c r="Y143" s="122"/>
      <c r="Z143" s="122"/>
      <c r="AA143" s="121"/>
      <c r="AB143" s="121"/>
      <c r="AC143" s="121"/>
      <c r="AD143" s="121"/>
      <c r="AE143" s="121"/>
      <c r="AF143" s="121"/>
      <c r="AG143" s="189"/>
    </row>
    <row r="144" spans="1:33" ht="4.5" customHeight="1" x14ac:dyDescent="0.2">
      <c r="A144" s="117"/>
      <c r="B144" s="118"/>
      <c r="C144" s="119"/>
      <c r="D144" s="119"/>
      <c r="E144" s="120"/>
      <c r="F144" s="120"/>
      <c r="G144" s="121"/>
      <c r="H144" s="121"/>
      <c r="I144" s="121"/>
      <c r="J144" s="121"/>
      <c r="K144" s="121"/>
      <c r="L144" s="121"/>
      <c r="M144" s="121"/>
      <c r="N144" s="121"/>
      <c r="O144" s="121"/>
      <c r="P144" s="121"/>
      <c r="Q144" s="121"/>
      <c r="R144" s="121"/>
      <c r="S144" s="121"/>
      <c r="T144" s="121"/>
      <c r="U144" s="121"/>
      <c r="V144" s="122"/>
      <c r="W144" s="122"/>
      <c r="X144" s="122"/>
      <c r="Y144" s="122"/>
      <c r="Z144" s="122"/>
      <c r="AA144" s="121"/>
      <c r="AB144" s="121"/>
      <c r="AC144" s="121"/>
      <c r="AD144" s="121"/>
      <c r="AE144" s="121"/>
      <c r="AF144" s="121"/>
      <c r="AG144" s="189"/>
    </row>
    <row r="145" spans="1:33" ht="4.5" customHeight="1" x14ac:dyDescent="0.2">
      <c r="A145" s="117"/>
      <c r="B145" s="118"/>
      <c r="C145" s="119"/>
      <c r="D145" s="119"/>
      <c r="E145" s="120"/>
      <c r="F145" s="120"/>
      <c r="G145" s="121"/>
      <c r="H145" s="121"/>
      <c r="I145" s="121"/>
      <c r="J145" s="121"/>
      <c r="K145" s="121"/>
      <c r="L145" s="121"/>
      <c r="M145" s="121"/>
      <c r="N145" s="121"/>
      <c r="O145" s="121"/>
      <c r="P145" s="121"/>
      <c r="Q145" s="121"/>
      <c r="R145" s="121"/>
      <c r="S145" s="121"/>
      <c r="T145" s="121"/>
      <c r="U145" s="121"/>
      <c r="V145" s="122"/>
      <c r="W145" s="122"/>
      <c r="X145" s="122"/>
      <c r="Y145" s="122"/>
      <c r="Z145" s="122"/>
      <c r="AA145" s="121"/>
      <c r="AB145" s="121"/>
      <c r="AC145" s="121"/>
      <c r="AD145" s="121"/>
      <c r="AE145" s="121"/>
      <c r="AF145" s="121"/>
      <c r="AG145" s="189"/>
    </row>
    <row r="146" spans="1:33" ht="4.5" customHeight="1" x14ac:dyDescent="0.2">
      <c r="A146" s="117"/>
      <c r="B146" s="118"/>
      <c r="C146" s="119"/>
      <c r="D146" s="119"/>
      <c r="E146" s="120"/>
      <c r="F146" s="120"/>
      <c r="G146" s="121"/>
      <c r="H146" s="121"/>
      <c r="I146" s="121"/>
      <c r="J146" s="121"/>
      <c r="K146" s="121"/>
      <c r="L146" s="121"/>
      <c r="M146" s="121"/>
      <c r="N146" s="121"/>
      <c r="O146" s="121"/>
      <c r="P146" s="121"/>
      <c r="Q146" s="121"/>
      <c r="R146" s="121"/>
      <c r="S146" s="121"/>
      <c r="T146" s="121"/>
      <c r="U146" s="121"/>
      <c r="V146" s="122"/>
      <c r="W146" s="122"/>
      <c r="X146" s="122"/>
      <c r="Y146" s="122"/>
      <c r="Z146" s="122"/>
      <c r="AA146" s="121"/>
      <c r="AB146" s="121"/>
      <c r="AC146" s="121"/>
      <c r="AD146" s="121"/>
      <c r="AE146" s="121"/>
      <c r="AF146" s="121"/>
      <c r="AG146" s="189"/>
    </row>
    <row r="147" spans="1:33" ht="4.5" customHeight="1" x14ac:dyDescent="0.2">
      <c r="A147" s="117"/>
      <c r="B147" s="118"/>
      <c r="C147" s="119"/>
      <c r="D147" s="119"/>
      <c r="E147" s="120"/>
      <c r="F147" s="120"/>
      <c r="G147" s="121"/>
      <c r="H147" s="121"/>
      <c r="I147" s="121"/>
      <c r="J147" s="121"/>
      <c r="K147" s="121"/>
      <c r="L147" s="121"/>
      <c r="M147" s="121"/>
      <c r="N147" s="121"/>
      <c r="O147" s="121"/>
      <c r="P147" s="121"/>
      <c r="Q147" s="121"/>
      <c r="R147" s="121"/>
      <c r="S147" s="121"/>
      <c r="T147" s="121"/>
      <c r="U147" s="121"/>
      <c r="V147" s="122"/>
      <c r="W147" s="122"/>
      <c r="X147" s="122"/>
      <c r="Y147" s="122"/>
      <c r="Z147" s="122"/>
      <c r="AA147" s="121"/>
      <c r="AB147" s="121"/>
      <c r="AC147" s="121"/>
      <c r="AD147" s="121"/>
      <c r="AE147" s="121"/>
      <c r="AF147" s="121"/>
      <c r="AG147" s="189"/>
    </row>
    <row r="148" spans="1:33" ht="4.5" customHeight="1" x14ac:dyDescent="0.2">
      <c r="A148" s="117"/>
      <c r="B148" s="118"/>
      <c r="C148" s="119"/>
      <c r="D148" s="119"/>
      <c r="E148" s="120"/>
      <c r="F148" s="120"/>
      <c r="G148" s="121"/>
      <c r="H148" s="121"/>
      <c r="I148" s="121"/>
      <c r="J148" s="121"/>
      <c r="K148" s="121"/>
      <c r="L148" s="121"/>
      <c r="M148" s="121"/>
      <c r="N148" s="121"/>
      <c r="O148" s="121"/>
      <c r="P148" s="121"/>
      <c r="Q148" s="121"/>
      <c r="R148" s="121"/>
      <c r="S148" s="121"/>
      <c r="T148" s="121"/>
      <c r="U148" s="121"/>
      <c r="V148" s="122"/>
      <c r="W148" s="122"/>
      <c r="X148" s="122"/>
      <c r="Y148" s="122"/>
      <c r="Z148" s="122"/>
      <c r="AA148" s="121"/>
      <c r="AB148" s="121"/>
      <c r="AC148" s="121"/>
      <c r="AD148" s="121"/>
      <c r="AE148" s="121"/>
      <c r="AF148" s="121"/>
      <c r="AG148" s="189"/>
    </row>
    <row r="149" spans="1:33" ht="4.5" customHeight="1" x14ac:dyDescent="0.2">
      <c r="A149" s="117"/>
      <c r="B149" s="118"/>
      <c r="C149" s="119"/>
      <c r="D149" s="119"/>
      <c r="E149" s="120"/>
      <c r="F149" s="120"/>
      <c r="G149" s="121"/>
      <c r="H149" s="121"/>
      <c r="I149" s="121"/>
      <c r="J149" s="121"/>
      <c r="K149" s="121"/>
      <c r="L149" s="121"/>
      <c r="M149" s="121"/>
      <c r="N149" s="121"/>
      <c r="O149" s="121"/>
      <c r="P149" s="121"/>
      <c r="Q149" s="121"/>
      <c r="R149" s="121"/>
      <c r="S149" s="121"/>
      <c r="T149" s="121"/>
      <c r="U149" s="121"/>
      <c r="V149" s="122"/>
      <c r="W149" s="122"/>
      <c r="X149" s="122"/>
      <c r="Y149" s="122"/>
      <c r="Z149" s="122"/>
      <c r="AA149" s="121"/>
      <c r="AB149" s="121"/>
      <c r="AC149" s="121"/>
      <c r="AD149" s="121"/>
      <c r="AE149" s="121"/>
      <c r="AF149" s="121"/>
      <c r="AG149" s="189"/>
    </row>
    <row r="150" spans="1:33" ht="4.5" customHeight="1" x14ac:dyDescent="0.2">
      <c r="A150" s="117"/>
      <c r="B150" s="118"/>
      <c r="C150" s="119"/>
      <c r="D150" s="119"/>
      <c r="E150" s="120"/>
      <c r="F150" s="120"/>
      <c r="G150" s="121"/>
      <c r="H150" s="121"/>
      <c r="I150" s="121"/>
      <c r="J150" s="121"/>
      <c r="K150" s="121"/>
      <c r="L150" s="121"/>
      <c r="M150" s="121"/>
      <c r="N150" s="121"/>
      <c r="O150" s="121"/>
      <c r="P150" s="121"/>
      <c r="Q150" s="121"/>
      <c r="R150" s="121"/>
      <c r="S150" s="121"/>
      <c r="T150" s="121"/>
      <c r="U150" s="121"/>
      <c r="V150" s="122"/>
      <c r="W150" s="122"/>
      <c r="X150" s="122"/>
      <c r="Y150" s="122"/>
      <c r="Z150" s="122"/>
      <c r="AA150" s="121"/>
      <c r="AB150" s="121"/>
      <c r="AC150" s="121"/>
      <c r="AD150" s="121"/>
      <c r="AE150" s="121"/>
      <c r="AF150" s="121"/>
      <c r="AG150" s="189"/>
    </row>
    <row r="151" spans="1:33" ht="4.5" customHeight="1" x14ac:dyDescent="0.2">
      <c r="A151" s="117"/>
      <c r="B151" s="118"/>
      <c r="C151" s="119"/>
      <c r="D151" s="119"/>
      <c r="E151" s="120"/>
      <c r="F151" s="120"/>
      <c r="G151" s="121"/>
      <c r="H151" s="121"/>
      <c r="I151" s="121"/>
      <c r="J151" s="121"/>
      <c r="K151" s="121"/>
      <c r="L151" s="121"/>
      <c r="M151" s="121"/>
      <c r="N151" s="121"/>
      <c r="O151" s="121"/>
      <c r="P151" s="121"/>
      <c r="Q151" s="121"/>
      <c r="R151" s="121"/>
      <c r="S151" s="121"/>
      <c r="T151" s="121"/>
      <c r="U151" s="121"/>
      <c r="V151" s="122"/>
      <c r="W151" s="122"/>
      <c r="X151" s="122"/>
      <c r="Y151" s="122"/>
      <c r="Z151" s="122"/>
      <c r="AA151" s="121"/>
      <c r="AB151" s="121"/>
      <c r="AC151" s="121"/>
      <c r="AD151" s="121"/>
      <c r="AE151" s="121"/>
      <c r="AF151" s="121"/>
      <c r="AG151" s="189"/>
    </row>
    <row r="152" spans="1:33" ht="4.5" customHeight="1" x14ac:dyDescent="0.2">
      <c r="A152" s="117"/>
      <c r="B152" s="118"/>
      <c r="C152" s="119"/>
      <c r="D152" s="119"/>
      <c r="E152" s="120"/>
      <c r="F152" s="120"/>
      <c r="G152" s="121"/>
      <c r="H152" s="121"/>
      <c r="I152" s="121"/>
      <c r="J152" s="121"/>
      <c r="K152" s="121"/>
      <c r="L152" s="121"/>
      <c r="M152" s="121"/>
      <c r="N152" s="121"/>
      <c r="O152" s="121"/>
      <c r="P152" s="121"/>
      <c r="Q152" s="121"/>
      <c r="R152" s="121"/>
      <c r="S152" s="121"/>
      <c r="T152" s="121"/>
      <c r="U152" s="121"/>
      <c r="V152" s="122"/>
      <c r="W152" s="122"/>
      <c r="X152" s="122"/>
      <c r="Y152" s="122"/>
      <c r="Z152" s="122"/>
      <c r="AA152" s="121"/>
      <c r="AB152" s="121"/>
      <c r="AC152" s="121"/>
      <c r="AD152" s="121"/>
      <c r="AE152" s="121"/>
      <c r="AF152" s="121"/>
      <c r="AG152" s="189"/>
    </row>
    <row r="153" spans="1:33" ht="4.5" customHeight="1" x14ac:dyDescent="0.2">
      <c r="A153" s="117"/>
      <c r="B153" s="118"/>
      <c r="C153" s="119"/>
      <c r="D153" s="119"/>
      <c r="E153" s="120"/>
      <c r="F153" s="120"/>
      <c r="G153" s="121"/>
      <c r="H153" s="121"/>
      <c r="I153" s="121"/>
      <c r="J153" s="121"/>
      <c r="K153" s="121"/>
      <c r="L153" s="121"/>
      <c r="M153" s="121"/>
      <c r="N153" s="121"/>
      <c r="O153" s="121"/>
      <c r="P153" s="121"/>
      <c r="Q153" s="121"/>
      <c r="R153" s="121"/>
      <c r="S153" s="121"/>
      <c r="T153" s="121"/>
      <c r="U153" s="121"/>
      <c r="V153" s="122"/>
      <c r="W153" s="122"/>
      <c r="X153" s="122"/>
      <c r="Y153" s="122"/>
      <c r="Z153" s="122"/>
      <c r="AA153" s="121"/>
      <c r="AB153" s="121"/>
      <c r="AC153" s="121"/>
      <c r="AD153" s="121"/>
      <c r="AE153" s="121"/>
      <c r="AF153" s="121"/>
      <c r="AG153" s="189"/>
    </row>
    <row r="154" spans="1:33" ht="4.5" customHeight="1" x14ac:dyDescent="0.2">
      <c r="A154" s="117"/>
      <c r="B154" s="118"/>
      <c r="C154" s="119"/>
      <c r="D154" s="119"/>
      <c r="E154" s="120"/>
      <c r="F154" s="120"/>
      <c r="G154" s="121"/>
      <c r="H154" s="121"/>
      <c r="I154" s="121"/>
      <c r="J154" s="121"/>
      <c r="K154" s="121"/>
      <c r="L154" s="121"/>
      <c r="M154" s="121"/>
      <c r="N154" s="121"/>
      <c r="O154" s="121"/>
      <c r="P154" s="121"/>
      <c r="Q154" s="121"/>
      <c r="R154" s="121"/>
      <c r="S154" s="121"/>
      <c r="T154" s="121"/>
      <c r="U154" s="121"/>
      <c r="V154" s="122"/>
      <c r="W154" s="122"/>
      <c r="X154" s="122"/>
      <c r="Y154" s="122"/>
      <c r="Z154" s="122"/>
      <c r="AA154" s="121"/>
      <c r="AB154" s="121"/>
      <c r="AC154" s="121"/>
      <c r="AD154" s="121"/>
      <c r="AE154" s="121"/>
      <c r="AF154" s="121"/>
      <c r="AG154" s="189"/>
    </row>
    <row r="155" spans="1:33" ht="4.5" customHeight="1" x14ac:dyDescent="0.2">
      <c r="A155" s="117"/>
      <c r="B155" s="118"/>
      <c r="C155" s="119"/>
      <c r="D155" s="119"/>
      <c r="E155" s="120"/>
      <c r="F155" s="120"/>
      <c r="G155" s="121"/>
      <c r="H155" s="121"/>
      <c r="I155" s="121"/>
      <c r="J155" s="121"/>
      <c r="K155" s="121"/>
      <c r="L155" s="121"/>
      <c r="M155" s="121"/>
      <c r="N155" s="121"/>
      <c r="O155" s="121"/>
      <c r="P155" s="121"/>
      <c r="Q155" s="121"/>
      <c r="R155" s="121"/>
      <c r="S155" s="121"/>
      <c r="T155" s="121"/>
      <c r="U155" s="121"/>
      <c r="V155" s="122"/>
      <c r="W155" s="122"/>
      <c r="X155" s="122"/>
      <c r="Y155" s="122"/>
      <c r="Z155" s="122"/>
      <c r="AA155" s="121"/>
      <c r="AB155" s="121"/>
      <c r="AC155" s="121"/>
      <c r="AD155" s="121"/>
      <c r="AE155" s="121"/>
      <c r="AF155" s="121"/>
      <c r="AG155" s="189"/>
    </row>
    <row r="156" spans="1:33" ht="4.5" customHeight="1" x14ac:dyDescent="0.2">
      <c r="A156" s="117"/>
      <c r="B156" s="118"/>
      <c r="C156" s="119"/>
      <c r="D156" s="119"/>
      <c r="E156" s="120"/>
      <c r="F156" s="120"/>
      <c r="G156" s="121"/>
      <c r="H156" s="121"/>
      <c r="I156" s="121"/>
      <c r="J156" s="121"/>
      <c r="K156" s="121"/>
      <c r="L156" s="121"/>
      <c r="M156" s="121"/>
      <c r="N156" s="121"/>
      <c r="O156" s="121"/>
      <c r="P156" s="121"/>
      <c r="Q156" s="121"/>
      <c r="R156" s="121"/>
      <c r="S156" s="121"/>
      <c r="T156" s="121"/>
      <c r="U156" s="121"/>
      <c r="V156" s="122"/>
      <c r="W156" s="122"/>
      <c r="X156" s="122"/>
      <c r="Y156" s="122"/>
      <c r="Z156" s="122"/>
      <c r="AA156" s="121"/>
      <c r="AB156" s="121"/>
      <c r="AC156" s="121"/>
      <c r="AD156" s="121"/>
      <c r="AE156" s="121"/>
      <c r="AF156" s="121"/>
      <c r="AG156" s="189"/>
    </row>
    <row r="157" spans="1:33" ht="4.5" customHeight="1" x14ac:dyDescent="0.2">
      <c r="A157" s="117"/>
      <c r="B157" s="118"/>
      <c r="C157" s="119"/>
      <c r="D157" s="119"/>
      <c r="E157" s="120"/>
      <c r="F157" s="120"/>
      <c r="G157" s="121"/>
      <c r="H157" s="121"/>
      <c r="I157" s="121"/>
      <c r="J157" s="121"/>
      <c r="K157" s="121"/>
      <c r="L157" s="121"/>
      <c r="M157" s="121"/>
      <c r="N157" s="121"/>
      <c r="O157" s="121"/>
      <c r="P157" s="121"/>
      <c r="Q157" s="121"/>
      <c r="R157" s="121"/>
      <c r="S157" s="121"/>
      <c r="T157" s="121"/>
      <c r="U157" s="121"/>
      <c r="V157" s="122"/>
      <c r="W157" s="122"/>
      <c r="X157" s="122"/>
      <c r="Y157" s="122"/>
      <c r="Z157" s="122"/>
      <c r="AA157" s="121"/>
      <c r="AB157" s="121"/>
      <c r="AC157" s="121"/>
      <c r="AD157" s="121"/>
      <c r="AE157" s="121"/>
      <c r="AF157" s="121"/>
      <c r="AG157" s="189"/>
    </row>
    <row r="158" spans="1:33" ht="4.5" customHeight="1" x14ac:dyDescent="0.2">
      <c r="A158" s="117"/>
      <c r="B158" s="118"/>
      <c r="C158" s="119"/>
      <c r="D158" s="119"/>
      <c r="E158" s="120"/>
      <c r="F158" s="120"/>
      <c r="G158" s="121"/>
      <c r="H158" s="121"/>
      <c r="I158" s="121"/>
      <c r="J158" s="121"/>
      <c r="K158" s="121"/>
      <c r="L158" s="121"/>
      <c r="M158" s="121"/>
      <c r="N158" s="121"/>
      <c r="O158" s="121"/>
      <c r="P158" s="121"/>
      <c r="Q158" s="121"/>
      <c r="R158" s="121"/>
      <c r="S158" s="121"/>
      <c r="T158" s="121"/>
      <c r="U158" s="121"/>
      <c r="V158" s="122"/>
      <c r="W158" s="122"/>
      <c r="X158" s="122"/>
      <c r="Y158" s="122"/>
      <c r="Z158" s="122"/>
      <c r="AA158" s="121"/>
      <c r="AB158" s="121"/>
      <c r="AC158" s="121"/>
      <c r="AD158" s="121"/>
      <c r="AE158" s="121"/>
      <c r="AF158" s="121"/>
      <c r="AG158" s="189"/>
    </row>
    <row r="159" spans="1:33" ht="4.5" customHeight="1" x14ac:dyDescent="0.2">
      <c r="A159" s="117"/>
      <c r="B159" s="118"/>
      <c r="C159" s="119"/>
      <c r="D159" s="119"/>
      <c r="E159" s="120"/>
      <c r="F159" s="120"/>
      <c r="G159" s="121"/>
      <c r="H159" s="121"/>
      <c r="I159" s="121"/>
      <c r="J159" s="121"/>
      <c r="K159" s="121"/>
      <c r="L159" s="121"/>
      <c r="M159" s="121"/>
      <c r="N159" s="121"/>
      <c r="O159" s="121"/>
      <c r="P159" s="121"/>
      <c r="Q159" s="121"/>
      <c r="R159" s="121"/>
      <c r="S159" s="121"/>
      <c r="T159" s="121"/>
      <c r="U159" s="121"/>
      <c r="V159" s="122"/>
      <c r="W159" s="122"/>
      <c r="X159" s="122"/>
      <c r="Y159" s="122"/>
      <c r="Z159" s="122"/>
      <c r="AA159" s="121"/>
      <c r="AB159" s="121"/>
      <c r="AC159" s="121"/>
      <c r="AD159" s="121"/>
      <c r="AE159" s="121"/>
      <c r="AF159" s="121"/>
      <c r="AG159" s="189"/>
    </row>
    <row r="160" spans="1:33" ht="4.5" customHeight="1" x14ac:dyDescent="0.2">
      <c r="A160" s="117"/>
      <c r="B160" s="118"/>
      <c r="C160" s="119"/>
      <c r="D160" s="119"/>
      <c r="E160" s="120"/>
      <c r="F160" s="120"/>
      <c r="G160" s="121"/>
      <c r="H160" s="121"/>
      <c r="I160" s="121"/>
      <c r="J160" s="121"/>
      <c r="K160" s="121"/>
      <c r="L160" s="121"/>
      <c r="M160" s="121"/>
      <c r="N160" s="121"/>
      <c r="O160" s="121"/>
      <c r="P160" s="121"/>
      <c r="Q160" s="121"/>
      <c r="R160" s="121"/>
      <c r="S160" s="121"/>
      <c r="T160" s="121"/>
      <c r="U160" s="121"/>
      <c r="V160" s="122"/>
      <c r="W160" s="122"/>
      <c r="X160" s="122"/>
      <c r="Y160" s="122"/>
      <c r="Z160" s="122"/>
      <c r="AA160" s="121"/>
      <c r="AB160" s="121"/>
      <c r="AC160" s="121"/>
      <c r="AD160" s="121"/>
      <c r="AE160" s="121"/>
      <c r="AF160" s="121"/>
      <c r="AG160" s="189"/>
    </row>
    <row r="161" spans="1:33" ht="4.5" customHeight="1" x14ac:dyDescent="0.2">
      <c r="A161" s="117"/>
      <c r="B161" s="118"/>
      <c r="C161" s="119"/>
      <c r="D161" s="119"/>
      <c r="E161" s="120"/>
      <c r="F161" s="120"/>
      <c r="G161" s="121"/>
      <c r="H161" s="121"/>
      <c r="I161" s="121"/>
      <c r="J161" s="121"/>
      <c r="K161" s="121"/>
      <c r="L161" s="121"/>
      <c r="M161" s="121"/>
      <c r="N161" s="121"/>
      <c r="O161" s="121"/>
      <c r="P161" s="121"/>
      <c r="Q161" s="121"/>
      <c r="R161" s="121"/>
      <c r="S161" s="121"/>
      <c r="T161" s="121"/>
      <c r="U161" s="121"/>
      <c r="V161" s="122"/>
      <c r="W161" s="122"/>
      <c r="X161" s="122"/>
      <c r="Y161" s="122"/>
      <c r="Z161" s="122"/>
      <c r="AA161" s="121"/>
      <c r="AB161" s="121"/>
      <c r="AC161" s="121"/>
      <c r="AD161" s="121"/>
      <c r="AE161" s="121"/>
      <c r="AF161" s="121"/>
      <c r="AG161" s="189"/>
    </row>
    <row r="162" spans="1:33" ht="4.5" customHeight="1" x14ac:dyDescent="0.2">
      <c r="A162" s="117"/>
      <c r="B162" s="118"/>
      <c r="C162" s="119"/>
      <c r="D162" s="119"/>
      <c r="E162" s="120"/>
      <c r="F162" s="120"/>
      <c r="G162" s="121" t="s">
        <v>0</v>
      </c>
      <c r="H162" s="121"/>
      <c r="I162" s="121"/>
      <c r="J162" s="121"/>
      <c r="K162" s="121"/>
      <c r="L162" s="121"/>
      <c r="M162" s="121"/>
      <c r="N162" s="121"/>
      <c r="O162" s="121"/>
      <c r="P162" s="121"/>
      <c r="Q162" s="121"/>
      <c r="R162" s="121"/>
      <c r="S162" s="121"/>
      <c r="T162" s="121"/>
      <c r="U162" s="121"/>
      <c r="V162" s="122"/>
      <c r="W162" s="122"/>
      <c r="X162" s="122"/>
      <c r="Y162" s="122"/>
      <c r="Z162" s="122"/>
      <c r="AA162" s="121"/>
      <c r="AB162" s="121"/>
      <c r="AC162" s="121"/>
      <c r="AD162" s="121"/>
      <c r="AE162" s="121"/>
      <c r="AF162" s="121"/>
      <c r="AG162" s="189"/>
    </row>
    <row r="163" spans="1:33" ht="4.5" customHeight="1" x14ac:dyDescent="0.2">
      <c r="A163" s="117"/>
      <c r="B163" s="118"/>
      <c r="C163" s="119"/>
      <c r="D163" s="119"/>
      <c r="E163" s="120"/>
      <c r="F163" s="120"/>
      <c r="G163" s="121"/>
      <c r="H163" s="121"/>
      <c r="I163" s="121"/>
      <c r="J163" s="121"/>
      <c r="K163" s="121"/>
      <c r="L163" s="121"/>
      <c r="M163" s="121"/>
      <c r="N163" s="121"/>
      <c r="O163" s="121"/>
      <c r="P163" s="121"/>
      <c r="Q163" s="121"/>
      <c r="R163" s="121"/>
      <c r="S163" s="121"/>
      <c r="T163" s="121"/>
      <c r="U163" s="121"/>
      <c r="V163" s="122"/>
      <c r="W163" s="122"/>
      <c r="X163" s="122"/>
      <c r="Y163" s="122"/>
      <c r="Z163" s="122"/>
      <c r="AA163" s="121"/>
      <c r="AB163" s="121"/>
      <c r="AC163" s="121"/>
      <c r="AD163" s="121"/>
      <c r="AE163" s="121"/>
      <c r="AF163" s="121"/>
      <c r="AG163" s="189"/>
    </row>
    <row r="164" spans="1:33" ht="4.5" customHeight="1" x14ac:dyDescent="0.2">
      <c r="A164" s="117"/>
      <c r="B164" s="118"/>
      <c r="C164" s="119"/>
      <c r="D164" s="119"/>
      <c r="E164" s="120"/>
      <c r="F164" s="120"/>
      <c r="G164" s="121"/>
      <c r="H164" s="121"/>
      <c r="I164" s="121"/>
      <c r="J164" s="121"/>
      <c r="K164" s="121"/>
      <c r="L164" s="121"/>
      <c r="M164" s="121"/>
      <c r="N164" s="121"/>
      <c r="O164" s="121"/>
      <c r="P164" s="121"/>
      <c r="Q164" s="121"/>
      <c r="R164" s="121"/>
      <c r="S164" s="121"/>
      <c r="T164" s="121"/>
      <c r="U164" s="121"/>
      <c r="V164" s="122"/>
      <c r="W164" s="122"/>
      <c r="X164" s="122"/>
      <c r="Y164" s="122"/>
      <c r="Z164" s="122"/>
      <c r="AA164" s="121"/>
      <c r="AB164" s="121"/>
      <c r="AC164" s="121"/>
      <c r="AD164" s="121"/>
      <c r="AE164" s="121"/>
      <c r="AF164" s="121"/>
      <c r="AG164" s="189"/>
    </row>
    <row r="165" spans="1:33" ht="4.5" customHeight="1" x14ac:dyDescent="0.2">
      <c r="A165" s="117"/>
      <c r="B165" s="118"/>
      <c r="C165" s="119"/>
      <c r="D165" s="119"/>
      <c r="E165" s="120"/>
      <c r="F165" s="120"/>
      <c r="G165" s="121"/>
      <c r="H165" s="121"/>
      <c r="I165" s="121"/>
      <c r="J165" s="121"/>
      <c r="K165" s="121"/>
      <c r="L165" s="121"/>
      <c r="M165" s="121"/>
      <c r="N165" s="121"/>
      <c r="O165" s="121"/>
      <c r="P165" s="121"/>
      <c r="Q165" s="121"/>
      <c r="R165" s="121"/>
      <c r="S165" s="121"/>
      <c r="T165" s="121"/>
      <c r="U165" s="121"/>
      <c r="V165" s="122"/>
      <c r="W165" s="122"/>
      <c r="X165" s="122"/>
      <c r="Y165" s="122"/>
      <c r="Z165" s="122"/>
      <c r="AA165" s="121"/>
      <c r="AB165" s="121"/>
      <c r="AC165" s="121"/>
      <c r="AD165" s="121"/>
      <c r="AE165" s="121"/>
      <c r="AF165" s="121"/>
      <c r="AG165" s="189"/>
    </row>
    <row r="166" spans="1:33" ht="4.5" customHeight="1" x14ac:dyDescent="0.2">
      <c r="A166" s="117"/>
      <c r="B166" s="118"/>
      <c r="C166" s="119"/>
      <c r="D166" s="119"/>
      <c r="E166" s="120"/>
      <c r="F166" s="120"/>
      <c r="G166" s="121"/>
      <c r="H166" s="121"/>
      <c r="I166" s="121"/>
      <c r="J166" s="121"/>
      <c r="K166" s="121"/>
      <c r="L166" s="121"/>
      <c r="M166" s="121"/>
      <c r="N166" s="121"/>
      <c r="O166" s="121"/>
      <c r="P166" s="121"/>
      <c r="Q166" s="121"/>
      <c r="R166" s="121"/>
      <c r="S166" s="121"/>
      <c r="T166" s="121"/>
      <c r="U166" s="121"/>
      <c r="V166" s="122"/>
      <c r="W166" s="122"/>
      <c r="X166" s="122"/>
      <c r="Y166" s="122"/>
      <c r="Z166" s="122"/>
      <c r="AA166" s="121"/>
      <c r="AB166" s="121"/>
      <c r="AC166" s="121"/>
      <c r="AD166" s="121"/>
      <c r="AE166" s="121"/>
      <c r="AF166" s="121"/>
      <c r="AG166" s="189"/>
    </row>
    <row r="167" spans="1:33" ht="4.5" customHeight="1" x14ac:dyDescent="0.2">
      <c r="A167" s="117"/>
      <c r="B167" s="118"/>
      <c r="C167" s="119"/>
      <c r="D167" s="119"/>
      <c r="E167" s="120"/>
      <c r="F167" s="120"/>
      <c r="G167" s="121"/>
      <c r="H167" s="121"/>
      <c r="I167" s="121"/>
      <c r="J167" s="121"/>
      <c r="K167" s="121"/>
      <c r="L167" s="121"/>
      <c r="M167" s="121"/>
      <c r="N167" s="121"/>
      <c r="O167" s="121"/>
      <c r="P167" s="121"/>
      <c r="Q167" s="121"/>
      <c r="R167" s="121"/>
      <c r="S167" s="121"/>
      <c r="T167" s="121"/>
      <c r="U167" s="121"/>
      <c r="V167" s="122"/>
      <c r="W167" s="122"/>
      <c r="X167" s="122"/>
      <c r="Y167" s="122"/>
      <c r="Z167" s="122"/>
      <c r="AA167" s="121"/>
      <c r="AB167" s="121"/>
      <c r="AC167" s="121"/>
      <c r="AD167" s="121"/>
      <c r="AE167" s="121"/>
      <c r="AF167" s="121"/>
      <c r="AG167" s="189"/>
    </row>
    <row r="168" spans="1:33" ht="4.5" customHeight="1" x14ac:dyDescent="0.2">
      <c r="A168" s="117"/>
      <c r="B168" s="118"/>
      <c r="C168" s="119"/>
      <c r="D168" s="119"/>
      <c r="E168" s="120"/>
      <c r="F168" s="120"/>
      <c r="G168" s="121"/>
      <c r="H168" s="121"/>
      <c r="I168" s="121"/>
      <c r="J168" s="121"/>
      <c r="K168" s="121"/>
      <c r="L168" s="121"/>
      <c r="M168" s="121"/>
      <c r="N168" s="121"/>
      <c r="O168" s="121"/>
      <c r="P168" s="121"/>
      <c r="Q168" s="121"/>
      <c r="R168" s="121"/>
      <c r="S168" s="121"/>
      <c r="T168" s="121"/>
      <c r="U168" s="121"/>
      <c r="V168" s="122"/>
      <c r="W168" s="122"/>
      <c r="X168" s="122"/>
      <c r="Y168" s="122"/>
      <c r="Z168" s="122"/>
      <c r="AA168" s="121"/>
      <c r="AB168" s="121"/>
      <c r="AC168" s="121"/>
      <c r="AD168" s="121"/>
      <c r="AE168" s="121"/>
      <c r="AF168" s="121"/>
      <c r="AG168" s="189"/>
    </row>
    <row r="169" spans="1:33" ht="4.5" customHeight="1" x14ac:dyDescent="0.2">
      <c r="A169" s="117"/>
      <c r="B169" s="118"/>
      <c r="C169" s="119"/>
      <c r="D169" s="119"/>
      <c r="E169" s="120"/>
      <c r="F169" s="120"/>
      <c r="G169" s="121"/>
      <c r="H169" s="121"/>
      <c r="I169" s="121"/>
      <c r="J169" s="121"/>
      <c r="K169" s="121"/>
      <c r="L169" s="121"/>
      <c r="M169" s="121"/>
      <c r="N169" s="121"/>
      <c r="O169" s="121"/>
      <c r="P169" s="121"/>
      <c r="Q169" s="121"/>
      <c r="R169" s="121"/>
      <c r="S169" s="121"/>
      <c r="T169" s="121"/>
      <c r="U169" s="121"/>
      <c r="V169" s="122"/>
      <c r="W169" s="122"/>
      <c r="X169" s="122"/>
      <c r="Y169" s="122"/>
      <c r="Z169" s="122"/>
      <c r="AA169" s="121"/>
      <c r="AB169" s="121"/>
      <c r="AC169" s="121"/>
      <c r="AD169" s="121"/>
      <c r="AE169" s="121"/>
      <c r="AF169" s="121"/>
      <c r="AG169" s="189"/>
    </row>
    <row r="170" spans="1:33" ht="4.5" customHeight="1" x14ac:dyDescent="0.2">
      <c r="A170" s="117"/>
      <c r="B170" s="118"/>
      <c r="C170" s="119"/>
      <c r="D170" s="119"/>
      <c r="E170" s="120"/>
      <c r="F170" s="120"/>
      <c r="G170" s="121"/>
      <c r="H170" s="121"/>
      <c r="I170" s="121"/>
      <c r="J170" s="121"/>
      <c r="K170" s="121"/>
      <c r="L170" s="121"/>
      <c r="M170" s="121"/>
      <c r="N170" s="121"/>
      <c r="O170" s="121"/>
      <c r="P170" s="121"/>
      <c r="Q170" s="121"/>
      <c r="R170" s="121"/>
      <c r="S170" s="121"/>
      <c r="T170" s="121"/>
      <c r="U170" s="121"/>
      <c r="V170" s="122"/>
      <c r="W170" s="122"/>
      <c r="X170" s="122"/>
      <c r="Y170" s="122"/>
      <c r="Z170" s="122"/>
      <c r="AA170" s="121"/>
      <c r="AB170" s="121"/>
      <c r="AC170" s="121"/>
      <c r="AD170" s="121"/>
      <c r="AE170" s="121"/>
      <c r="AF170" s="121"/>
      <c r="AG170" s="189"/>
    </row>
    <row r="171" spans="1:33" ht="4.5" customHeight="1" x14ac:dyDescent="0.2">
      <c r="A171" s="117"/>
      <c r="B171" s="118"/>
      <c r="C171" s="119"/>
      <c r="D171" s="119"/>
      <c r="E171" s="120"/>
      <c r="F171" s="120"/>
      <c r="G171" s="121"/>
      <c r="H171" s="121"/>
      <c r="I171" s="121"/>
      <c r="J171" s="121"/>
      <c r="K171" s="121"/>
      <c r="L171" s="121"/>
      <c r="M171" s="121"/>
      <c r="N171" s="121"/>
      <c r="O171" s="121"/>
      <c r="P171" s="121"/>
      <c r="Q171" s="121"/>
      <c r="R171" s="121"/>
      <c r="S171" s="121"/>
      <c r="T171" s="121"/>
      <c r="U171" s="121"/>
      <c r="V171" s="122"/>
      <c r="W171" s="122"/>
      <c r="X171" s="122"/>
      <c r="Y171" s="122"/>
      <c r="Z171" s="122"/>
      <c r="AA171" s="121"/>
      <c r="AB171" s="121"/>
      <c r="AC171" s="121"/>
      <c r="AD171" s="121"/>
      <c r="AE171" s="121"/>
      <c r="AF171" s="121"/>
      <c r="AG171" s="189"/>
    </row>
    <row r="172" spans="1:33" ht="4.5" customHeight="1" x14ac:dyDescent="0.2">
      <c r="A172" s="117"/>
      <c r="B172" s="118"/>
      <c r="C172" s="119"/>
      <c r="D172" s="119"/>
      <c r="E172" s="120"/>
      <c r="F172" s="120"/>
      <c r="G172" s="121"/>
      <c r="H172" s="121"/>
      <c r="I172" s="121"/>
      <c r="J172" s="121"/>
      <c r="K172" s="121"/>
      <c r="L172" s="121"/>
      <c r="M172" s="121"/>
      <c r="N172" s="121"/>
      <c r="O172" s="121"/>
      <c r="P172" s="121"/>
      <c r="Q172" s="121"/>
      <c r="R172" s="121"/>
      <c r="S172" s="121"/>
      <c r="T172" s="121"/>
      <c r="U172" s="121"/>
      <c r="V172" s="122"/>
      <c r="W172" s="122"/>
      <c r="X172" s="122"/>
      <c r="Y172" s="122"/>
      <c r="Z172" s="122"/>
      <c r="AA172" s="121"/>
      <c r="AB172" s="121"/>
      <c r="AC172" s="121"/>
      <c r="AD172" s="121"/>
      <c r="AE172" s="121"/>
      <c r="AF172" s="121"/>
      <c r="AG172" s="189"/>
    </row>
    <row r="173" spans="1:33" ht="4.5" customHeight="1" x14ac:dyDescent="0.2">
      <c r="A173" s="117"/>
      <c r="B173" s="118"/>
      <c r="C173" s="119"/>
      <c r="D173" s="119"/>
      <c r="E173" s="120"/>
      <c r="F173" s="120"/>
      <c r="G173" s="121"/>
      <c r="H173" s="121"/>
      <c r="I173" s="121"/>
      <c r="J173" s="121"/>
      <c r="K173" s="121"/>
      <c r="L173" s="121"/>
      <c r="M173" s="121"/>
      <c r="N173" s="121"/>
      <c r="O173" s="121"/>
      <c r="P173" s="121"/>
      <c r="Q173" s="121"/>
      <c r="R173" s="121"/>
      <c r="S173" s="121"/>
      <c r="T173" s="121"/>
      <c r="U173" s="121"/>
      <c r="V173" s="122"/>
      <c r="W173" s="122"/>
      <c r="X173" s="122"/>
      <c r="Y173" s="122"/>
      <c r="Z173" s="122"/>
      <c r="AA173" s="121"/>
      <c r="AB173" s="121"/>
      <c r="AC173" s="121"/>
      <c r="AD173" s="121"/>
      <c r="AE173" s="121"/>
      <c r="AF173" s="121"/>
      <c r="AG173" s="189"/>
    </row>
    <row r="174" spans="1:33" ht="4.5" customHeight="1" x14ac:dyDescent="0.2">
      <c r="A174" s="117"/>
      <c r="B174" s="118"/>
      <c r="C174" s="119"/>
      <c r="D174" s="119"/>
      <c r="E174" s="120"/>
      <c r="F174" s="120"/>
      <c r="G174" s="121"/>
      <c r="H174" s="121"/>
      <c r="I174" s="121"/>
      <c r="J174" s="121"/>
      <c r="K174" s="121"/>
      <c r="L174" s="121"/>
      <c r="M174" s="121"/>
      <c r="N174" s="121"/>
      <c r="O174" s="121"/>
      <c r="P174" s="121"/>
      <c r="Q174" s="121"/>
      <c r="R174" s="121"/>
      <c r="S174" s="121"/>
      <c r="T174" s="121"/>
      <c r="U174" s="121"/>
      <c r="V174" s="122"/>
      <c r="W174" s="122"/>
      <c r="X174" s="122"/>
      <c r="Y174" s="122"/>
      <c r="Z174" s="122"/>
      <c r="AA174" s="121"/>
      <c r="AB174" s="121"/>
      <c r="AC174" s="121"/>
      <c r="AD174" s="121"/>
      <c r="AE174" s="121"/>
      <c r="AF174" s="121"/>
      <c r="AG174" s="189"/>
    </row>
    <row r="175" spans="1:33" ht="4.5" customHeight="1" x14ac:dyDescent="0.2">
      <c r="A175" s="117"/>
      <c r="B175" s="118"/>
      <c r="C175" s="119"/>
      <c r="D175" s="119"/>
      <c r="E175" s="120"/>
      <c r="F175" s="120"/>
      <c r="G175" s="121"/>
      <c r="H175" s="121"/>
      <c r="I175" s="121"/>
      <c r="J175" s="121"/>
      <c r="K175" s="121"/>
      <c r="L175" s="121"/>
      <c r="M175" s="121"/>
      <c r="N175" s="121"/>
      <c r="O175" s="121"/>
      <c r="P175" s="121"/>
      <c r="Q175" s="121"/>
      <c r="R175" s="121"/>
      <c r="S175" s="121"/>
      <c r="T175" s="121"/>
      <c r="U175" s="121"/>
      <c r="V175" s="122"/>
      <c r="W175" s="122"/>
      <c r="X175" s="122"/>
      <c r="Y175" s="122"/>
      <c r="Z175" s="122"/>
      <c r="AA175" s="121"/>
      <c r="AB175" s="121"/>
      <c r="AC175" s="121"/>
      <c r="AD175" s="121"/>
      <c r="AE175" s="121"/>
      <c r="AF175" s="121"/>
      <c r="AG175" s="189"/>
    </row>
    <row r="176" spans="1:33" ht="4.5" customHeight="1" x14ac:dyDescent="0.2">
      <c r="A176" s="117"/>
      <c r="B176" s="118"/>
      <c r="C176" s="119"/>
      <c r="D176" s="119"/>
      <c r="E176" s="120"/>
      <c r="F176" s="120"/>
      <c r="G176" s="121"/>
      <c r="H176" s="121"/>
      <c r="I176" s="121"/>
      <c r="J176" s="121"/>
      <c r="K176" s="121"/>
      <c r="L176" s="121"/>
      <c r="M176" s="121"/>
      <c r="N176" s="121"/>
      <c r="O176" s="121"/>
      <c r="P176" s="121"/>
      <c r="Q176" s="121"/>
      <c r="R176" s="121"/>
      <c r="S176" s="121"/>
      <c r="T176" s="121"/>
      <c r="U176" s="121"/>
      <c r="V176" s="122"/>
      <c r="W176" s="122"/>
      <c r="X176" s="122"/>
      <c r="Y176" s="122"/>
      <c r="Z176" s="122"/>
      <c r="AA176" s="121"/>
      <c r="AB176" s="121"/>
      <c r="AC176" s="121"/>
      <c r="AD176" s="121"/>
      <c r="AE176" s="121"/>
      <c r="AF176" s="121"/>
      <c r="AG176" s="189"/>
    </row>
    <row r="177" spans="1:33" ht="4.5" customHeight="1" x14ac:dyDescent="0.2">
      <c r="A177" s="117"/>
      <c r="B177" s="118"/>
      <c r="C177" s="119"/>
      <c r="D177" s="119"/>
      <c r="E177" s="120"/>
      <c r="F177" s="120"/>
      <c r="G177" s="121"/>
      <c r="H177" s="121"/>
      <c r="I177" s="121"/>
      <c r="J177" s="121"/>
      <c r="K177" s="121"/>
      <c r="L177" s="121"/>
      <c r="M177" s="121"/>
      <c r="N177" s="121"/>
      <c r="O177" s="121"/>
      <c r="P177" s="121"/>
      <c r="Q177" s="121"/>
      <c r="R177" s="121"/>
      <c r="S177" s="121"/>
      <c r="T177" s="121"/>
      <c r="U177" s="121"/>
      <c r="V177" s="122"/>
      <c r="W177" s="122"/>
      <c r="X177" s="122"/>
      <c r="Y177" s="122"/>
      <c r="Z177" s="122"/>
      <c r="AA177" s="121"/>
      <c r="AB177" s="121"/>
      <c r="AC177" s="121"/>
      <c r="AD177" s="121"/>
      <c r="AE177" s="121"/>
      <c r="AF177" s="121"/>
      <c r="AG177" s="189"/>
    </row>
    <row r="178" spans="1:33" ht="4.5" customHeight="1" x14ac:dyDescent="0.2">
      <c r="A178" s="117"/>
      <c r="B178" s="118"/>
      <c r="C178" s="119"/>
      <c r="D178" s="119"/>
      <c r="E178" s="120"/>
      <c r="F178" s="120"/>
      <c r="G178" s="121"/>
      <c r="H178" s="121"/>
      <c r="I178" s="121"/>
      <c r="J178" s="121"/>
      <c r="K178" s="121"/>
      <c r="L178" s="121"/>
      <c r="M178" s="121"/>
      <c r="N178" s="121"/>
      <c r="O178" s="121"/>
      <c r="P178" s="121"/>
      <c r="Q178" s="121"/>
      <c r="R178" s="121"/>
      <c r="S178" s="121"/>
      <c r="T178" s="121"/>
      <c r="U178" s="121"/>
      <c r="V178" s="122"/>
      <c r="W178" s="122"/>
      <c r="X178" s="122"/>
      <c r="Y178" s="122"/>
      <c r="Z178" s="122"/>
      <c r="AA178" s="121"/>
      <c r="AB178" s="121"/>
      <c r="AC178" s="121"/>
      <c r="AD178" s="121"/>
      <c r="AE178" s="121"/>
      <c r="AF178" s="121"/>
      <c r="AG178" s="189"/>
    </row>
    <row r="179" spans="1:33" ht="4.5" customHeight="1" x14ac:dyDescent="0.2">
      <c r="A179" s="117"/>
      <c r="B179" s="118"/>
      <c r="C179" s="119"/>
      <c r="D179" s="119"/>
      <c r="E179" s="120"/>
      <c r="F179" s="120"/>
      <c r="G179" s="121"/>
      <c r="H179" s="121"/>
      <c r="I179" s="121"/>
      <c r="J179" s="121"/>
      <c r="K179" s="121"/>
      <c r="L179" s="121"/>
      <c r="M179" s="121"/>
      <c r="N179" s="121"/>
      <c r="O179" s="121"/>
      <c r="P179" s="121"/>
      <c r="Q179" s="121"/>
      <c r="R179" s="121"/>
      <c r="S179" s="121"/>
      <c r="T179" s="121"/>
      <c r="U179" s="121"/>
      <c r="V179" s="122"/>
      <c r="W179" s="122"/>
      <c r="X179" s="122"/>
      <c r="Y179" s="122"/>
      <c r="Z179" s="122"/>
      <c r="AA179" s="121"/>
      <c r="AB179" s="121"/>
      <c r="AC179" s="121"/>
      <c r="AD179" s="121"/>
      <c r="AE179" s="121"/>
      <c r="AF179" s="121"/>
      <c r="AG179" s="189"/>
    </row>
    <row r="180" spans="1:33" ht="4.5" customHeight="1" x14ac:dyDescent="0.2">
      <c r="A180" s="117"/>
      <c r="B180" s="118"/>
      <c r="C180" s="119"/>
      <c r="D180" s="119"/>
      <c r="E180" s="120"/>
      <c r="F180" s="120"/>
      <c r="G180" s="121"/>
      <c r="H180" s="121"/>
      <c r="I180" s="121"/>
      <c r="J180" s="121"/>
      <c r="K180" s="121"/>
      <c r="L180" s="121"/>
      <c r="M180" s="121"/>
      <c r="N180" s="121"/>
      <c r="O180" s="121"/>
      <c r="P180" s="121"/>
      <c r="Q180" s="121"/>
      <c r="R180" s="121"/>
      <c r="S180" s="121"/>
      <c r="T180" s="121"/>
      <c r="U180" s="121"/>
      <c r="V180" s="122"/>
      <c r="W180" s="122"/>
      <c r="X180" s="122"/>
      <c r="Y180" s="122"/>
      <c r="Z180" s="122"/>
      <c r="AA180" s="121"/>
      <c r="AB180" s="121"/>
      <c r="AC180" s="121"/>
      <c r="AD180" s="121"/>
      <c r="AE180" s="121"/>
      <c r="AF180" s="121"/>
      <c r="AG180" s="189"/>
    </row>
    <row r="181" spans="1:33" ht="4.5" customHeight="1" x14ac:dyDescent="0.2">
      <c r="A181" s="117"/>
      <c r="B181" s="118"/>
      <c r="C181" s="119"/>
      <c r="D181" s="119"/>
      <c r="E181" s="120"/>
      <c r="F181" s="120"/>
      <c r="G181" s="121"/>
      <c r="H181" s="121"/>
      <c r="I181" s="121"/>
      <c r="J181" s="121"/>
      <c r="K181" s="121"/>
      <c r="L181" s="121"/>
      <c r="M181" s="121"/>
      <c r="N181" s="121"/>
      <c r="O181" s="121"/>
      <c r="P181" s="121"/>
      <c r="Q181" s="121"/>
      <c r="R181" s="121"/>
      <c r="S181" s="121"/>
      <c r="T181" s="121"/>
      <c r="U181" s="121"/>
      <c r="V181" s="122"/>
      <c r="W181" s="122"/>
      <c r="X181" s="122"/>
      <c r="Y181" s="122"/>
      <c r="Z181" s="122"/>
      <c r="AA181" s="121"/>
      <c r="AB181" s="121"/>
      <c r="AC181" s="121"/>
      <c r="AD181" s="121"/>
      <c r="AE181" s="121"/>
      <c r="AF181" s="121"/>
      <c r="AG181" s="189"/>
    </row>
    <row r="182" spans="1:33" ht="4.5" customHeight="1" x14ac:dyDescent="0.2">
      <c r="A182" s="117"/>
      <c r="B182" s="118"/>
      <c r="C182" s="119"/>
      <c r="D182" s="119"/>
      <c r="E182" s="120"/>
      <c r="F182" s="120"/>
      <c r="G182" s="121"/>
      <c r="H182" s="121"/>
      <c r="I182" s="121"/>
      <c r="J182" s="121"/>
      <c r="K182" s="121"/>
      <c r="L182" s="121"/>
      <c r="M182" s="121"/>
      <c r="N182" s="121"/>
      <c r="O182" s="121"/>
      <c r="P182" s="121"/>
      <c r="Q182" s="121"/>
      <c r="R182" s="121"/>
      <c r="S182" s="121"/>
      <c r="T182" s="121"/>
      <c r="U182" s="121"/>
      <c r="V182" s="122"/>
      <c r="W182" s="122"/>
      <c r="X182" s="122"/>
      <c r="Y182" s="122"/>
      <c r="Z182" s="122"/>
      <c r="AA182" s="121"/>
      <c r="AB182" s="121"/>
      <c r="AC182" s="121"/>
      <c r="AD182" s="121"/>
      <c r="AE182" s="121"/>
      <c r="AF182" s="121"/>
      <c r="AG182" s="189"/>
    </row>
    <row r="183" spans="1:33" ht="4.5" customHeight="1" x14ac:dyDescent="0.2">
      <c r="A183" s="117"/>
      <c r="B183" s="118"/>
      <c r="C183" s="119"/>
      <c r="D183" s="119"/>
      <c r="E183" s="120"/>
      <c r="F183" s="120"/>
      <c r="G183" s="121"/>
      <c r="H183" s="121"/>
      <c r="I183" s="121"/>
      <c r="J183" s="121"/>
      <c r="K183" s="121"/>
      <c r="L183" s="121"/>
      <c r="M183" s="121"/>
      <c r="N183" s="121"/>
      <c r="O183" s="121"/>
      <c r="P183" s="121"/>
      <c r="Q183" s="121"/>
      <c r="R183" s="121"/>
      <c r="S183" s="121"/>
      <c r="T183" s="121"/>
      <c r="U183" s="121"/>
      <c r="V183" s="122"/>
      <c r="W183" s="122"/>
      <c r="X183" s="122"/>
      <c r="Y183" s="122"/>
      <c r="Z183" s="122"/>
      <c r="AA183" s="121"/>
      <c r="AB183" s="121"/>
      <c r="AC183" s="121"/>
      <c r="AD183" s="121"/>
      <c r="AE183" s="121"/>
      <c r="AF183" s="121"/>
      <c r="AG183" s="189"/>
    </row>
    <row r="184" spans="1:33" ht="4.5" customHeight="1" x14ac:dyDescent="0.2">
      <c r="A184" s="117"/>
      <c r="B184" s="118"/>
      <c r="C184" s="119"/>
      <c r="D184" s="119"/>
      <c r="E184" s="120"/>
      <c r="F184" s="120"/>
      <c r="G184" s="121"/>
      <c r="H184" s="121"/>
      <c r="I184" s="121"/>
      <c r="J184" s="121"/>
      <c r="K184" s="121"/>
      <c r="L184" s="121"/>
      <c r="M184" s="121"/>
      <c r="N184" s="121"/>
      <c r="O184" s="121"/>
      <c r="P184" s="121"/>
      <c r="Q184" s="121"/>
      <c r="R184" s="121"/>
      <c r="S184" s="121"/>
      <c r="T184" s="121"/>
      <c r="U184" s="121"/>
      <c r="V184" s="122"/>
      <c r="W184" s="122"/>
      <c r="X184" s="122"/>
      <c r="Y184" s="122"/>
      <c r="Z184" s="122"/>
      <c r="AA184" s="121"/>
      <c r="AB184" s="121"/>
      <c r="AC184" s="121"/>
      <c r="AD184" s="121"/>
      <c r="AE184" s="121"/>
      <c r="AF184" s="121"/>
      <c r="AG184" s="189"/>
    </row>
    <row r="185" spans="1:33" ht="4.5" customHeight="1" x14ac:dyDescent="0.2">
      <c r="A185" s="117"/>
      <c r="B185" s="118"/>
      <c r="C185" s="119"/>
      <c r="D185" s="119"/>
      <c r="E185" s="120"/>
      <c r="F185" s="120"/>
      <c r="G185" s="121"/>
      <c r="H185" s="121"/>
      <c r="I185" s="121"/>
      <c r="J185" s="121"/>
      <c r="K185" s="121"/>
      <c r="L185" s="121"/>
      <c r="M185" s="121"/>
      <c r="N185" s="121"/>
      <c r="O185" s="121"/>
      <c r="P185" s="121"/>
      <c r="Q185" s="121"/>
      <c r="R185" s="121"/>
      <c r="S185" s="121"/>
      <c r="T185" s="121"/>
      <c r="U185" s="121"/>
      <c r="V185" s="122"/>
      <c r="W185" s="122"/>
      <c r="X185" s="122"/>
      <c r="Y185" s="122"/>
      <c r="Z185" s="122"/>
      <c r="AA185" s="121"/>
      <c r="AB185" s="121"/>
      <c r="AC185" s="121"/>
      <c r="AD185" s="121"/>
      <c r="AE185" s="121"/>
      <c r="AF185" s="121"/>
      <c r="AG185" s="189"/>
    </row>
    <row r="186" spans="1:33" ht="4.5" customHeight="1" x14ac:dyDescent="0.2">
      <c r="A186" s="117"/>
      <c r="B186" s="118"/>
      <c r="C186" s="119"/>
      <c r="D186" s="119"/>
      <c r="E186" s="120"/>
      <c r="F186" s="120"/>
      <c r="G186" s="121"/>
      <c r="H186" s="121"/>
      <c r="I186" s="121"/>
      <c r="J186" s="121"/>
      <c r="K186" s="121"/>
      <c r="L186" s="121"/>
      <c r="M186" s="121"/>
      <c r="N186" s="121"/>
      <c r="O186" s="121"/>
      <c r="P186" s="121"/>
      <c r="Q186" s="121"/>
      <c r="R186" s="121"/>
      <c r="S186" s="121"/>
      <c r="T186" s="121"/>
      <c r="U186" s="121"/>
      <c r="V186" s="122"/>
      <c r="W186" s="122"/>
      <c r="X186" s="122"/>
      <c r="Y186" s="122"/>
      <c r="Z186" s="122"/>
      <c r="AA186" s="121"/>
      <c r="AB186" s="121"/>
      <c r="AC186" s="121"/>
      <c r="AD186" s="121"/>
      <c r="AE186" s="121"/>
      <c r="AF186" s="121"/>
      <c r="AG186" s="189"/>
    </row>
    <row r="187" spans="1:33" ht="4.5" customHeight="1" x14ac:dyDescent="0.2">
      <c r="A187" s="117"/>
      <c r="B187" s="118"/>
      <c r="C187" s="119"/>
      <c r="D187" s="119"/>
      <c r="E187" s="120"/>
      <c r="F187" s="120"/>
      <c r="G187" s="121"/>
      <c r="H187" s="121"/>
      <c r="I187" s="121"/>
      <c r="J187" s="121"/>
      <c r="K187" s="121"/>
      <c r="L187" s="121"/>
      <c r="M187" s="121"/>
      <c r="N187" s="121"/>
      <c r="O187" s="121"/>
      <c r="P187" s="121"/>
      <c r="Q187" s="121"/>
      <c r="R187" s="121"/>
      <c r="S187" s="121"/>
      <c r="T187" s="121"/>
      <c r="U187" s="121"/>
      <c r="V187" s="122"/>
      <c r="W187" s="122"/>
      <c r="X187" s="122"/>
      <c r="Y187" s="122"/>
      <c r="Z187" s="122"/>
      <c r="AA187" s="121"/>
      <c r="AB187" s="121"/>
      <c r="AC187" s="121"/>
      <c r="AD187" s="121"/>
      <c r="AE187" s="121"/>
      <c r="AF187" s="121"/>
      <c r="AG187" s="189"/>
    </row>
    <row r="188" spans="1:33" ht="4.5" customHeight="1" x14ac:dyDescent="0.2">
      <c r="A188" s="117"/>
      <c r="B188" s="118"/>
      <c r="C188" s="119"/>
      <c r="D188" s="119"/>
      <c r="E188" s="120"/>
      <c r="F188" s="120"/>
      <c r="G188" s="121"/>
      <c r="H188" s="121"/>
      <c r="I188" s="121"/>
      <c r="J188" s="121"/>
      <c r="K188" s="121"/>
      <c r="L188" s="121"/>
      <c r="M188" s="121"/>
      <c r="N188" s="121"/>
      <c r="O188" s="121"/>
      <c r="P188" s="121"/>
      <c r="Q188" s="121"/>
      <c r="R188" s="121"/>
      <c r="S188" s="121"/>
      <c r="T188" s="121"/>
      <c r="U188" s="121"/>
      <c r="V188" s="122"/>
      <c r="W188" s="122"/>
      <c r="X188" s="122"/>
      <c r="Y188" s="122"/>
      <c r="Z188" s="122"/>
      <c r="AA188" s="121"/>
      <c r="AB188" s="121"/>
      <c r="AC188" s="121"/>
      <c r="AD188" s="121"/>
      <c r="AE188" s="121"/>
      <c r="AF188" s="121"/>
      <c r="AG188" s="189"/>
    </row>
    <row r="189" spans="1:33" ht="4.5" customHeight="1" x14ac:dyDescent="0.2">
      <c r="A189" s="117"/>
      <c r="B189" s="118"/>
      <c r="C189" s="119"/>
      <c r="D189" s="119"/>
      <c r="E189" s="120"/>
      <c r="F189" s="120"/>
      <c r="G189" s="121"/>
      <c r="H189" s="121"/>
      <c r="I189" s="121"/>
      <c r="J189" s="121"/>
      <c r="K189" s="121"/>
      <c r="L189" s="121"/>
      <c r="M189" s="121"/>
      <c r="N189" s="121"/>
      <c r="O189" s="121"/>
      <c r="P189" s="121"/>
      <c r="Q189" s="121"/>
      <c r="R189" s="121"/>
      <c r="S189" s="121"/>
      <c r="T189" s="121"/>
      <c r="U189" s="121"/>
      <c r="V189" s="122"/>
      <c r="W189" s="122"/>
      <c r="X189" s="122"/>
      <c r="Y189" s="122"/>
      <c r="Z189" s="122"/>
      <c r="AA189" s="121"/>
      <c r="AB189" s="121"/>
      <c r="AC189" s="121"/>
      <c r="AD189" s="121"/>
      <c r="AE189" s="121"/>
      <c r="AF189" s="121"/>
      <c r="AG189" s="189"/>
    </row>
    <row r="190" spans="1:33" ht="4.5" customHeight="1" x14ac:dyDescent="0.2">
      <c r="A190" s="117"/>
      <c r="B190" s="118"/>
      <c r="C190" s="119"/>
      <c r="D190" s="119"/>
      <c r="E190" s="120"/>
      <c r="F190" s="120"/>
      <c r="G190" s="121"/>
      <c r="H190" s="121"/>
      <c r="I190" s="121"/>
      <c r="J190" s="121"/>
      <c r="K190" s="121"/>
      <c r="L190" s="121"/>
      <c r="M190" s="121"/>
      <c r="N190" s="121"/>
      <c r="O190" s="121"/>
      <c r="P190" s="121"/>
      <c r="Q190" s="121"/>
      <c r="R190" s="121"/>
      <c r="S190" s="121"/>
      <c r="T190" s="121"/>
      <c r="U190" s="121"/>
      <c r="V190" s="122"/>
      <c r="W190" s="122"/>
      <c r="X190" s="122"/>
      <c r="Y190" s="122"/>
      <c r="Z190" s="122"/>
      <c r="AA190" s="121"/>
      <c r="AB190" s="121"/>
      <c r="AC190" s="121"/>
      <c r="AD190" s="121"/>
      <c r="AE190" s="121"/>
      <c r="AF190" s="121"/>
      <c r="AG190" s="189"/>
    </row>
    <row r="191" spans="1:33" ht="4.5" customHeight="1" x14ac:dyDescent="0.2">
      <c r="A191" s="117"/>
      <c r="B191" s="118"/>
      <c r="C191" s="119"/>
      <c r="D191" s="119"/>
      <c r="E191" s="120"/>
      <c r="F191" s="120"/>
      <c r="G191" s="121"/>
      <c r="H191" s="121"/>
      <c r="I191" s="121"/>
      <c r="J191" s="121"/>
      <c r="K191" s="121"/>
      <c r="L191" s="121"/>
      <c r="M191" s="121"/>
      <c r="N191" s="121"/>
      <c r="O191" s="121"/>
      <c r="P191" s="121"/>
      <c r="Q191" s="121"/>
      <c r="R191" s="121"/>
      <c r="S191" s="121"/>
      <c r="T191" s="121"/>
      <c r="U191" s="121"/>
      <c r="V191" s="122"/>
      <c r="W191" s="122"/>
      <c r="X191" s="122"/>
      <c r="Y191" s="122"/>
      <c r="Z191" s="122"/>
      <c r="AA191" s="121"/>
      <c r="AB191" s="121"/>
      <c r="AC191" s="121"/>
      <c r="AD191" s="121"/>
      <c r="AE191" s="121"/>
      <c r="AF191" s="121"/>
      <c r="AG191" s="189"/>
    </row>
    <row r="192" spans="1:33" ht="4.5" customHeight="1" x14ac:dyDescent="0.2">
      <c r="A192" s="117"/>
      <c r="B192" s="118"/>
      <c r="C192" s="119"/>
      <c r="D192" s="119"/>
      <c r="E192" s="120"/>
      <c r="F192" s="120"/>
      <c r="G192" s="121"/>
      <c r="H192" s="121"/>
      <c r="I192" s="121"/>
      <c r="J192" s="121"/>
      <c r="K192" s="121"/>
      <c r="L192" s="121"/>
      <c r="M192" s="121"/>
      <c r="N192" s="121"/>
      <c r="O192" s="121"/>
      <c r="P192" s="121"/>
      <c r="Q192" s="121"/>
      <c r="R192" s="121"/>
      <c r="S192" s="121"/>
      <c r="T192" s="121"/>
      <c r="U192" s="121"/>
      <c r="V192" s="122"/>
      <c r="W192" s="122"/>
      <c r="X192" s="122"/>
      <c r="Y192" s="122"/>
      <c r="Z192" s="122"/>
      <c r="AA192" s="121"/>
      <c r="AB192" s="121"/>
      <c r="AC192" s="121"/>
      <c r="AD192" s="121"/>
      <c r="AE192" s="121"/>
      <c r="AF192" s="121"/>
      <c r="AG192" s="189"/>
    </row>
    <row r="193" spans="1:33" ht="4.5" customHeight="1" x14ac:dyDescent="0.2">
      <c r="A193" s="117"/>
      <c r="B193" s="118"/>
      <c r="C193" s="119"/>
      <c r="D193" s="119"/>
      <c r="E193" s="120"/>
      <c r="F193" s="120"/>
      <c r="G193" s="121"/>
      <c r="H193" s="121"/>
      <c r="I193" s="121"/>
      <c r="J193" s="121"/>
      <c r="K193" s="121"/>
      <c r="L193" s="121"/>
      <c r="M193" s="121"/>
      <c r="N193" s="121"/>
      <c r="O193" s="121"/>
      <c r="P193" s="121"/>
      <c r="Q193" s="121"/>
      <c r="R193" s="121"/>
      <c r="S193" s="121"/>
      <c r="T193" s="121"/>
      <c r="U193" s="121"/>
      <c r="V193" s="122"/>
      <c r="W193" s="122"/>
      <c r="X193" s="122"/>
      <c r="Y193" s="122"/>
      <c r="Z193" s="122"/>
      <c r="AA193" s="121"/>
      <c r="AB193" s="121"/>
      <c r="AC193" s="121"/>
      <c r="AD193" s="121"/>
      <c r="AE193" s="121"/>
      <c r="AF193" s="121"/>
      <c r="AG193" s="189"/>
    </row>
    <row r="194" spans="1:33" ht="4.5" customHeight="1" x14ac:dyDescent="0.2">
      <c r="A194" s="117"/>
      <c r="B194" s="118"/>
      <c r="C194" s="119"/>
      <c r="D194" s="119"/>
      <c r="E194" s="120"/>
      <c r="F194" s="120"/>
      <c r="G194" s="121"/>
      <c r="H194" s="121"/>
      <c r="I194" s="121"/>
      <c r="J194" s="121"/>
      <c r="K194" s="121"/>
      <c r="L194" s="121"/>
      <c r="M194" s="121"/>
      <c r="N194" s="121"/>
      <c r="O194" s="121"/>
      <c r="P194" s="121"/>
      <c r="Q194" s="121"/>
      <c r="R194" s="121"/>
      <c r="S194" s="121"/>
      <c r="T194" s="121"/>
      <c r="U194" s="121"/>
      <c r="V194" s="122"/>
      <c r="W194" s="122"/>
      <c r="X194" s="122"/>
      <c r="Y194" s="122"/>
      <c r="Z194" s="122"/>
      <c r="AA194" s="121"/>
      <c r="AB194" s="121"/>
      <c r="AC194" s="121"/>
      <c r="AD194" s="121"/>
      <c r="AE194" s="121"/>
      <c r="AF194" s="121"/>
      <c r="AG194" s="189"/>
    </row>
    <row r="195" spans="1:33" ht="4.5" customHeight="1" x14ac:dyDescent="0.2">
      <c r="A195" s="117"/>
      <c r="B195" s="118"/>
      <c r="C195" s="119"/>
      <c r="D195" s="119"/>
      <c r="E195" s="120"/>
      <c r="F195" s="120"/>
      <c r="G195" s="121"/>
      <c r="H195" s="121"/>
      <c r="I195" s="121"/>
      <c r="J195" s="121"/>
      <c r="K195" s="121"/>
      <c r="L195" s="121"/>
      <c r="M195" s="121"/>
      <c r="N195" s="121"/>
      <c r="O195" s="121"/>
      <c r="P195" s="121"/>
      <c r="Q195" s="121"/>
      <c r="R195" s="121"/>
      <c r="S195" s="121"/>
      <c r="T195" s="121"/>
      <c r="U195" s="121"/>
      <c r="V195" s="122"/>
      <c r="W195" s="122"/>
      <c r="X195" s="122"/>
      <c r="Y195" s="122"/>
      <c r="Z195" s="122"/>
      <c r="AA195" s="121"/>
      <c r="AB195" s="121"/>
      <c r="AC195" s="121"/>
      <c r="AD195" s="121"/>
      <c r="AE195" s="121"/>
      <c r="AF195" s="121"/>
      <c r="AG195" s="189"/>
    </row>
    <row r="196" spans="1:33" ht="4.5" customHeight="1" x14ac:dyDescent="0.2">
      <c r="A196" s="117"/>
      <c r="B196" s="118"/>
      <c r="C196" s="119"/>
      <c r="D196" s="119"/>
      <c r="E196" s="120"/>
      <c r="F196" s="120"/>
      <c r="G196" s="121"/>
      <c r="H196" s="121"/>
      <c r="I196" s="121"/>
      <c r="J196" s="121"/>
      <c r="K196" s="121"/>
      <c r="L196" s="121"/>
      <c r="M196" s="121"/>
      <c r="N196" s="121"/>
      <c r="O196" s="121"/>
      <c r="P196" s="121"/>
      <c r="Q196" s="121"/>
      <c r="R196" s="121"/>
      <c r="S196" s="121"/>
      <c r="T196" s="121"/>
      <c r="U196" s="121"/>
      <c r="V196" s="122"/>
      <c r="W196" s="122"/>
      <c r="X196" s="122"/>
      <c r="Y196" s="122"/>
      <c r="Z196" s="122"/>
      <c r="AA196" s="121"/>
      <c r="AB196" s="121"/>
      <c r="AC196" s="121"/>
      <c r="AD196" s="121"/>
      <c r="AE196" s="121"/>
      <c r="AF196" s="121"/>
      <c r="AG196" s="189"/>
    </row>
    <row r="197" spans="1:33" ht="4.5" customHeight="1" x14ac:dyDescent="0.2">
      <c r="A197" s="117"/>
      <c r="B197" s="118"/>
      <c r="C197" s="119"/>
      <c r="D197" s="119"/>
      <c r="E197" s="120"/>
      <c r="F197" s="120"/>
      <c r="G197" s="121"/>
      <c r="H197" s="121"/>
      <c r="I197" s="121"/>
      <c r="J197" s="121"/>
      <c r="K197" s="121"/>
      <c r="L197" s="121"/>
      <c r="M197" s="121"/>
      <c r="N197" s="121"/>
      <c r="O197" s="121"/>
      <c r="P197" s="121"/>
      <c r="Q197" s="121"/>
      <c r="R197" s="121"/>
      <c r="S197" s="121"/>
      <c r="T197" s="121"/>
      <c r="U197" s="121"/>
      <c r="V197" s="122"/>
      <c r="W197" s="122"/>
      <c r="X197" s="122"/>
      <c r="Y197" s="122"/>
      <c r="Z197" s="122"/>
      <c r="AA197" s="121"/>
      <c r="AB197" s="121"/>
      <c r="AC197" s="121"/>
      <c r="AD197" s="121"/>
      <c r="AE197" s="121"/>
      <c r="AF197" s="121"/>
      <c r="AG197" s="189"/>
    </row>
    <row r="198" spans="1:33" ht="4.5" customHeight="1" x14ac:dyDescent="0.2">
      <c r="A198" s="117"/>
      <c r="B198" s="118"/>
      <c r="C198" s="119"/>
      <c r="D198" s="119"/>
      <c r="E198" s="120"/>
      <c r="F198" s="120"/>
      <c r="G198" s="121"/>
      <c r="H198" s="121"/>
      <c r="I198" s="121"/>
      <c r="J198" s="121"/>
      <c r="K198" s="121"/>
      <c r="L198" s="121"/>
      <c r="M198" s="121"/>
      <c r="N198" s="121"/>
      <c r="O198" s="121"/>
      <c r="P198" s="121"/>
      <c r="Q198" s="121"/>
      <c r="R198" s="121"/>
      <c r="S198" s="121"/>
      <c r="T198" s="121"/>
      <c r="U198" s="121"/>
      <c r="V198" s="122"/>
      <c r="W198" s="122"/>
      <c r="X198" s="122"/>
      <c r="Y198" s="122"/>
      <c r="Z198" s="122"/>
      <c r="AA198" s="121"/>
      <c r="AB198" s="121"/>
      <c r="AC198" s="121"/>
      <c r="AD198" s="121"/>
      <c r="AE198" s="121"/>
      <c r="AF198" s="121"/>
      <c r="AG198" s="189"/>
    </row>
    <row r="199" spans="1:33" ht="4.5" customHeight="1" x14ac:dyDescent="0.2">
      <c r="A199" s="117"/>
      <c r="B199" s="118"/>
      <c r="C199" s="119"/>
      <c r="D199" s="119"/>
      <c r="E199" s="120"/>
      <c r="F199" s="120"/>
      <c r="G199" s="121"/>
      <c r="H199" s="121"/>
      <c r="I199" s="121"/>
      <c r="J199" s="121"/>
      <c r="K199" s="121"/>
      <c r="L199" s="121"/>
      <c r="M199" s="121"/>
      <c r="N199" s="121"/>
      <c r="O199" s="121"/>
      <c r="P199" s="121"/>
      <c r="Q199" s="121"/>
      <c r="R199" s="121"/>
      <c r="S199" s="121"/>
      <c r="T199" s="121"/>
      <c r="U199" s="121"/>
      <c r="V199" s="122"/>
      <c r="W199" s="122"/>
      <c r="X199" s="122"/>
      <c r="Y199" s="122"/>
      <c r="Z199" s="122"/>
      <c r="AA199" s="121"/>
      <c r="AB199" s="121"/>
      <c r="AC199" s="121"/>
      <c r="AD199" s="121"/>
      <c r="AE199" s="121"/>
      <c r="AF199" s="121"/>
      <c r="AG199" s="189"/>
    </row>
    <row r="200" spans="1:33" ht="4.5" customHeight="1" x14ac:dyDescent="0.2">
      <c r="A200" s="117"/>
      <c r="B200" s="118"/>
      <c r="C200" s="119"/>
      <c r="D200" s="119"/>
      <c r="E200" s="120"/>
      <c r="F200" s="120"/>
      <c r="G200" s="121"/>
      <c r="H200" s="121"/>
      <c r="I200" s="121"/>
      <c r="J200" s="121"/>
      <c r="K200" s="121"/>
      <c r="L200" s="121"/>
      <c r="M200" s="121"/>
      <c r="N200" s="121"/>
      <c r="O200" s="121"/>
      <c r="P200" s="121"/>
      <c r="Q200" s="121"/>
      <c r="R200" s="121"/>
      <c r="S200" s="121"/>
      <c r="T200" s="121"/>
      <c r="U200" s="121"/>
      <c r="V200" s="122"/>
      <c r="W200" s="122"/>
      <c r="X200" s="122"/>
      <c r="Y200" s="122"/>
      <c r="Z200" s="122"/>
      <c r="AA200" s="121"/>
      <c r="AB200" s="121"/>
      <c r="AC200" s="121"/>
      <c r="AD200" s="121"/>
      <c r="AE200" s="121"/>
      <c r="AF200" s="121"/>
      <c r="AG200" s="189"/>
    </row>
    <row r="201" spans="1:33" ht="4.5" customHeight="1" x14ac:dyDescent="0.2">
      <c r="A201" s="117"/>
      <c r="B201" s="118"/>
      <c r="C201" s="119"/>
      <c r="D201" s="119"/>
      <c r="E201" s="120"/>
      <c r="F201" s="120"/>
      <c r="G201" s="121"/>
      <c r="H201" s="121"/>
      <c r="I201" s="121"/>
      <c r="J201" s="121"/>
      <c r="K201" s="121"/>
      <c r="L201" s="121"/>
      <c r="M201" s="121"/>
      <c r="N201" s="121"/>
      <c r="O201" s="121"/>
      <c r="P201" s="121"/>
      <c r="Q201" s="121"/>
      <c r="R201" s="121"/>
      <c r="S201" s="121"/>
      <c r="T201" s="121"/>
      <c r="U201" s="121"/>
      <c r="V201" s="122"/>
      <c r="W201" s="122"/>
      <c r="X201" s="122"/>
      <c r="Y201" s="122"/>
      <c r="Z201" s="122"/>
      <c r="AA201" s="121"/>
      <c r="AB201" s="121"/>
      <c r="AC201" s="121"/>
      <c r="AD201" s="121"/>
      <c r="AE201" s="121"/>
      <c r="AF201" s="121"/>
      <c r="AG201" s="189"/>
    </row>
    <row r="202" spans="1:33" ht="4.5" customHeight="1" x14ac:dyDescent="0.2">
      <c r="A202" s="117"/>
      <c r="B202" s="118"/>
      <c r="C202" s="119"/>
      <c r="D202" s="119"/>
      <c r="E202" s="120"/>
      <c r="F202" s="120"/>
      <c r="G202" s="121"/>
      <c r="H202" s="121"/>
      <c r="I202" s="121"/>
      <c r="J202" s="121"/>
      <c r="K202" s="121"/>
      <c r="L202" s="121"/>
      <c r="M202" s="121"/>
      <c r="N202" s="121"/>
      <c r="O202" s="121"/>
      <c r="P202" s="121"/>
      <c r="Q202" s="121"/>
      <c r="R202" s="121"/>
      <c r="S202" s="121"/>
      <c r="T202" s="121"/>
      <c r="U202" s="121"/>
      <c r="V202" s="122"/>
      <c r="W202" s="122"/>
      <c r="X202" s="122"/>
      <c r="Y202" s="122"/>
      <c r="Z202" s="122"/>
      <c r="AA202" s="121"/>
      <c r="AB202" s="121"/>
      <c r="AC202" s="121"/>
      <c r="AD202" s="121"/>
      <c r="AE202" s="121"/>
      <c r="AF202" s="121"/>
      <c r="AG202" s="189"/>
    </row>
    <row r="203" spans="1:33" ht="4.5" customHeight="1" x14ac:dyDescent="0.2">
      <c r="A203" s="117"/>
      <c r="B203" s="118"/>
      <c r="C203" s="119"/>
      <c r="D203" s="119"/>
      <c r="E203" s="120"/>
      <c r="F203" s="120"/>
      <c r="G203" s="121"/>
      <c r="H203" s="121"/>
      <c r="I203" s="121"/>
      <c r="J203" s="121"/>
      <c r="K203" s="121"/>
      <c r="L203" s="121"/>
      <c r="M203" s="121"/>
      <c r="N203" s="121"/>
      <c r="O203" s="121"/>
      <c r="P203" s="121"/>
      <c r="Q203" s="121"/>
      <c r="R203" s="121"/>
      <c r="S203" s="121"/>
      <c r="T203" s="121"/>
      <c r="U203" s="121"/>
      <c r="V203" s="122"/>
      <c r="W203" s="122"/>
      <c r="X203" s="122"/>
      <c r="Y203" s="122"/>
      <c r="Z203" s="122"/>
      <c r="AA203" s="121"/>
      <c r="AB203" s="121"/>
      <c r="AC203" s="121"/>
      <c r="AD203" s="121"/>
      <c r="AE203" s="121"/>
      <c r="AF203" s="121"/>
      <c r="AG203" s="189"/>
    </row>
    <row r="204" spans="1:33" ht="4.5" customHeight="1" x14ac:dyDescent="0.2">
      <c r="A204" s="117"/>
      <c r="B204" s="118"/>
      <c r="C204" s="119"/>
      <c r="D204" s="119"/>
      <c r="E204" s="120"/>
      <c r="F204" s="120"/>
      <c r="G204" s="121"/>
      <c r="H204" s="121"/>
      <c r="I204" s="121"/>
      <c r="J204" s="121"/>
      <c r="K204" s="121"/>
      <c r="L204" s="121"/>
      <c r="M204" s="121"/>
      <c r="N204" s="121"/>
      <c r="O204" s="121"/>
      <c r="P204" s="121"/>
      <c r="Q204" s="121"/>
      <c r="R204" s="121"/>
      <c r="S204" s="121"/>
      <c r="T204" s="121"/>
      <c r="U204" s="121"/>
      <c r="V204" s="122"/>
      <c r="W204" s="122"/>
      <c r="X204" s="122"/>
      <c r="Y204" s="122"/>
      <c r="Z204" s="122"/>
      <c r="AA204" s="121"/>
      <c r="AB204" s="121"/>
      <c r="AC204" s="121"/>
      <c r="AD204" s="121"/>
      <c r="AE204" s="121"/>
      <c r="AF204" s="121"/>
      <c r="AG204" s="189"/>
    </row>
    <row r="205" spans="1:33" ht="4.5" customHeight="1" x14ac:dyDescent="0.2">
      <c r="A205" s="117"/>
      <c r="B205" s="118"/>
      <c r="C205" s="119"/>
      <c r="D205" s="119"/>
      <c r="E205" s="120"/>
      <c r="F205" s="120"/>
      <c r="G205" s="121"/>
      <c r="H205" s="121"/>
      <c r="I205" s="121"/>
      <c r="J205" s="121"/>
      <c r="K205" s="121"/>
      <c r="L205" s="121"/>
      <c r="M205" s="121"/>
      <c r="N205" s="121"/>
      <c r="O205" s="121"/>
      <c r="P205" s="121"/>
      <c r="Q205" s="121"/>
      <c r="R205" s="121"/>
      <c r="S205" s="121"/>
      <c r="T205" s="121"/>
      <c r="U205" s="121"/>
      <c r="V205" s="122"/>
      <c r="W205" s="122"/>
      <c r="X205" s="122"/>
      <c r="Y205" s="122"/>
      <c r="Z205" s="122"/>
      <c r="AA205" s="121"/>
      <c r="AB205" s="121"/>
      <c r="AC205" s="121"/>
      <c r="AD205" s="121"/>
      <c r="AE205" s="121"/>
      <c r="AF205" s="121"/>
      <c r="AG205" s="189"/>
    </row>
    <row r="206" spans="1:33" ht="4.5" customHeight="1" x14ac:dyDescent="0.2">
      <c r="A206" s="117"/>
      <c r="B206" s="118"/>
      <c r="C206" s="119"/>
      <c r="D206" s="119"/>
      <c r="E206" s="120"/>
      <c r="F206" s="120"/>
      <c r="G206" s="121"/>
      <c r="H206" s="121"/>
      <c r="I206" s="121"/>
      <c r="J206" s="121"/>
      <c r="K206" s="121"/>
      <c r="L206" s="121"/>
      <c r="M206" s="121"/>
      <c r="N206" s="121"/>
      <c r="O206" s="121"/>
      <c r="P206" s="121"/>
      <c r="Q206" s="121"/>
      <c r="R206" s="121"/>
      <c r="S206" s="121"/>
      <c r="T206" s="121"/>
      <c r="U206" s="121"/>
      <c r="V206" s="122"/>
      <c r="W206" s="122"/>
      <c r="X206" s="122"/>
      <c r="Y206" s="122"/>
      <c r="Z206" s="122"/>
      <c r="AA206" s="121"/>
      <c r="AB206" s="121"/>
      <c r="AC206" s="121"/>
      <c r="AD206" s="121"/>
      <c r="AE206" s="121"/>
      <c r="AF206" s="121"/>
      <c r="AG206" s="189"/>
    </row>
    <row r="207" spans="1:33" ht="4.5" customHeight="1" x14ac:dyDescent="0.2">
      <c r="A207" s="117"/>
      <c r="B207" s="118"/>
      <c r="C207" s="119"/>
      <c r="D207" s="119"/>
      <c r="E207" s="120"/>
      <c r="F207" s="120"/>
      <c r="G207" s="121"/>
      <c r="H207" s="121"/>
      <c r="I207" s="121"/>
      <c r="J207" s="121"/>
      <c r="K207" s="121"/>
      <c r="L207" s="121"/>
      <c r="M207" s="121"/>
      <c r="N207" s="121"/>
      <c r="O207" s="121"/>
      <c r="P207" s="121"/>
      <c r="Q207" s="121"/>
      <c r="R207" s="121"/>
      <c r="S207" s="121"/>
      <c r="T207" s="121"/>
      <c r="U207" s="121"/>
      <c r="V207" s="122"/>
      <c r="W207" s="122"/>
      <c r="X207" s="122"/>
      <c r="Y207" s="122"/>
      <c r="Z207" s="122"/>
      <c r="AA207" s="121"/>
      <c r="AB207" s="121"/>
      <c r="AC207" s="121"/>
      <c r="AD207" s="121"/>
      <c r="AE207" s="121"/>
      <c r="AF207" s="121"/>
      <c r="AG207" s="189"/>
    </row>
    <row r="208" spans="1:33" ht="4.5" customHeight="1" x14ac:dyDescent="0.2">
      <c r="A208" s="117"/>
      <c r="B208" s="118"/>
      <c r="C208" s="119"/>
      <c r="D208" s="119"/>
      <c r="E208" s="120"/>
      <c r="F208" s="120"/>
      <c r="G208" s="121"/>
      <c r="H208" s="121"/>
      <c r="I208" s="121"/>
      <c r="J208" s="121"/>
      <c r="K208" s="121"/>
      <c r="L208" s="121"/>
      <c r="M208" s="121"/>
      <c r="N208" s="121"/>
      <c r="O208" s="121"/>
      <c r="P208" s="121"/>
      <c r="Q208" s="121"/>
      <c r="R208" s="121"/>
      <c r="S208" s="121"/>
      <c r="T208" s="121"/>
      <c r="U208" s="121"/>
      <c r="V208" s="122"/>
      <c r="W208" s="122"/>
      <c r="X208" s="122"/>
      <c r="Y208" s="122"/>
      <c r="Z208" s="122"/>
      <c r="AA208" s="121"/>
      <c r="AB208" s="121"/>
      <c r="AC208" s="121"/>
      <c r="AD208" s="121"/>
      <c r="AE208" s="121"/>
      <c r="AF208" s="121"/>
      <c r="AG208" s="189"/>
    </row>
    <row r="209" spans="1:33" ht="4.5" customHeight="1" x14ac:dyDescent="0.2">
      <c r="A209" s="117"/>
      <c r="B209" s="118"/>
      <c r="C209" s="119"/>
      <c r="D209" s="119"/>
      <c r="E209" s="120"/>
      <c r="F209" s="120"/>
      <c r="G209" s="121"/>
      <c r="H209" s="121"/>
      <c r="I209" s="121"/>
      <c r="J209" s="121"/>
      <c r="K209" s="121"/>
      <c r="L209" s="121"/>
      <c r="M209" s="121"/>
      <c r="N209" s="121"/>
      <c r="O209" s="121"/>
      <c r="P209" s="121"/>
      <c r="Q209" s="121"/>
      <c r="R209" s="121"/>
      <c r="S209" s="121"/>
      <c r="T209" s="121"/>
      <c r="U209" s="121"/>
      <c r="V209" s="122"/>
      <c r="W209" s="122"/>
      <c r="X209" s="122"/>
      <c r="Y209" s="122"/>
      <c r="Z209" s="122"/>
      <c r="AA209" s="121"/>
      <c r="AB209" s="121"/>
      <c r="AC209" s="121"/>
      <c r="AD209" s="121"/>
      <c r="AE209" s="121"/>
      <c r="AF209" s="121"/>
      <c r="AG209" s="189"/>
    </row>
    <row r="210" spans="1:33" ht="4.5" customHeight="1" x14ac:dyDescent="0.2">
      <c r="A210" s="117"/>
      <c r="B210" s="118"/>
      <c r="C210" s="119"/>
      <c r="D210" s="119"/>
      <c r="E210" s="120"/>
      <c r="F210" s="120"/>
      <c r="G210" s="121"/>
      <c r="H210" s="121"/>
      <c r="I210" s="121"/>
      <c r="J210" s="121"/>
      <c r="K210" s="121"/>
      <c r="L210" s="121"/>
      <c r="M210" s="121"/>
      <c r="N210" s="121"/>
      <c r="O210" s="121"/>
      <c r="P210" s="121"/>
      <c r="Q210" s="121"/>
      <c r="R210" s="121"/>
      <c r="S210" s="121"/>
      <c r="T210" s="121"/>
      <c r="U210" s="121"/>
      <c r="V210" s="122"/>
      <c r="W210" s="122"/>
      <c r="X210" s="122"/>
      <c r="Y210" s="122"/>
      <c r="Z210" s="122"/>
      <c r="AA210" s="121"/>
      <c r="AB210" s="121"/>
      <c r="AC210" s="121"/>
      <c r="AD210" s="121"/>
      <c r="AE210" s="121"/>
      <c r="AF210" s="121"/>
      <c r="AG210" s="189"/>
    </row>
    <row r="211" spans="1:33" ht="4.5" customHeight="1" x14ac:dyDescent="0.2">
      <c r="A211" s="117"/>
      <c r="B211" s="118"/>
      <c r="C211" s="119"/>
      <c r="D211" s="119"/>
      <c r="E211" s="120"/>
      <c r="F211" s="120"/>
      <c r="G211" s="121"/>
      <c r="H211" s="121"/>
      <c r="I211" s="121"/>
      <c r="J211" s="121"/>
      <c r="K211" s="121"/>
      <c r="L211" s="121"/>
      <c r="M211" s="121"/>
      <c r="N211" s="121"/>
      <c r="O211" s="121"/>
      <c r="P211" s="121"/>
      <c r="Q211" s="121"/>
      <c r="R211" s="121"/>
      <c r="S211" s="121"/>
      <c r="T211" s="121"/>
      <c r="U211" s="121"/>
      <c r="V211" s="122"/>
      <c r="W211" s="122"/>
      <c r="X211" s="122"/>
      <c r="Y211" s="122"/>
      <c r="Z211" s="122"/>
      <c r="AA211" s="121"/>
      <c r="AB211" s="121"/>
      <c r="AC211" s="121"/>
      <c r="AD211" s="121"/>
      <c r="AE211" s="121"/>
      <c r="AF211" s="121"/>
      <c r="AG211" s="189"/>
    </row>
    <row r="212" spans="1:33" ht="4.5" customHeight="1" x14ac:dyDescent="0.2">
      <c r="A212" s="117"/>
      <c r="B212" s="118"/>
      <c r="C212" s="119"/>
      <c r="D212" s="119"/>
      <c r="E212" s="120"/>
      <c r="F212" s="120"/>
      <c r="G212" s="121"/>
      <c r="H212" s="121"/>
      <c r="I212" s="121"/>
      <c r="J212" s="121"/>
      <c r="K212" s="121"/>
      <c r="L212" s="121"/>
      <c r="M212" s="121"/>
      <c r="N212" s="121"/>
      <c r="O212" s="121"/>
      <c r="P212" s="121"/>
      <c r="Q212" s="121"/>
      <c r="R212" s="121"/>
      <c r="S212" s="121"/>
      <c r="T212" s="121"/>
      <c r="U212" s="121"/>
      <c r="V212" s="122"/>
      <c r="W212" s="122"/>
      <c r="X212" s="122"/>
      <c r="Y212" s="122"/>
      <c r="Z212" s="122"/>
      <c r="AA212" s="121"/>
      <c r="AB212" s="121"/>
      <c r="AC212" s="121"/>
      <c r="AD212" s="121"/>
      <c r="AE212" s="121"/>
      <c r="AF212" s="121"/>
      <c r="AG212" s="189"/>
    </row>
    <row r="213" spans="1:33" ht="4.5" customHeight="1" x14ac:dyDescent="0.2">
      <c r="A213" s="117"/>
      <c r="B213" s="118"/>
      <c r="C213" s="119"/>
      <c r="D213" s="119"/>
      <c r="E213" s="120"/>
      <c r="F213" s="120"/>
      <c r="G213" s="121"/>
      <c r="H213" s="121"/>
      <c r="I213" s="121"/>
      <c r="J213" s="121"/>
      <c r="K213" s="121"/>
      <c r="L213" s="121"/>
      <c r="M213" s="121"/>
      <c r="N213" s="121"/>
      <c r="O213" s="121"/>
      <c r="P213" s="121"/>
      <c r="Q213" s="121"/>
      <c r="R213" s="121"/>
      <c r="S213" s="121"/>
      <c r="T213" s="121"/>
      <c r="U213" s="121"/>
      <c r="V213" s="122"/>
      <c r="W213" s="122"/>
      <c r="X213" s="122"/>
      <c r="Y213" s="122"/>
      <c r="Z213" s="122"/>
      <c r="AA213" s="121"/>
      <c r="AB213" s="121"/>
      <c r="AC213" s="121"/>
      <c r="AD213" s="121"/>
      <c r="AE213" s="121"/>
      <c r="AF213" s="121"/>
      <c r="AG213" s="189"/>
    </row>
    <row r="214" spans="1:33" ht="4.5" customHeight="1" x14ac:dyDescent="0.2">
      <c r="A214" s="117"/>
      <c r="B214" s="118"/>
      <c r="C214" s="119"/>
      <c r="D214" s="119"/>
      <c r="E214" s="120"/>
      <c r="F214" s="120"/>
      <c r="G214" s="121"/>
      <c r="H214" s="121"/>
      <c r="I214" s="121"/>
      <c r="J214" s="121"/>
      <c r="K214" s="121"/>
      <c r="L214" s="121"/>
      <c r="M214" s="121"/>
      <c r="N214" s="121"/>
      <c r="O214" s="121"/>
      <c r="P214" s="121"/>
      <c r="Q214" s="121"/>
      <c r="R214" s="121"/>
      <c r="S214" s="121"/>
      <c r="T214" s="121"/>
      <c r="U214" s="121"/>
      <c r="V214" s="122"/>
      <c r="W214" s="122"/>
      <c r="X214" s="122"/>
      <c r="Y214" s="122"/>
      <c r="Z214" s="122"/>
      <c r="AA214" s="121"/>
      <c r="AB214" s="121"/>
      <c r="AC214" s="121"/>
      <c r="AD214" s="121"/>
      <c r="AE214" s="121"/>
      <c r="AF214" s="121"/>
      <c r="AG214" s="189"/>
    </row>
    <row r="215" spans="1:33" ht="4.5" customHeight="1" x14ac:dyDescent="0.2">
      <c r="A215" s="117"/>
      <c r="B215" s="118"/>
      <c r="C215" s="119"/>
      <c r="D215" s="119"/>
      <c r="E215" s="120"/>
      <c r="F215" s="120"/>
      <c r="G215" s="121"/>
      <c r="H215" s="121"/>
      <c r="I215" s="121"/>
      <c r="J215" s="121"/>
      <c r="K215" s="121"/>
      <c r="L215" s="121"/>
      <c r="M215" s="121"/>
      <c r="N215" s="121"/>
      <c r="O215" s="121"/>
      <c r="P215" s="121"/>
      <c r="Q215" s="121"/>
      <c r="R215" s="121"/>
      <c r="S215" s="121"/>
      <c r="T215" s="121"/>
      <c r="U215" s="121"/>
      <c r="V215" s="122"/>
      <c r="W215" s="122"/>
      <c r="X215" s="122"/>
      <c r="Y215" s="122"/>
      <c r="Z215" s="122"/>
      <c r="AA215" s="121"/>
      <c r="AB215" s="121"/>
      <c r="AC215" s="121"/>
      <c r="AD215" s="121"/>
      <c r="AE215" s="121"/>
      <c r="AF215" s="121"/>
      <c r="AG215" s="189"/>
    </row>
    <row r="216" spans="1:33" ht="4.5" customHeight="1" x14ac:dyDescent="0.2">
      <c r="A216" s="117"/>
      <c r="B216" s="118"/>
      <c r="C216" s="119"/>
      <c r="D216" s="119"/>
      <c r="E216" s="120"/>
      <c r="F216" s="120"/>
      <c r="G216" s="121"/>
      <c r="H216" s="121"/>
      <c r="I216" s="121"/>
      <c r="J216" s="121"/>
      <c r="K216" s="121"/>
      <c r="L216" s="121"/>
      <c r="M216" s="121"/>
      <c r="N216" s="121"/>
      <c r="O216" s="121"/>
      <c r="P216" s="121"/>
      <c r="Q216" s="121"/>
      <c r="R216" s="121"/>
      <c r="S216" s="121"/>
      <c r="T216" s="121"/>
      <c r="U216" s="121"/>
      <c r="V216" s="122"/>
      <c r="W216" s="122"/>
      <c r="X216" s="122"/>
      <c r="Y216" s="122"/>
      <c r="Z216" s="122"/>
      <c r="AA216" s="121"/>
      <c r="AB216" s="121"/>
      <c r="AC216" s="121"/>
      <c r="AD216" s="121"/>
      <c r="AE216" s="121"/>
      <c r="AF216" s="121"/>
      <c r="AG216" s="189"/>
    </row>
    <row r="217" spans="1:33" ht="4.5" customHeight="1" x14ac:dyDescent="0.2">
      <c r="A217" s="117"/>
      <c r="B217" s="118"/>
      <c r="C217" s="119"/>
      <c r="D217" s="119"/>
      <c r="E217" s="120"/>
      <c r="F217" s="120"/>
      <c r="G217" s="121"/>
      <c r="H217" s="121"/>
      <c r="I217" s="121"/>
      <c r="J217" s="121"/>
      <c r="K217" s="121"/>
      <c r="L217" s="121"/>
      <c r="M217" s="121"/>
      <c r="N217" s="121"/>
      <c r="O217" s="121"/>
      <c r="P217" s="121"/>
      <c r="Q217" s="121"/>
      <c r="R217" s="121"/>
      <c r="S217" s="121"/>
      <c r="T217" s="121"/>
      <c r="U217" s="121"/>
      <c r="V217" s="122"/>
      <c r="W217" s="122"/>
      <c r="X217" s="122"/>
      <c r="Y217" s="122"/>
      <c r="Z217" s="122"/>
      <c r="AA217" s="121"/>
      <c r="AB217" s="121"/>
      <c r="AC217" s="121"/>
      <c r="AD217" s="121"/>
      <c r="AE217" s="121"/>
      <c r="AF217" s="121"/>
      <c r="AG217" s="189"/>
    </row>
    <row r="218" spans="1:33" ht="4.5" customHeight="1" x14ac:dyDescent="0.2">
      <c r="A218" s="117"/>
      <c r="B218" s="118"/>
      <c r="C218" s="119"/>
      <c r="D218" s="119"/>
      <c r="E218" s="120"/>
      <c r="F218" s="120"/>
      <c r="G218" s="121"/>
      <c r="H218" s="121"/>
      <c r="I218" s="121"/>
      <c r="J218" s="121"/>
      <c r="K218" s="121"/>
      <c r="L218" s="121"/>
      <c r="M218" s="121"/>
      <c r="N218" s="121"/>
      <c r="O218" s="121"/>
      <c r="P218" s="121"/>
      <c r="Q218" s="121"/>
      <c r="R218" s="121"/>
      <c r="S218" s="121"/>
      <c r="T218" s="121"/>
      <c r="U218" s="121"/>
      <c r="V218" s="122"/>
      <c r="W218" s="122"/>
      <c r="X218" s="122"/>
      <c r="Y218" s="122"/>
      <c r="Z218" s="122"/>
      <c r="AA218" s="121"/>
      <c r="AB218" s="121"/>
      <c r="AC218" s="121"/>
      <c r="AD218" s="121"/>
      <c r="AE218" s="121"/>
      <c r="AF218" s="121"/>
      <c r="AG218" s="189"/>
    </row>
    <row r="219" spans="1:33" ht="4.5" customHeight="1" x14ac:dyDescent="0.2">
      <c r="A219" s="117"/>
      <c r="B219" s="118"/>
      <c r="C219" s="119"/>
      <c r="D219" s="119"/>
      <c r="E219" s="120"/>
      <c r="F219" s="120"/>
      <c r="G219" s="121"/>
      <c r="H219" s="121"/>
      <c r="I219" s="121"/>
      <c r="J219" s="121"/>
      <c r="K219" s="121"/>
      <c r="L219" s="121"/>
      <c r="M219" s="121"/>
      <c r="N219" s="121"/>
      <c r="O219" s="121"/>
      <c r="P219" s="121"/>
      <c r="Q219" s="121"/>
      <c r="R219" s="121"/>
      <c r="S219" s="121"/>
      <c r="T219" s="121"/>
      <c r="U219" s="121"/>
      <c r="V219" s="122"/>
      <c r="W219" s="122"/>
      <c r="X219" s="122"/>
      <c r="Y219" s="122"/>
      <c r="Z219" s="122"/>
      <c r="AA219" s="121"/>
      <c r="AB219" s="121"/>
      <c r="AC219" s="121"/>
      <c r="AD219" s="121"/>
      <c r="AE219" s="121"/>
      <c r="AF219" s="121"/>
      <c r="AG219" s="189"/>
    </row>
    <row r="220" spans="1:33" ht="4.5" customHeight="1" x14ac:dyDescent="0.2">
      <c r="A220" s="117"/>
      <c r="B220" s="118"/>
      <c r="C220" s="119"/>
      <c r="D220" s="119"/>
      <c r="E220" s="120"/>
      <c r="F220" s="120"/>
      <c r="G220" s="121"/>
      <c r="H220" s="121"/>
      <c r="I220" s="121"/>
      <c r="J220" s="121"/>
      <c r="K220" s="121"/>
      <c r="L220" s="121"/>
      <c r="M220" s="121"/>
      <c r="N220" s="121"/>
      <c r="O220" s="121"/>
      <c r="P220" s="121"/>
      <c r="Q220" s="121"/>
      <c r="R220" s="121"/>
      <c r="S220" s="121"/>
      <c r="T220" s="121"/>
      <c r="U220" s="121"/>
      <c r="V220" s="122"/>
      <c r="W220" s="122"/>
      <c r="X220" s="122"/>
      <c r="Y220" s="122"/>
      <c r="Z220" s="122"/>
      <c r="AA220" s="121"/>
      <c r="AB220" s="121"/>
      <c r="AC220" s="121"/>
      <c r="AD220" s="121"/>
      <c r="AE220" s="121"/>
      <c r="AF220" s="121"/>
      <c r="AG220" s="189"/>
    </row>
    <row r="221" spans="1:33" ht="4.5" customHeight="1" x14ac:dyDescent="0.2">
      <c r="A221" s="117"/>
      <c r="B221" s="118"/>
      <c r="C221" s="119"/>
      <c r="D221" s="119"/>
      <c r="E221" s="120"/>
      <c r="F221" s="120"/>
      <c r="G221" s="121"/>
      <c r="H221" s="121"/>
      <c r="I221" s="121"/>
      <c r="J221" s="121"/>
      <c r="K221" s="121"/>
      <c r="L221" s="121"/>
      <c r="M221" s="121"/>
      <c r="N221" s="121"/>
      <c r="O221" s="121"/>
      <c r="P221" s="121"/>
      <c r="Q221" s="121"/>
      <c r="R221" s="121"/>
      <c r="S221" s="121"/>
      <c r="T221" s="121"/>
      <c r="U221" s="121"/>
      <c r="V221" s="122"/>
      <c r="W221" s="122"/>
      <c r="X221" s="122"/>
      <c r="Y221" s="122"/>
      <c r="Z221" s="122"/>
      <c r="AA221" s="121"/>
      <c r="AB221" s="121"/>
      <c r="AC221" s="121"/>
      <c r="AD221" s="121"/>
      <c r="AE221" s="121"/>
      <c r="AF221" s="121"/>
      <c r="AG221" s="189"/>
    </row>
    <row r="222" spans="1:33" ht="4.5" customHeight="1" x14ac:dyDescent="0.2">
      <c r="A222" s="117"/>
      <c r="B222" s="118"/>
      <c r="C222" s="119"/>
      <c r="D222" s="119"/>
      <c r="E222" s="120"/>
      <c r="F222" s="120"/>
      <c r="G222" s="121"/>
      <c r="H222" s="121"/>
      <c r="I222" s="121"/>
      <c r="J222" s="121"/>
      <c r="K222" s="121"/>
      <c r="L222" s="121"/>
      <c r="M222" s="121"/>
      <c r="N222" s="121"/>
      <c r="O222" s="121"/>
      <c r="P222" s="121"/>
      <c r="Q222" s="121"/>
      <c r="R222" s="121"/>
      <c r="S222" s="121"/>
      <c r="T222" s="121"/>
      <c r="U222" s="121"/>
      <c r="V222" s="122"/>
      <c r="W222" s="122"/>
      <c r="X222" s="122"/>
      <c r="Y222" s="122"/>
      <c r="Z222" s="122"/>
      <c r="AA222" s="121"/>
      <c r="AB222" s="121"/>
      <c r="AC222" s="121"/>
      <c r="AD222" s="121"/>
      <c r="AE222" s="121"/>
      <c r="AF222" s="121"/>
      <c r="AG222" s="189"/>
    </row>
    <row r="223" spans="1:33" ht="4.5" customHeight="1" x14ac:dyDescent="0.2">
      <c r="A223" s="117"/>
      <c r="B223" s="118"/>
      <c r="C223" s="119"/>
      <c r="D223" s="119"/>
      <c r="E223" s="120"/>
      <c r="F223" s="120"/>
      <c r="G223" s="121"/>
      <c r="H223" s="121"/>
      <c r="I223" s="121"/>
      <c r="J223" s="121"/>
      <c r="K223" s="121"/>
      <c r="L223" s="121"/>
      <c r="M223" s="121"/>
      <c r="N223" s="121"/>
      <c r="O223" s="121"/>
      <c r="P223" s="121"/>
      <c r="Q223" s="121"/>
      <c r="R223" s="121"/>
      <c r="S223" s="121"/>
      <c r="T223" s="121"/>
      <c r="U223" s="121"/>
      <c r="V223" s="122"/>
      <c r="W223" s="122"/>
      <c r="X223" s="122"/>
      <c r="Y223" s="122"/>
      <c r="Z223" s="122"/>
      <c r="AA223" s="121"/>
      <c r="AB223" s="121"/>
      <c r="AC223" s="121"/>
      <c r="AD223" s="121"/>
      <c r="AE223" s="121"/>
      <c r="AF223" s="121"/>
      <c r="AG223" s="189"/>
    </row>
    <row r="224" spans="1:33" ht="4.5" customHeight="1" x14ac:dyDescent="0.2">
      <c r="A224" s="117"/>
      <c r="B224" s="118"/>
      <c r="C224" s="119"/>
      <c r="D224" s="119"/>
      <c r="E224" s="120"/>
      <c r="F224" s="120"/>
      <c r="G224" s="121"/>
      <c r="H224" s="121"/>
      <c r="I224" s="121"/>
      <c r="J224" s="121"/>
      <c r="K224" s="121"/>
      <c r="L224" s="121"/>
      <c r="M224" s="121"/>
      <c r="N224" s="121"/>
      <c r="O224" s="121"/>
      <c r="P224" s="121"/>
      <c r="Q224" s="121"/>
      <c r="R224" s="121"/>
      <c r="S224" s="121"/>
      <c r="T224" s="121"/>
      <c r="U224" s="121"/>
      <c r="V224" s="122"/>
      <c r="W224" s="122"/>
      <c r="X224" s="122"/>
      <c r="Y224" s="122"/>
      <c r="Z224" s="122"/>
      <c r="AA224" s="121"/>
      <c r="AB224" s="121"/>
      <c r="AC224" s="121"/>
      <c r="AD224" s="121"/>
      <c r="AE224" s="121"/>
      <c r="AF224" s="121"/>
      <c r="AG224" s="189"/>
    </row>
    <row r="225" spans="1:33" ht="4.5" customHeight="1" x14ac:dyDescent="0.2">
      <c r="A225" s="117"/>
      <c r="B225" s="118"/>
      <c r="C225" s="119"/>
      <c r="D225" s="119"/>
      <c r="E225" s="120"/>
      <c r="F225" s="120"/>
      <c r="G225" s="121"/>
      <c r="H225" s="121"/>
      <c r="I225" s="121"/>
      <c r="J225" s="121"/>
      <c r="K225" s="121"/>
      <c r="L225" s="121"/>
      <c r="M225" s="121"/>
      <c r="N225" s="121"/>
      <c r="O225" s="121"/>
      <c r="P225" s="121"/>
      <c r="Q225" s="121"/>
      <c r="R225" s="121"/>
      <c r="S225" s="121"/>
      <c r="T225" s="121"/>
      <c r="U225" s="121"/>
      <c r="V225" s="122"/>
      <c r="W225" s="122"/>
      <c r="X225" s="122"/>
      <c r="Y225" s="122"/>
      <c r="Z225" s="122"/>
      <c r="AA225" s="121"/>
      <c r="AB225" s="121"/>
      <c r="AC225" s="121"/>
      <c r="AD225" s="121"/>
      <c r="AE225" s="121"/>
      <c r="AF225" s="121"/>
      <c r="AG225" s="189"/>
    </row>
    <row r="226" spans="1:33" ht="4.5" customHeight="1" x14ac:dyDescent="0.2">
      <c r="A226" s="117"/>
      <c r="B226" s="118"/>
      <c r="C226" s="119"/>
      <c r="D226" s="119"/>
      <c r="E226" s="120"/>
      <c r="F226" s="120"/>
      <c r="G226" s="121"/>
      <c r="H226" s="121"/>
      <c r="I226" s="121"/>
      <c r="J226" s="121"/>
      <c r="K226" s="121"/>
      <c r="L226" s="121"/>
      <c r="M226" s="121"/>
      <c r="N226" s="121"/>
      <c r="O226" s="121"/>
      <c r="P226" s="121"/>
      <c r="Q226" s="121"/>
      <c r="R226" s="121"/>
      <c r="S226" s="121"/>
      <c r="T226" s="121"/>
      <c r="U226" s="121"/>
      <c r="V226" s="122"/>
      <c r="W226" s="122"/>
      <c r="X226" s="122"/>
      <c r="Y226" s="122"/>
      <c r="Z226" s="122"/>
      <c r="AA226" s="121"/>
      <c r="AB226" s="121"/>
      <c r="AC226" s="121"/>
      <c r="AD226" s="121"/>
      <c r="AE226" s="121"/>
      <c r="AF226" s="121"/>
      <c r="AG226" s="189"/>
    </row>
    <row r="227" spans="1:33" ht="4.5" customHeight="1" x14ac:dyDescent="0.2">
      <c r="A227" s="117"/>
      <c r="B227" s="118"/>
      <c r="C227" s="119"/>
      <c r="D227" s="119"/>
      <c r="E227" s="120"/>
      <c r="F227" s="120"/>
      <c r="G227" s="121"/>
      <c r="H227" s="121"/>
      <c r="I227" s="121"/>
      <c r="J227" s="121"/>
      <c r="K227" s="121"/>
      <c r="L227" s="121"/>
      <c r="M227" s="121"/>
      <c r="N227" s="121"/>
      <c r="O227" s="121"/>
      <c r="P227" s="121"/>
      <c r="Q227" s="121"/>
      <c r="R227" s="121"/>
      <c r="S227" s="121"/>
      <c r="T227" s="121"/>
      <c r="U227" s="121"/>
      <c r="V227" s="122"/>
      <c r="W227" s="122"/>
      <c r="X227" s="122"/>
      <c r="Y227" s="122"/>
      <c r="Z227" s="122"/>
      <c r="AA227" s="121"/>
      <c r="AB227" s="121"/>
      <c r="AC227" s="121"/>
      <c r="AD227" s="121"/>
      <c r="AE227" s="121"/>
      <c r="AF227" s="121"/>
      <c r="AG227" s="189"/>
    </row>
    <row r="228" spans="1:33" ht="4.5" customHeight="1" x14ac:dyDescent="0.2">
      <c r="A228" s="117"/>
      <c r="B228" s="118"/>
      <c r="C228" s="119"/>
      <c r="D228" s="119"/>
      <c r="E228" s="120"/>
      <c r="F228" s="120"/>
      <c r="G228" s="121"/>
      <c r="H228" s="121"/>
      <c r="I228" s="121"/>
      <c r="J228" s="121"/>
      <c r="K228" s="121"/>
      <c r="L228" s="121"/>
      <c r="M228" s="121"/>
      <c r="N228" s="121"/>
      <c r="O228" s="121"/>
      <c r="P228" s="121"/>
      <c r="Q228" s="121"/>
      <c r="R228" s="121"/>
      <c r="S228" s="121"/>
      <c r="T228" s="121"/>
      <c r="U228" s="121"/>
      <c r="V228" s="122"/>
      <c r="W228" s="122"/>
      <c r="X228" s="122"/>
      <c r="Y228" s="122"/>
      <c r="Z228" s="122"/>
      <c r="AA228" s="121"/>
      <c r="AB228" s="121"/>
      <c r="AC228" s="121"/>
      <c r="AD228" s="121"/>
      <c r="AE228" s="121"/>
      <c r="AF228" s="121"/>
      <c r="AG228" s="189"/>
    </row>
    <row r="229" spans="1:33" ht="4.5" customHeight="1" x14ac:dyDescent="0.2">
      <c r="A229" s="117"/>
      <c r="B229" s="118"/>
      <c r="C229" s="119"/>
      <c r="D229" s="119"/>
      <c r="E229" s="120"/>
      <c r="F229" s="120"/>
      <c r="G229" s="121"/>
      <c r="H229" s="121"/>
      <c r="I229" s="121"/>
      <c r="J229" s="121"/>
      <c r="K229" s="121"/>
      <c r="L229" s="121"/>
      <c r="M229" s="121"/>
      <c r="N229" s="121"/>
      <c r="O229" s="121"/>
      <c r="P229" s="121"/>
      <c r="Q229" s="121"/>
      <c r="R229" s="121"/>
      <c r="S229" s="121"/>
      <c r="T229" s="121"/>
      <c r="U229" s="121"/>
      <c r="V229" s="122"/>
      <c r="W229" s="122"/>
      <c r="X229" s="122"/>
      <c r="Y229" s="122"/>
      <c r="Z229" s="122"/>
      <c r="AA229" s="121"/>
      <c r="AB229" s="121"/>
      <c r="AC229" s="121"/>
      <c r="AD229" s="121"/>
      <c r="AE229" s="121"/>
      <c r="AF229" s="121"/>
      <c r="AG229" s="189"/>
    </row>
    <row r="230" spans="1:33" ht="4.5" customHeight="1" x14ac:dyDescent="0.2">
      <c r="A230" s="117"/>
      <c r="B230" s="118"/>
      <c r="C230" s="119"/>
      <c r="D230" s="119"/>
      <c r="E230" s="120"/>
      <c r="F230" s="120"/>
      <c r="G230" s="121"/>
      <c r="H230" s="121"/>
      <c r="I230" s="121"/>
      <c r="J230" s="121"/>
      <c r="K230" s="121"/>
      <c r="L230" s="121"/>
      <c r="M230" s="121"/>
      <c r="N230" s="121"/>
      <c r="O230" s="121"/>
      <c r="P230" s="121"/>
      <c r="Q230" s="121"/>
      <c r="R230" s="121"/>
      <c r="S230" s="121"/>
      <c r="T230" s="121"/>
      <c r="U230" s="121"/>
      <c r="V230" s="122"/>
      <c r="W230" s="122"/>
      <c r="X230" s="122"/>
      <c r="Y230" s="122"/>
      <c r="Z230" s="122"/>
      <c r="AA230" s="121"/>
      <c r="AB230" s="121"/>
      <c r="AC230" s="121"/>
      <c r="AD230" s="121"/>
      <c r="AE230" s="121"/>
      <c r="AF230" s="121"/>
      <c r="AG230" s="189"/>
    </row>
    <row r="231" spans="1:33" ht="4.5" customHeight="1" x14ac:dyDescent="0.2">
      <c r="A231" s="117"/>
      <c r="B231" s="118"/>
      <c r="C231" s="119"/>
      <c r="D231" s="119"/>
      <c r="E231" s="120"/>
      <c r="F231" s="120"/>
      <c r="G231" s="121"/>
      <c r="H231" s="121"/>
      <c r="I231" s="121"/>
      <c r="J231" s="121"/>
      <c r="K231" s="121"/>
      <c r="L231" s="121"/>
      <c r="M231" s="121"/>
      <c r="N231" s="121"/>
      <c r="O231" s="121"/>
      <c r="P231" s="121"/>
      <c r="Q231" s="121"/>
      <c r="R231" s="121"/>
      <c r="S231" s="121"/>
      <c r="T231" s="121"/>
      <c r="U231" s="121"/>
      <c r="V231" s="122"/>
      <c r="W231" s="122"/>
      <c r="X231" s="122"/>
      <c r="Y231" s="122"/>
      <c r="Z231" s="122"/>
      <c r="AA231" s="121"/>
      <c r="AB231" s="121"/>
      <c r="AC231" s="121"/>
      <c r="AD231" s="121"/>
      <c r="AE231" s="121"/>
      <c r="AF231" s="121"/>
      <c r="AG231" s="189"/>
    </row>
    <row r="232" spans="1:33" ht="4.5" customHeight="1" x14ac:dyDescent="0.2">
      <c r="A232" s="117"/>
      <c r="B232" s="118"/>
      <c r="C232" s="119"/>
      <c r="D232" s="119"/>
      <c r="E232" s="120"/>
      <c r="F232" s="120"/>
      <c r="G232" s="121"/>
      <c r="H232" s="121"/>
      <c r="I232" s="121"/>
      <c r="J232" s="121"/>
      <c r="K232" s="121"/>
      <c r="L232" s="121"/>
      <c r="M232" s="121"/>
      <c r="N232" s="121"/>
      <c r="O232" s="121"/>
      <c r="P232" s="121"/>
      <c r="Q232" s="121"/>
      <c r="R232" s="121"/>
      <c r="S232" s="121"/>
      <c r="T232" s="121"/>
      <c r="U232" s="121"/>
      <c r="V232" s="122"/>
      <c r="W232" s="122"/>
      <c r="X232" s="122"/>
      <c r="Y232" s="122"/>
      <c r="Z232" s="122"/>
      <c r="AA232" s="121"/>
      <c r="AB232" s="121"/>
      <c r="AC232" s="121"/>
      <c r="AD232" s="121"/>
      <c r="AE232" s="121"/>
      <c r="AF232" s="121"/>
      <c r="AG232" s="189"/>
    </row>
    <row r="233" spans="1:33" ht="4.5" customHeight="1" x14ac:dyDescent="0.2">
      <c r="A233" s="117"/>
      <c r="B233" s="118"/>
      <c r="C233" s="119"/>
      <c r="D233" s="119"/>
      <c r="E233" s="120"/>
      <c r="F233" s="120"/>
      <c r="G233" s="121"/>
      <c r="H233" s="121"/>
      <c r="I233" s="121"/>
      <c r="J233" s="121"/>
      <c r="K233" s="121"/>
      <c r="L233" s="121"/>
      <c r="M233" s="121"/>
      <c r="N233" s="121"/>
      <c r="O233" s="121"/>
      <c r="P233" s="121"/>
      <c r="Q233" s="121"/>
      <c r="R233" s="121"/>
      <c r="S233" s="121"/>
      <c r="T233" s="121"/>
      <c r="U233" s="121"/>
      <c r="V233" s="122"/>
      <c r="W233" s="122"/>
      <c r="X233" s="122"/>
      <c r="Y233" s="122"/>
      <c r="Z233" s="122"/>
      <c r="AA233" s="121"/>
      <c r="AB233" s="121"/>
      <c r="AC233" s="121"/>
      <c r="AD233" s="121"/>
      <c r="AE233" s="121"/>
      <c r="AF233" s="121"/>
      <c r="AG233" s="189"/>
    </row>
    <row r="234" spans="1:33" ht="4.5" customHeight="1" x14ac:dyDescent="0.2">
      <c r="A234" s="117"/>
      <c r="B234" s="118"/>
      <c r="C234" s="119"/>
      <c r="D234" s="119"/>
      <c r="E234" s="120"/>
      <c r="F234" s="120"/>
      <c r="G234" s="121"/>
      <c r="H234" s="121"/>
      <c r="I234" s="121"/>
      <c r="J234" s="121"/>
      <c r="K234" s="121"/>
      <c r="L234" s="121"/>
      <c r="M234" s="121"/>
      <c r="N234" s="121"/>
      <c r="O234" s="121"/>
      <c r="P234" s="121"/>
      <c r="Q234" s="121"/>
      <c r="R234" s="121"/>
      <c r="S234" s="121"/>
      <c r="T234" s="121"/>
      <c r="U234" s="121"/>
      <c r="V234" s="122"/>
      <c r="W234" s="122"/>
      <c r="X234" s="122"/>
      <c r="Y234" s="122"/>
      <c r="Z234" s="122"/>
      <c r="AA234" s="121"/>
      <c r="AB234" s="121"/>
      <c r="AC234" s="121"/>
      <c r="AD234" s="121"/>
      <c r="AE234" s="121"/>
      <c r="AF234" s="121"/>
      <c r="AG234" s="189"/>
    </row>
    <row r="235" spans="1:33" ht="4.5" customHeight="1" x14ac:dyDescent="0.2">
      <c r="A235" s="117"/>
      <c r="B235" s="118"/>
      <c r="C235" s="119"/>
      <c r="D235" s="119"/>
      <c r="E235" s="120"/>
      <c r="F235" s="120"/>
      <c r="G235" s="121"/>
      <c r="H235" s="121"/>
      <c r="I235" s="121"/>
      <c r="J235" s="121"/>
      <c r="K235" s="121"/>
      <c r="L235" s="121"/>
      <c r="M235" s="121"/>
      <c r="N235" s="121"/>
      <c r="O235" s="121"/>
      <c r="P235" s="121"/>
      <c r="Q235" s="121"/>
      <c r="R235" s="121"/>
      <c r="S235" s="121"/>
      <c r="T235" s="121"/>
      <c r="U235" s="121"/>
      <c r="V235" s="122"/>
      <c r="W235" s="122"/>
      <c r="X235" s="122"/>
      <c r="Y235" s="122"/>
      <c r="Z235" s="122"/>
      <c r="AA235" s="121"/>
      <c r="AB235" s="121"/>
      <c r="AC235" s="121"/>
      <c r="AD235" s="121"/>
      <c r="AE235" s="121"/>
      <c r="AF235" s="121"/>
      <c r="AG235" s="189"/>
    </row>
    <row r="236" spans="1:33" ht="4.5" customHeight="1" x14ac:dyDescent="0.2">
      <c r="A236" s="117"/>
      <c r="B236" s="118"/>
      <c r="C236" s="119"/>
      <c r="D236" s="119"/>
      <c r="E236" s="120"/>
      <c r="F236" s="120"/>
      <c r="G236" s="121"/>
      <c r="H236" s="121"/>
      <c r="I236" s="121"/>
      <c r="J236" s="121"/>
      <c r="K236" s="121"/>
      <c r="L236" s="121"/>
      <c r="M236" s="121"/>
      <c r="N236" s="121"/>
      <c r="O236" s="121"/>
      <c r="P236" s="121"/>
      <c r="Q236" s="121"/>
      <c r="R236" s="121"/>
      <c r="S236" s="121"/>
      <c r="T236" s="121"/>
      <c r="U236" s="121"/>
      <c r="V236" s="122"/>
      <c r="W236" s="122"/>
      <c r="X236" s="122"/>
      <c r="Y236" s="122"/>
      <c r="Z236" s="122"/>
      <c r="AA236" s="121"/>
      <c r="AB236" s="121"/>
      <c r="AC236" s="121"/>
      <c r="AD236" s="121"/>
      <c r="AE236" s="121"/>
      <c r="AF236" s="121"/>
      <c r="AG236" s="189"/>
    </row>
    <row r="237" spans="1:33" ht="4.5" customHeight="1" x14ac:dyDescent="0.2">
      <c r="A237" s="117"/>
      <c r="B237" s="118"/>
      <c r="C237" s="119"/>
      <c r="D237" s="119"/>
      <c r="E237" s="120"/>
      <c r="F237" s="120"/>
      <c r="G237" s="121"/>
      <c r="H237" s="121"/>
      <c r="I237" s="121"/>
      <c r="J237" s="121"/>
      <c r="K237" s="121"/>
      <c r="L237" s="121"/>
      <c r="M237" s="121"/>
      <c r="N237" s="121"/>
      <c r="O237" s="121"/>
      <c r="P237" s="121"/>
      <c r="Q237" s="121"/>
      <c r="R237" s="121"/>
      <c r="S237" s="121"/>
      <c r="T237" s="121"/>
      <c r="U237" s="121"/>
      <c r="V237" s="122"/>
      <c r="W237" s="122"/>
      <c r="X237" s="122"/>
      <c r="Y237" s="122"/>
      <c r="Z237" s="122"/>
      <c r="AA237" s="121"/>
      <c r="AB237" s="121"/>
      <c r="AC237" s="121"/>
      <c r="AD237" s="121"/>
      <c r="AE237" s="121"/>
      <c r="AF237" s="121"/>
      <c r="AG237" s="189"/>
    </row>
    <row r="238" spans="1:33" ht="4.5" customHeight="1" x14ac:dyDescent="0.2">
      <c r="A238" s="117"/>
      <c r="B238" s="118"/>
      <c r="C238" s="119"/>
      <c r="D238" s="119"/>
      <c r="E238" s="120"/>
      <c r="F238" s="120"/>
      <c r="G238" s="121"/>
      <c r="H238" s="121"/>
      <c r="I238" s="121"/>
      <c r="J238" s="121"/>
      <c r="K238" s="121"/>
      <c r="L238" s="121"/>
      <c r="M238" s="121"/>
      <c r="N238" s="121"/>
      <c r="O238" s="121"/>
      <c r="P238" s="121"/>
      <c r="Q238" s="121"/>
      <c r="R238" s="121"/>
      <c r="S238" s="121"/>
      <c r="T238" s="121"/>
      <c r="U238" s="121"/>
      <c r="V238" s="122"/>
      <c r="W238" s="122"/>
      <c r="X238" s="122"/>
      <c r="Y238" s="122"/>
      <c r="Z238" s="122"/>
      <c r="AA238" s="121"/>
      <c r="AB238" s="121"/>
      <c r="AC238" s="121"/>
      <c r="AD238" s="121"/>
      <c r="AE238" s="121"/>
      <c r="AF238" s="121"/>
      <c r="AG238" s="189"/>
    </row>
    <row r="239" spans="1:33" ht="4.5" customHeight="1" x14ac:dyDescent="0.2">
      <c r="A239" s="117"/>
      <c r="B239" s="118"/>
      <c r="C239" s="119"/>
      <c r="D239" s="119"/>
      <c r="E239" s="120"/>
      <c r="F239" s="120"/>
      <c r="G239" s="121"/>
      <c r="H239" s="121"/>
      <c r="I239" s="121"/>
      <c r="J239" s="121"/>
      <c r="K239" s="121"/>
      <c r="L239" s="121"/>
      <c r="M239" s="121"/>
      <c r="N239" s="121"/>
      <c r="O239" s="121"/>
      <c r="P239" s="121"/>
      <c r="Q239" s="121"/>
      <c r="R239" s="121"/>
      <c r="S239" s="121"/>
      <c r="T239" s="121"/>
      <c r="U239" s="121"/>
      <c r="V239" s="122"/>
      <c r="W239" s="122"/>
      <c r="X239" s="122"/>
      <c r="Y239" s="122"/>
      <c r="Z239" s="122"/>
      <c r="AA239" s="121"/>
      <c r="AB239" s="121"/>
      <c r="AC239" s="121"/>
      <c r="AD239" s="121"/>
      <c r="AE239" s="121"/>
      <c r="AF239" s="121"/>
      <c r="AG239" s="189"/>
    </row>
    <row r="240" spans="1:33" ht="4.5" customHeight="1" x14ac:dyDescent="0.2">
      <c r="A240" s="117"/>
      <c r="B240" s="118"/>
      <c r="C240" s="119"/>
      <c r="D240" s="119"/>
      <c r="E240" s="120"/>
      <c r="F240" s="120"/>
      <c r="G240" s="121"/>
      <c r="H240" s="121"/>
      <c r="I240" s="121"/>
      <c r="J240" s="121"/>
      <c r="K240" s="121"/>
      <c r="L240" s="121"/>
      <c r="M240" s="121"/>
      <c r="N240" s="121"/>
      <c r="O240" s="121"/>
      <c r="P240" s="121"/>
      <c r="Q240" s="121"/>
      <c r="R240" s="121"/>
      <c r="S240" s="121"/>
      <c r="T240" s="121"/>
      <c r="U240" s="121"/>
      <c r="V240" s="122"/>
      <c r="W240" s="122"/>
      <c r="X240" s="122"/>
      <c r="Y240" s="122"/>
      <c r="Z240" s="122"/>
      <c r="AA240" s="121"/>
      <c r="AB240" s="121"/>
      <c r="AC240" s="121"/>
      <c r="AD240" s="121"/>
      <c r="AE240" s="121"/>
      <c r="AF240" s="121"/>
      <c r="AG240" s="189"/>
    </row>
    <row r="241" spans="1:33" ht="4.5" customHeight="1" x14ac:dyDescent="0.2">
      <c r="A241" s="117"/>
      <c r="B241" s="118"/>
      <c r="C241" s="119"/>
      <c r="D241" s="119"/>
      <c r="E241" s="120"/>
      <c r="F241" s="120"/>
      <c r="G241" s="121"/>
      <c r="H241" s="121"/>
      <c r="I241" s="121"/>
      <c r="J241" s="121"/>
      <c r="K241" s="121"/>
      <c r="L241" s="121"/>
      <c r="M241" s="121"/>
      <c r="N241" s="121"/>
      <c r="O241" s="121"/>
      <c r="P241" s="121"/>
      <c r="Q241" s="121"/>
      <c r="R241" s="121"/>
      <c r="S241" s="121"/>
      <c r="T241" s="121"/>
      <c r="U241" s="121"/>
      <c r="V241" s="122"/>
      <c r="W241" s="122"/>
      <c r="X241" s="122"/>
      <c r="Y241" s="122"/>
      <c r="Z241" s="122"/>
      <c r="AA241" s="121"/>
      <c r="AB241" s="121"/>
      <c r="AC241" s="121"/>
      <c r="AD241" s="121"/>
      <c r="AE241" s="121"/>
      <c r="AF241" s="121"/>
      <c r="AG241" s="189"/>
    </row>
    <row r="242" spans="1:33" ht="4.5" customHeight="1" x14ac:dyDescent="0.2">
      <c r="A242" s="117"/>
      <c r="B242" s="118"/>
      <c r="C242" s="119"/>
      <c r="D242" s="119"/>
      <c r="E242" s="120"/>
      <c r="F242" s="120"/>
      <c r="G242" s="121"/>
      <c r="H242" s="121"/>
      <c r="I242" s="121"/>
      <c r="J242" s="121"/>
      <c r="K242" s="121"/>
      <c r="L242" s="121"/>
      <c r="M242" s="121"/>
      <c r="N242" s="121"/>
      <c r="O242" s="121"/>
      <c r="P242" s="121"/>
      <c r="Q242" s="121"/>
      <c r="R242" s="121"/>
      <c r="S242" s="121"/>
      <c r="T242" s="121"/>
      <c r="U242" s="121"/>
      <c r="V242" s="122"/>
      <c r="W242" s="122"/>
      <c r="X242" s="122"/>
      <c r="Y242" s="122"/>
      <c r="Z242" s="122"/>
      <c r="AA242" s="121"/>
      <c r="AB242" s="121"/>
      <c r="AC242" s="121"/>
      <c r="AD242" s="121"/>
      <c r="AE242" s="121"/>
      <c r="AF242" s="121"/>
      <c r="AG242" s="189"/>
    </row>
    <row r="243" spans="1:33" ht="4.5" customHeight="1" x14ac:dyDescent="0.2">
      <c r="A243" s="117"/>
      <c r="B243" s="118"/>
      <c r="C243" s="119"/>
      <c r="D243" s="119"/>
      <c r="E243" s="120"/>
      <c r="F243" s="120"/>
      <c r="G243" s="121"/>
      <c r="H243" s="121"/>
      <c r="I243" s="121"/>
      <c r="J243" s="121"/>
      <c r="K243" s="121"/>
      <c r="L243" s="121"/>
      <c r="M243" s="121"/>
      <c r="N243" s="121"/>
      <c r="O243" s="121"/>
      <c r="P243" s="121"/>
      <c r="Q243" s="121"/>
      <c r="R243" s="121"/>
      <c r="S243" s="121"/>
      <c r="T243" s="121"/>
      <c r="U243" s="121"/>
      <c r="V243" s="122"/>
      <c r="W243" s="122"/>
      <c r="X243" s="122"/>
      <c r="Y243" s="122"/>
      <c r="Z243" s="122"/>
      <c r="AA243" s="121"/>
      <c r="AB243" s="121"/>
      <c r="AC243" s="121"/>
      <c r="AD243" s="121"/>
      <c r="AE243" s="121"/>
      <c r="AF243" s="121"/>
      <c r="AG243" s="189"/>
    </row>
    <row r="244" spans="1:33" ht="4.5" customHeight="1" x14ac:dyDescent="0.2">
      <c r="A244" s="117"/>
      <c r="B244" s="118"/>
      <c r="C244" s="119"/>
      <c r="D244" s="119"/>
      <c r="E244" s="120"/>
      <c r="F244" s="120"/>
      <c r="G244" s="121"/>
      <c r="H244" s="121"/>
      <c r="I244" s="121"/>
      <c r="J244" s="121"/>
      <c r="K244" s="121"/>
      <c r="L244" s="121"/>
      <c r="M244" s="121"/>
      <c r="N244" s="121"/>
      <c r="O244" s="121"/>
      <c r="P244" s="121"/>
      <c r="Q244" s="121"/>
      <c r="R244" s="121"/>
      <c r="S244" s="121"/>
      <c r="T244" s="121"/>
      <c r="U244" s="121"/>
      <c r="V244" s="122"/>
      <c r="W244" s="122"/>
      <c r="X244" s="122"/>
      <c r="Y244" s="122"/>
      <c r="Z244" s="122"/>
      <c r="AA244" s="121"/>
      <c r="AB244" s="121"/>
      <c r="AC244" s="121"/>
      <c r="AD244" s="121"/>
      <c r="AE244" s="121"/>
      <c r="AF244" s="121"/>
      <c r="AG244" s="189"/>
    </row>
    <row r="245" spans="1:33" ht="4.5" customHeight="1" x14ac:dyDescent="0.2">
      <c r="A245" s="117"/>
      <c r="B245" s="118"/>
      <c r="C245" s="119"/>
      <c r="D245" s="119"/>
      <c r="E245" s="120"/>
      <c r="F245" s="120"/>
      <c r="G245" s="121"/>
      <c r="H245" s="121"/>
      <c r="I245" s="121"/>
      <c r="J245" s="121"/>
      <c r="K245" s="121"/>
      <c r="L245" s="121"/>
      <c r="M245" s="121"/>
      <c r="N245" s="121"/>
      <c r="O245" s="121"/>
      <c r="P245" s="121"/>
      <c r="Q245" s="121"/>
      <c r="R245" s="121"/>
      <c r="S245" s="121"/>
      <c r="T245" s="121"/>
      <c r="U245" s="121"/>
      <c r="V245" s="122"/>
      <c r="W245" s="122"/>
      <c r="X245" s="122"/>
      <c r="Y245" s="122"/>
      <c r="Z245" s="122"/>
      <c r="AA245" s="121"/>
      <c r="AB245" s="121"/>
      <c r="AC245" s="121"/>
      <c r="AD245" s="121"/>
      <c r="AE245" s="121"/>
      <c r="AF245" s="121"/>
      <c r="AG245" s="189"/>
    </row>
    <row r="246" spans="1:33" ht="4.5" customHeight="1" x14ac:dyDescent="0.2">
      <c r="A246" s="117"/>
      <c r="B246" s="118"/>
      <c r="C246" s="119"/>
      <c r="D246" s="119"/>
      <c r="E246" s="120"/>
      <c r="F246" s="120"/>
      <c r="G246" s="121"/>
      <c r="H246" s="121"/>
      <c r="I246" s="121"/>
      <c r="J246" s="121"/>
      <c r="K246" s="121"/>
      <c r="L246" s="121"/>
      <c r="M246" s="121"/>
      <c r="N246" s="121"/>
      <c r="O246" s="121"/>
      <c r="P246" s="121"/>
      <c r="Q246" s="121"/>
      <c r="R246" s="121"/>
      <c r="S246" s="121"/>
      <c r="T246" s="121"/>
      <c r="U246" s="121"/>
      <c r="V246" s="122"/>
      <c r="W246" s="122"/>
      <c r="X246" s="122"/>
      <c r="Y246" s="122"/>
      <c r="Z246" s="122"/>
      <c r="AA246" s="121"/>
      <c r="AB246" s="121"/>
      <c r="AC246" s="121"/>
      <c r="AD246" s="121"/>
      <c r="AE246" s="121"/>
      <c r="AF246" s="121"/>
      <c r="AG246" s="189"/>
    </row>
    <row r="247" spans="1:33" ht="4.5" customHeight="1" x14ac:dyDescent="0.2">
      <c r="A247" s="117"/>
      <c r="B247" s="118"/>
      <c r="C247" s="119"/>
      <c r="D247" s="119"/>
      <c r="E247" s="120"/>
      <c r="F247" s="120"/>
      <c r="G247" s="121"/>
      <c r="H247" s="121"/>
      <c r="I247" s="121"/>
      <c r="J247" s="121"/>
      <c r="K247" s="121"/>
      <c r="L247" s="121"/>
      <c r="M247" s="121"/>
      <c r="N247" s="121"/>
      <c r="O247" s="121"/>
      <c r="P247" s="121"/>
      <c r="Q247" s="121"/>
      <c r="R247" s="121"/>
      <c r="S247" s="121"/>
      <c r="T247" s="121"/>
      <c r="U247" s="121"/>
      <c r="V247" s="122"/>
      <c r="W247" s="122"/>
      <c r="X247" s="122"/>
      <c r="Y247" s="122"/>
      <c r="Z247" s="122"/>
      <c r="AA247" s="121"/>
      <c r="AB247" s="121"/>
      <c r="AC247" s="121"/>
      <c r="AD247" s="121"/>
      <c r="AE247" s="121"/>
      <c r="AF247" s="121"/>
      <c r="AG247" s="189"/>
    </row>
    <row r="248" spans="1:33" ht="4.5" customHeight="1" x14ac:dyDescent="0.2">
      <c r="A248" s="117"/>
      <c r="B248" s="118"/>
      <c r="C248" s="119"/>
      <c r="D248" s="119"/>
      <c r="E248" s="120"/>
      <c r="F248" s="120"/>
      <c r="G248" s="121"/>
      <c r="H248" s="121"/>
      <c r="I248" s="121"/>
      <c r="J248" s="121"/>
      <c r="K248" s="121"/>
      <c r="L248" s="121"/>
      <c r="M248" s="121"/>
      <c r="N248" s="121"/>
      <c r="O248" s="121"/>
      <c r="P248" s="121"/>
      <c r="Q248" s="121"/>
      <c r="R248" s="121"/>
      <c r="S248" s="121"/>
      <c r="T248" s="121"/>
      <c r="U248" s="121"/>
      <c r="V248" s="122"/>
      <c r="W248" s="122"/>
      <c r="X248" s="122"/>
      <c r="Y248" s="122"/>
      <c r="Z248" s="122"/>
      <c r="AA248" s="121"/>
      <c r="AB248" s="121"/>
      <c r="AC248" s="121"/>
      <c r="AD248" s="121"/>
      <c r="AE248" s="121"/>
      <c r="AF248" s="121"/>
      <c r="AG248" s="189"/>
    </row>
    <row r="249" spans="1:33" ht="4.5" customHeight="1" x14ac:dyDescent="0.2">
      <c r="A249" s="117"/>
      <c r="B249" s="118"/>
      <c r="C249" s="119"/>
      <c r="D249" s="119"/>
      <c r="E249" s="120"/>
      <c r="F249" s="120"/>
      <c r="G249" s="121"/>
      <c r="H249" s="121"/>
      <c r="I249" s="121"/>
      <c r="J249" s="121"/>
      <c r="K249" s="121"/>
      <c r="L249" s="121"/>
      <c r="M249" s="121"/>
      <c r="N249" s="121"/>
      <c r="O249" s="121"/>
      <c r="P249" s="121"/>
      <c r="Q249" s="121"/>
      <c r="R249" s="121"/>
      <c r="S249" s="121"/>
      <c r="T249" s="121"/>
      <c r="U249" s="121"/>
      <c r="V249" s="122"/>
      <c r="W249" s="122"/>
      <c r="X249" s="122"/>
      <c r="Y249" s="122"/>
      <c r="Z249" s="122"/>
      <c r="AA249" s="121"/>
      <c r="AB249" s="121"/>
      <c r="AC249" s="121"/>
      <c r="AD249" s="121"/>
      <c r="AE249" s="121"/>
      <c r="AF249" s="121"/>
      <c r="AG249" s="189"/>
    </row>
    <row r="250" spans="1:33" ht="4.5" customHeight="1" x14ac:dyDescent="0.2">
      <c r="A250" s="117"/>
      <c r="B250" s="118"/>
      <c r="C250" s="119"/>
      <c r="D250" s="119"/>
      <c r="E250" s="120"/>
      <c r="F250" s="120"/>
      <c r="G250" s="121"/>
      <c r="H250" s="121"/>
      <c r="I250" s="121"/>
      <c r="J250" s="121"/>
      <c r="K250" s="121"/>
      <c r="L250" s="121"/>
      <c r="M250" s="121"/>
      <c r="N250" s="121"/>
      <c r="O250" s="121"/>
      <c r="P250" s="121"/>
      <c r="Q250" s="121"/>
      <c r="R250" s="121"/>
      <c r="S250" s="121"/>
      <c r="T250" s="121"/>
      <c r="U250" s="121"/>
      <c r="V250" s="122"/>
      <c r="W250" s="122"/>
      <c r="X250" s="122"/>
      <c r="Y250" s="122"/>
      <c r="Z250" s="122"/>
      <c r="AA250" s="121"/>
      <c r="AB250" s="121"/>
      <c r="AC250" s="121"/>
      <c r="AD250" s="121"/>
      <c r="AE250" s="121"/>
      <c r="AF250" s="121"/>
      <c r="AG250" s="189"/>
    </row>
    <row r="251" spans="1:33" ht="4.5" customHeight="1" x14ac:dyDescent="0.2">
      <c r="A251" s="117"/>
      <c r="B251" s="118"/>
      <c r="C251" s="119"/>
      <c r="D251" s="119"/>
      <c r="E251" s="120"/>
      <c r="F251" s="120"/>
      <c r="G251" s="121"/>
      <c r="H251" s="121"/>
      <c r="I251" s="121"/>
      <c r="J251" s="121"/>
      <c r="K251" s="121"/>
      <c r="L251" s="121"/>
      <c r="M251" s="121"/>
      <c r="N251" s="121"/>
      <c r="O251" s="121"/>
      <c r="P251" s="121"/>
      <c r="Q251" s="121"/>
      <c r="R251" s="121"/>
      <c r="S251" s="121"/>
      <c r="T251" s="121"/>
      <c r="U251" s="121"/>
      <c r="V251" s="122"/>
      <c r="W251" s="122"/>
      <c r="X251" s="122"/>
      <c r="Y251" s="122"/>
      <c r="Z251" s="122"/>
      <c r="AA251" s="121"/>
      <c r="AB251" s="121"/>
      <c r="AC251" s="121"/>
      <c r="AD251" s="121"/>
      <c r="AE251" s="121"/>
      <c r="AF251" s="121"/>
      <c r="AG251" s="189"/>
    </row>
    <row r="252" spans="1:33" ht="4.5" customHeight="1" x14ac:dyDescent="0.2">
      <c r="A252" s="117"/>
      <c r="B252" s="118"/>
      <c r="C252" s="119"/>
      <c r="D252" s="119"/>
      <c r="E252" s="120"/>
      <c r="F252" s="120"/>
      <c r="G252" s="121"/>
      <c r="H252" s="121"/>
      <c r="I252" s="121"/>
      <c r="J252" s="121"/>
      <c r="K252" s="121"/>
      <c r="L252" s="121"/>
      <c r="M252" s="121"/>
      <c r="N252" s="121"/>
      <c r="O252" s="121"/>
      <c r="P252" s="121"/>
      <c r="Q252" s="121"/>
      <c r="R252" s="121"/>
      <c r="S252" s="121"/>
      <c r="T252" s="121"/>
      <c r="U252" s="121"/>
      <c r="V252" s="122"/>
      <c r="W252" s="122"/>
      <c r="X252" s="122"/>
      <c r="Y252" s="122"/>
      <c r="Z252" s="122"/>
      <c r="AA252" s="121"/>
      <c r="AB252" s="121"/>
      <c r="AC252" s="121"/>
      <c r="AD252" s="121"/>
      <c r="AE252" s="121"/>
      <c r="AF252" s="121"/>
      <c r="AG252" s="189"/>
    </row>
    <row r="253" spans="1:33" ht="4.5" customHeight="1" x14ac:dyDescent="0.2">
      <c r="A253" s="117"/>
      <c r="B253" s="118"/>
      <c r="C253" s="119"/>
      <c r="D253" s="119"/>
      <c r="E253" s="120"/>
      <c r="F253" s="120"/>
      <c r="G253" s="121"/>
      <c r="H253" s="121"/>
      <c r="I253" s="121"/>
      <c r="J253" s="121"/>
      <c r="K253" s="121"/>
      <c r="L253" s="121"/>
      <c r="M253" s="121"/>
      <c r="N253" s="121"/>
      <c r="O253" s="121"/>
      <c r="P253" s="121"/>
      <c r="Q253" s="121"/>
      <c r="R253" s="121"/>
      <c r="S253" s="121"/>
      <c r="T253" s="121"/>
      <c r="U253" s="121"/>
      <c r="V253" s="122"/>
      <c r="W253" s="122"/>
      <c r="X253" s="122"/>
      <c r="Y253" s="122"/>
      <c r="Z253" s="122"/>
      <c r="AA253" s="121"/>
      <c r="AB253" s="121"/>
      <c r="AC253" s="121"/>
      <c r="AD253" s="121"/>
      <c r="AE253" s="121"/>
      <c r="AF253" s="121"/>
      <c r="AG253" s="189"/>
    </row>
    <row r="254" spans="1:33" ht="4.5" customHeight="1" x14ac:dyDescent="0.2">
      <c r="A254" s="117"/>
      <c r="B254" s="118"/>
      <c r="C254" s="119"/>
      <c r="D254" s="119"/>
      <c r="E254" s="120"/>
      <c r="F254" s="120"/>
      <c r="G254" s="121"/>
      <c r="H254" s="121"/>
      <c r="I254" s="121"/>
      <c r="J254" s="121"/>
      <c r="K254" s="121"/>
      <c r="L254" s="121"/>
      <c r="M254" s="121"/>
      <c r="N254" s="121"/>
      <c r="O254" s="121"/>
      <c r="P254" s="121"/>
      <c r="Q254" s="121"/>
      <c r="R254" s="121"/>
      <c r="S254" s="121"/>
      <c r="T254" s="121"/>
      <c r="U254" s="121"/>
      <c r="V254" s="122"/>
      <c r="W254" s="122"/>
      <c r="X254" s="122"/>
      <c r="Y254" s="122"/>
      <c r="Z254" s="122"/>
      <c r="AA254" s="121"/>
      <c r="AB254" s="121"/>
      <c r="AC254" s="121"/>
      <c r="AD254" s="121"/>
      <c r="AE254" s="121"/>
      <c r="AF254" s="121"/>
      <c r="AG254" s="189"/>
    </row>
    <row r="255" spans="1:33" ht="4.5" customHeight="1" x14ac:dyDescent="0.2">
      <c r="A255" s="117"/>
      <c r="B255" s="118"/>
      <c r="C255" s="119"/>
      <c r="D255" s="119"/>
      <c r="E255" s="120"/>
      <c r="F255" s="120"/>
      <c r="G255" s="121"/>
      <c r="H255" s="121"/>
      <c r="I255" s="121"/>
      <c r="J255" s="121"/>
      <c r="K255" s="121"/>
      <c r="L255" s="121"/>
      <c r="M255" s="121"/>
      <c r="N255" s="121"/>
      <c r="O255" s="121"/>
      <c r="P255" s="121"/>
      <c r="Q255" s="121"/>
      <c r="R255" s="121"/>
      <c r="S255" s="121"/>
      <c r="T255" s="121"/>
      <c r="U255" s="121"/>
      <c r="V255" s="122"/>
      <c r="W255" s="122"/>
      <c r="X255" s="122"/>
      <c r="Y255" s="122"/>
      <c r="Z255" s="122"/>
      <c r="AA255" s="121"/>
      <c r="AB255" s="121"/>
      <c r="AC255" s="121"/>
      <c r="AD255" s="121"/>
      <c r="AE255" s="121"/>
      <c r="AF255" s="121"/>
      <c r="AG255" s="189"/>
    </row>
    <row r="256" spans="1:33" ht="4.5" customHeight="1" x14ac:dyDescent="0.2">
      <c r="A256" s="117"/>
      <c r="B256" s="118"/>
      <c r="C256" s="119"/>
      <c r="D256" s="119"/>
      <c r="E256" s="120"/>
      <c r="F256" s="120"/>
      <c r="G256" s="121"/>
      <c r="H256" s="121"/>
      <c r="I256" s="121"/>
      <c r="J256" s="121"/>
      <c r="K256" s="121"/>
      <c r="L256" s="121"/>
      <c r="M256" s="121"/>
      <c r="N256" s="121"/>
      <c r="O256" s="121"/>
      <c r="P256" s="121"/>
      <c r="Q256" s="121"/>
      <c r="R256" s="121"/>
      <c r="S256" s="121"/>
      <c r="T256" s="121"/>
      <c r="U256" s="121"/>
      <c r="V256" s="122"/>
      <c r="W256" s="122"/>
      <c r="X256" s="122"/>
      <c r="Y256" s="122"/>
      <c r="Z256" s="122"/>
      <c r="AA256" s="121"/>
      <c r="AB256" s="121"/>
      <c r="AC256" s="121"/>
      <c r="AD256" s="121"/>
      <c r="AE256" s="121"/>
      <c r="AF256" s="121"/>
      <c r="AG256" s="189"/>
    </row>
    <row r="257" spans="1:33" ht="4.5" customHeight="1" x14ac:dyDescent="0.2">
      <c r="A257" s="117"/>
      <c r="B257" s="118"/>
      <c r="C257" s="119"/>
      <c r="D257" s="119"/>
      <c r="E257" s="120"/>
      <c r="F257" s="120"/>
      <c r="G257" s="121"/>
      <c r="H257" s="121"/>
      <c r="I257" s="121"/>
      <c r="J257" s="121"/>
      <c r="K257" s="121"/>
      <c r="L257" s="121"/>
      <c r="M257" s="121"/>
      <c r="N257" s="121"/>
      <c r="O257" s="121"/>
      <c r="P257" s="121"/>
      <c r="Q257" s="121"/>
      <c r="R257" s="121"/>
      <c r="S257" s="121"/>
      <c r="T257" s="121"/>
      <c r="U257" s="121"/>
      <c r="V257" s="122"/>
      <c r="W257" s="122"/>
      <c r="X257" s="122"/>
      <c r="Y257" s="122"/>
      <c r="Z257" s="122"/>
      <c r="AA257" s="121"/>
      <c r="AB257" s="121"/>
      <c r="AC257" s="121"/>
      <c r="AD257" s="121"/>
      <c r="AE257" s="121"/>
      <c r="AF257" s="121"/>
      <c r="AG257" s="189"/>
    </row>
    <row r="258" spans="1:33" ht="4.5" customHeight="1" x14ac:dyDescent="0.2">
      <c r="A258" s="117"/>
      <c r="B258" s="118"/>
      <c r="C258" s="119"/>
      <c r="D258" s="119"/>
      <c r="E258" s="120"/>
      <c r="F258" s="120"/>
      <c r="G258" s="121"/>
      <c r="H258" s="121"/>
      <c r="I258" s="121"/>
      <c r="J258" s="121"/>
      <c r="K258" s="121"/>
      <c r="L258" s="121"/>
      <c r="M258" s="121"/>
      <c r="N258" s="121"/>
      <c r="O258" s="121"/>
      <c r="P258" s="121"/>
      <c r="Q258" s="121"/>
      <c r="R258" s="121"/>
      <c r="S258" s="121"/>
      <c r="T258" s="121"/>
      <c r="U258" s="121"/>
      <c r="V258" s="122"/>
      <c r="W258" s="122"/>
      <c r="X258" s="122"/>
      <c r="Y258" s="122"/>
      <c r="Z258" s="122"/>
      <c r="AA258" s="121"/>
      <c r="AB258" s="121"/>
      <c r="AC258" s="121"/>
      <c r="AD258" s="121"/>
      <c r="AE258" s="121"/>
      <c r="AF258" s="121"/>
      <c r="AG258" s="189"/>
    </row>
    <row r="259" spans="1:33" ht="4.5" customHeight="1" x14ac:dyDescent="0.2">
      <c r="A259" s="117"/>
      <c r="B259" s="118"/>
      <c r="C259" s="119"/>
      <c r="D259" s="119"/>
      <c r="E259" s="120"/>
      <c r="F259" s="120"/>
      <c r="G259" s="121"/>
      <c r="H259" s="121"/>
      <c r="I259" s="121"/>
      <c r="J259" s="121"/>
      <c r="K259" s="121"/>
      <c r="L259" s="121"/>
      <c r="M259" s="121"/>
      <c r="N259" s="121"/>
      <c r="O259" s="121"/>
      <c r="P259" s="121"/>
      <c r="Q259" s="121"/>
      <c r="R259" s="121"/>
      <c r="S259" s="121"/>
      <c r="T259" s="121"/>
      <c r="U259" s="121"/>
      <c r="V259" s="122"/>
      <c r="W259" s="122"/>
      <c r="X259" s="122"/>
      <c r="Y259" s="122"/>
      <c r="Z259" s="122"/>
      <c r="AA259" s="121"/>
      <c r="AB259" s="121"/>
      <c r="AC259" s="121"/>
      <c r="AD259" s="121"/>
      <c r="AE259" s="121"/>
      <c r="AF259" s="121"/>
      <c r="AG259" s="189"/>
    </row>
    <row r="260" spans="1:33" ht="4.5" customHeight="1" x14ac:dyDescent="0.2">
      <c r="A260" s="117"/>
      <c r="B260" s="118"/>
      <c r="C260" s="119"/>
      <c r="D260" s="119"/>
      <c r="E260" s="120"/>
      <c r="F260" s="120"/>
      <c r="G260" s="121"/>
      <c r="H260" s="121"/>
      <c r="I260" s="121"/>
      <c r="J260" s="121"/>
      <c r="K260" s="121"/>
      <c r="L260" s="121"/>
      <c r="M260" s="121"/>
      <c r="N260" s="121"/>
      <c r="O260" s="121"/>
      <c r="P260" s="121"/>
      <c r="Q260" s="121"/>
      <c r="R260" s="121"/>
      <c r="S260" s="121"/>
      <c r="T260" s="121"/>
      <c r="U260" s="121"/>
      <c r="V260" s="122"/>
      <c r="W260" s="122"/>
      <c r="X260" s="122"/>
      <c r="Y260" s="122"/>
      <c r="Z260" s="122"/>
      <c r="AA260" s="121"/>
      <c r="AB260" s="121"/>
      <c r="AC260" s="121"/>
      <c r="AD260" s="121"/>
      <c r="AE260" s="121"/>
      <c r="AF260" s="121"/>
      <c r="AG260" s="189"/>
    </row>
    <row r="261" spans="1:33" ht="4.5" customHeight="1" x14ac:dyDescent="0.2">
      <c r="A261" s="117"/>
      <c r="B261" s="118"/>
      <c r="C261" s="119"/>
      <c r="D261" s="119"/>
      <c r="E261" s="120"/>
      <c r="F261" s="120"/>
      <c r="G261" s="121"/>
      <c r="H261" s="121"/>
      <c r="I261" s="121"/>
      <c r="J261" s="121"/>
      <c r="K261" s="121"/>
      <c r="L261" s="121"/>
      <c r="M261" s="121"/>
      <c r="N261" s="121"/>
      <c r="O261" s="121"/>
      <c r="P261" s="121"/>
      <c r="Q261" s="121"/>
      <c r="R261" s="121"/>
      <c r="S261" s="121"/>
      <c r="T261" s="121"/>
      <c r="U261" s="121"/>
      <c r="V261" s="122"/>
      <c r="W261" s="122"/>
      <c r="X261" s="122"/>
      <c r="Y261" s="122"/>
      <c r="Z261" s="122"/>
      <c r="AA261" s="121"/>
      <c r="AB261" s="121"/>
      <c r="AC261" s="121"/>
      <c r="AD261" s="121"/>
      <c r="AE261" s="121"/>
      <c r="AF261" s="121"/>
      <c r="AG261" s="189"/>
    </row>
    <row r="262" spans="1:33" ht="4.5" customHeight="1" x14ac:dyDescent="0.2">
      <c r="A262" s="117"/>
      <c r="B262" s="118"/>
      <c r="C262" s="119"/>
      <c r="D262" s="119"/>
      <c r="E262" s="120"/>
      <c r="F262" s="120"/>
      <c r="G262" s="121"/>
      <c r="H262" s="121"/>
      <c r="I262" s="121"/>
      <c r="J262" s="121"/>
      <c r="K262" s="121"/>
      <c r="L262" s="121"/>
      <c r="M262" s="121"/>
      <c r="N262" s="121"/>
      <c r="O262" s="121"/>
      <c r="P262" s="121"/>
      <c r="Q262" s="121"/>
      <c r="R262" s="121"/>
      <c r="S262" s="121"/>
      <c r="T262" s="121"/>
      <c r="U262" s="121"/>
      <c r="V262" s="122"/>
      <c r="W262" s="122"/>
      <c r="X262" s="122"/>
      <c r="Y262" s="122"/>
      <c r="Z262" s="122"/>
      <c r="AA262" s="121"/>
      <c r="AB262" s="121"/>
      <c r="AC262" s="121"/>
      <c r="AD262" s="121"/>
      <c r="AE262" s="121"/>
      <c r="AF262" s="121"/>
      <c r="AG262" s="189"/>
    </row>
    <row r="263" spans="1:33" ht="4.5" customHeight="1" x14ac:dyDescent="0.2">
      <c r="A263" s="117"/>
      <c r="B263" s="118"/>
      <c r="C263" s="119"/>
      <c r="D263" s="119"/>
      <c r="E263" s="120"/>
      <c r="F263" s="120"/>
      <c r="G263" s="121"/>
      <c r="H263" s="121"/>
      <c r="I263" s="121"/>
      <c r="J263" s="121"/>
      <c r="K263" s="121"/>
      <c r="L263" s="121"/>
      <c r="M263" s="121"/>
      <c r="N263" s="121"/>
      <c r="O263" s="121"/>
      <c r="P263" s="121"/>
      <c r="Q263" s="121"/>
      <c r="R263" s="121"/>
      <c r="S263" s="121"/>
      <c r="T263" s="121"/>
      <c r="U263" s="121"/>
      <c r="V263" s="122"/>
      <c r="W263" s="122"/>
      <c r="X263" s="122"/>
      <c r="Y263" s="122"/>
      <c r="Z263" s="122"/>
      <c r="AA263" s="121"/>
      <c r="AB263" s="121"/>
      <c r="AC263" s="121"/>
      <c r="AD263" s="121"/>
      <c r="AE263" s="121"/>
      <c r="AF263" s="121"/>
      <c r="AG263" s="189"/>
    </row>
    <row r="264" spans="1:33" ht="4.5" customHeight="1" x14ac:dyDescent="0.2">
      <c r="A264" s="117"/>
      <c r="B264" s="118"/>
      <c r="C264" s="119"/>
      <c r="D264" s="119"/>
      <c r="E264" s="120"/>
      <c r="F264" s="120"/>
      <c r="G264" s="121"/>
      <c r="H264" s="121"/>
      <c r="I264" s="121"/>
      <c r="J264" s="121"/>
      <c r="K264" s="121"/>
      <c r="L264" s="121"/>
      <c r="M264" s="121"/>
      <c r="N264" s="121"/>
      <c r="O264" s="121"/>
      <c r="P264" s="121"/>
      <c r="Q264" s="121"/>
      <c r="R264" s="121"/>
      <c r="S264" s="121"/>
      <c r="T264" s="121"/>
      <c r="U264" s="121"/>
      <c r="V264" s="122"/>
      <c r="W264" s="122"/>
      <c r="X264" s="122"/>
      <c r="Y264" s="122"/>
      <c r="Z264" s="122"/>
      <c r="AA264" s="121"/>
      <c r="AB264" s="121"/>
      <c r="AC264" s="121"/>
      <c r="AD264" s="121"/>
      <c r="AE264" s="121"/>
      <c r="AF264" s="121"/>
      <c r="AG264" s="189"/>
    </row>
    <row r="265" spans="1:33" ht="4.5" customHeight="1" x14ac:dyDescent="0.2">
      <c r="A265" s="117"/>
      <c r="B265" s="118"/>
      <c r="C265" s="119"/>
      <c r="D265" s="119"/>
      <c r="E265" s="120"/>
      <c r="F265" s="120"/>
      <c r="G265" s="121"/>
      <c r="H265" s="121"/>
      <c r="I265" s="121"/>
      <c r="J265" s="121"/>
      <c r="K265" s="121"/>
      <c r="L265" s="121"/>
      <c r="M265" s="121"/>
      <c r="N265" s="121"/>
      <c r="O265" s="121"/>
      <c r="P265" s="121"/>
      <c r="Q265" s="121"/>
      <c r="R265" s="121"/>
      <c r="S265" s="121"/>
      <c r="T265" s="121"/>
      <c r="U265" s="121"/>
      <c r="V265" s="122"/>
      <c r="W265" s="122"/>
      <c r="X265" s="122"/>
      <c r="Y265" s="122"/>
      <c r="Z265" s="122"/>
      <c r="AA265" s="121"/>
      <c r="AB265" s="121"/>
      <c r="AC265" s="121"/>
      <c r="AD265" s="121"/>
      <c r="AE265" s="121"/>
      <c r="AF265" s="121"/>
      <c r="AG265" s="189"/>
    </row>
    <row r="266" spans="1:33" ht="4.5" customHeight="1" x14ac:dyDescent="0.2">
      <c r="A266" s="117"/>
      <c r="B266" s="118"/>
      <c r="C266" s="119"/>
      <c r="D266" s="119"/>
      <c r="E266" s="120"/>
      <c r="F266" s="120"/>
      <c r="G266" s="121"/>
      <c r="H266" s="121"/>
      <c r="I266" s="121"/>
      <c r="J266" s="121"/>
      <c r="K266" s="121"/>
      <c r="L266" s="121"/>
      <c r="M266" s="121"/>
      <c r="N266" s="121"/>
      <c r="O266" s="121"/>
      <c r="P266" s="121"/>
      <c r="Q266" s="121"/>
      <c r="R266" s="121"/>
      <c r="S266" s="121"/>
      <c r="T266" s="121"/>
      <c r="U266" s="121"/>
      <c r="V266" s="122"/>
      <c r="W266" s="122"/>
      <c r="X266" s="122"/>
      <c r="Y266" s="122"/>
      <c r="Z266" s="122"/>
      <c r="AA266" s="121"/>
      <c r="AB266" s="121"/>
      <c r="AC266" s="121"/>
      <c r="AD266" s="121"/>
      <c r="AE266" s="121"/>
      <c r="AF266" s="121"/>
      <c r="AG266" s="189"/>
    </row>
    <row r="267" spans="1:33" ht="4.5" customHeight="1" x14ac:dyDescent="0.2">
      <c r="A267" s="117"/>
      <c r="B267" s="118"/>
      <c r="C267" s="119"/>
      <c r="D267" s="119"/>
      <c r="E267" s="120"/>
      <c r="F267" s="120"/>
      <c r="G267" s="121"/>
      <c r="H267" s="121"/>
      <c r="I267" s="121"/>
      <c r="J267" s="121"/>
      <c r="K267" s="121"/>
      <c r="L267" s="121"/>
      <c r="M267" s="121"/>
      <c r="N267" s="121"/>
      <c r="O267" s="121"/>
      <c r="P267" s="121"/>
      <c r="Q267" s="121"/>
      <c r="R267" s="121"/>
      <c r="S267" s="121"/>
      <c r="T267" s="121"/>
      <c r="U267" s="121"/>
      <c r="V267" s="122"/>
      <c r="W267" s="122"/>
      <c r="X267" s="122"/>
      <c r="Y267" s="122"/>
      <c r="Z267" s="122"/>
      <c r="AA267" s="121"/>
      <c r="AB267" s="121"/>
      <c r="AC267" s="121"/>
      <c r="AD267" s="121"/>
      <c r="AE267" s="121"/>
      <c r="AF267" s="121"/>
      <c r="AG267" s="189"/>
    </row>
    <row r="268" spans="1:33" ht="4.5" customHeight="1" x14ac:dyDescent="0.2">
      <c r="A268" s="117"/>
      <c r="B268" s="118"/>
      <c r="C268" s="119"/>
      <c r="D268" s="119"/>
      <c r="E268" s="120"/>
      <c r="F268" s="120"/>
      <c r="G268" s="121"/>
      <c r="H268" s="121"/>
      <c r="I268" s="121"/>
      <c r="J268" s="121"/>
      <c r="K268" s="121"/>
      <c r="L268" s="121"/>
      <c r="M268" s="121"/>
      <c r="N268" s="121"/>
      <c r="O268" s="121"/>
      <c r="P268" s="121"/>
      <c r="Q268" s="121"/>
      <c r="R268" s="121"/>
      <c r="S268" s="121"/>
      <c r="T268" s="121"/>
      <c r="U268" s="121"/>
      <c r="V268" s="122"/>
      <c r="W268" s="122"/>
      <c r="X268" s="122"/>
      <c r="Y268" s="122"/>
      <c r="Z268" s="122"/>
      <c r="AA268" s="121"/>
      <c r="AB268" s="121"/>
      <c r="AC268" s="121"/>
      <c r="AD268" s="121"/>
      <c r="AE268" s="121"/>
      <c r="AF268" s="121"/>
      <c r="AG268" s="189"/>
    </row>
    <row r="269" spans="1:33" ht="4.5" customHeight="1" x14ac:dyDescent="0.2">
      <c r="A269" s="117"/>
      <c r="B269" s="118"/>
      <c r="C269" s="119"/>
      <c r="D269" s="119"/>
      <c r="E269" s="120"/>
      <c r="F269" s="120"/>
      <c r="G269" s="121"/>
      <c r="H269" s="121"/>
      <c r="I269" s="121"/>
      <c r="J269" s="121"/>
      <c r="K269" s="121"/>
      <c r="L269" s="121"/>
      <c r="M269" s="121"/>
      <c r="N269" s="121"/>
      <c r="O269" s="121"/>
      <c r="P269" s="121"/>
      <c r="Q269" s="121"/>
      <c r="R269" s="121"/>
      <c r="S269" s="121"/>
      <c r="T269" s="121"/>
      <c r="U269" s="121"/>
      <c r="V269" s="122"/>
      <c r="W269" s="122"/>
      <c r="X269" s="122"/>
      <c r="Y269" s="122"/>
      <c r="Z269" s="122"/>
      <c r="AA269" s="121"/>
      <c r="AB269" s="121"/>
      <c r="AC269" s="121"/>
      <c r="AD269" s="121"/>
      <c r="AE269" s="121"/>
      <c r="AF269" s="121"/>
      <c r="AG269" s="189"/>
    </row>
    <row r="270" spans="1:33" ht="4.5" customHeight="1" x14ac:dyDescent="0.2">
      <c r="A270" s="117"/>
      <c r="B270" s="118"/>
      <c r="C270" s="119"/>
      <c r="D270" s="119"/>
      <c r="E270" s="120"/>
      <c r="F270" s="120"/>
      <c r="G270" s="121"/>
      <c r="H270" s="121"/>
      <c r="I270" s="121"/>
      <c r="J270" s="121"/>
      <c r="K270" s="121"/>
      <c r="L270" s="121"/>
      <c r="M270" s="121"/>
      <c r="N270" s="121"/>
      <c r="O270" s="121"/>
      <c r="P270" s="121"/>
      <c r="Q270" s="121"/>
      <c r="R270" s="121"/>
      <c r="S270" s="121"/>
      <c r="T270" s="121"/>
      <c r="U270" s="121"/>
      <c r="V270" s="122"/>
      <c r="W270" s="122"/>
      <c r="X270" s="122"/>
      <c r="Y270" s="122"/>
      <c r="Z270" s="122"/>
      <c r="AA270" s="121"/>
      <c r="AB270" s="121"/>
      <c r="AC270" s="121"/>
      <c r="AD270" s="121"/>
      <c r="AE270" s="121"/>
      <c r="AF270" s="121"/>
      <c r="AG270" s="189"/>
    </row>
    <row r="271" spans="1:33" ht="4.5" customHeight="1" x14ac:dyDescent="0.2">
      <c r="A271" s="117"/>
      <c r="B271" s="118"/>
      <c r="C271" s="119"/>
      <c r="D271" s="119"/>
      <c r="E271" s="120"/>
      <c r="F271" s="120"/>
      <c r="G271" s="121"/>
      <c r="H271" s="121"/>
      <c r="I271" s="121"/>
      <c r="J271" s="121"/>
      <c r="K271" s="121"/>
      <c r="L271" s="121"/>
      <c r="M271" s="121"/>
      <c r="N271" s="121"/>
      <c r="O271" s="121"/>
      <c r="P271" s="121"/>
      <c r="Q271" s="121"/>
      <c r="R271" s="121"/>
      <c r="S271" s="121"/>
      <c r="T271" s="121"/>
      <c r="U271" s="121"/>
      <c r="V271" s="122"/>
      <c r="W271" s="122"/>
      <c r="X271" s="122"/>
      <c r="Y271" s="122"/>
      <c r="Z271" s="122"/>
      <c r="AA271" s="121"/>
      <c r="AB271" s="121"/>
      <c r="AC271" s="121"/>
      <c r="AD271" s="121"/>
      <c r="AE271" s="121"/>
      <c r="AF271" s="121"/>
      <c r="AG271" s="189"/>
    </row>
    <row r="272" spans="1:33" ht="4.5" customHeight="1" x14ac:dyDescent="0.2">
      <c r="A272" s="117"/>
      <c r="B272" s="118"/>
      <c r="C272" s="119"/>
      <c r="D272" s="119"/>
      <c r="E272" s="120"/>
      <c r="F272" s="120"/>
      <c r="G272" s="121"/>
      <c r="H272" s="121"/>
      <c r="I272" s="121"/>
      <c r="J272" s="121"/>
      <c r="K272" s="121"/>
      <c r="L272" s="121"/>
      <c r="M272" s="121"/>
      <c r="N272" s="121"/>
      <c r="O272" s="121"/>
      <c r="P272" s="121"/>
      <c r="Q272" s="121"/>
      <c r="R272" s="121"/>
      <c r="S272" s="121"/>
      <c r="T272" s="121"/>
      <c r="U272" s="121"/>
      <c r="V272" s="122"/>
      <c r="W272" s="122"/>
      <c r="X272" s="122"/>
      <c r="Y272" s="122"/>
      <c r="Z272" s="122"/>
      <c r="AA272" s="121"/>
      <c r="AB272" s="121"/>
      <c r="AC272" s="121"/>
      <c r="AD272" s="121"/>
      <c r="AE272" s="121"/>
      <c r="AF272" s="121"/>
      <c r="AG272" s="189"/>
    </row>
    <row r="273" spans="1:33" ht="4.5" customHeight="1" x14ac:dyDescent="0.2">
      <c r="A273" s="117"/>
      <c r="B273" s="118"/>
      <c r="C273" s="119"/>
      <c r="D273" s="119"/>
      <c r="E273" s="120"/>
      <c r="F273" s="120"/>
      <c r="G273" s="121"/>
      <c r="H273" s="121"/>
      <c r="I273" s="121"/>
      <c r="J273" s="121"/>
      <c r="K273" s="121"/>
      <c r="L273" s="121"/>
      <c r="M273" s="121"/>
      <c r="N273" s="121"/>
      <c r="O273" s="121"/>
      <c r="P273" s="121"/>
      <c r="Q273" s="121"/>
      <c r="R273" s="121"/>
      <c r="S273" s="121"/>
      <c r="T273" s="121"/>
      <c r="U273" s="121"/>
      <c r="V273" s="122"/>
      <c r="W273" s="122"/>
      <c r="X273" s="122"/>
      <c r="Y273" s="122"/>
      <c r="Z273" s="122"/>
      <c r="AA273" s="121"/>
      <c r="AB273" s="121"/>
      <c r="AC273" s="121"/>
      <c r="AD273" s="121"/>
      <c r="AE273" s="121"/>
      <c r="AF273" s="121"/>
      <c r="AG273" s="189"/>
    </row>
    <row r="274" spans="1:33" ht="4.5" customHeight="1" x14ac:dyDescent="0.2">
      <c r="A274" s="117"/>
      <c r="B274" s="118"/>
      <c r="C274" s="119"/>
      <c r="D274" s="119"/>
      <c r="E274" s="120"/>
      <c r="F274" s="120"/>
      <c r="G274" s="121"/>
      <c r="H274" s="121"/>
      <c r="I274" s="121"/>
      <c r="J274" s="121"/>
      <c r="K274" s="121"/>
      <c r="L274" s="121"/>
      <c r="M274" s="121"/>
      <c r="N274" s="121"/>
      <c r="O274" s="121"/>
      <c r="P274" s="121"/>
      <c r="Q274" s="121"/>
      <c r="R274" s="121"/>
      <c r="S274" s="121"/>
      <c r="T274" s="121"/>
      <c r="U274" s="121"/>
      <c r="V274" s="122"/>
      <c r="W274" s="122"/>
      <c r="X274" s="122"/>
      <c r="Y274" s="122"/>
      <c r="Z274" s="122"/>
      <c r="AA274" s="121"/>
      <c r="AB274" s="121"/>
      <c r="AC274" s="121"/>
      <c r="AD274" s="121"/>
      <c r="AE274" s="121"/>
      <c r="AF274" s="121"/>
      <c r="AG274" s="189"/>
    </row>
    <row r="275" spans="1:33" ht="4.5" customHeight="1" x14ac:dyDescent="0.2">
      <c r="A275" s="117"/>
      <c r="B275" s="118"/>
      <c r="C275" s="119"/>
      <c r="D275" s="119"/>
      <c r="E275" s="120"/>
      <c r="F275" s="120"/>
      <c r="G275" s="121"/>
      <c r="H275" s="121"/>
      <c r="I275" s="121"/>
      <c r="J275" s="121"/>
      <c r="K275" s="121"/>
      <c r="L275" s="121"/>
      <c r="M275" s="121"/>
      <c r="N275" s="121"/>
      <c r="O275" s="121"/>
      <c r="P275" s="121"/>
      <c r="Q275" s="121"/>
      <c r="R275" s="121"/>
      <c r="S275" s="121"/>
      <c r="T275" s="121"/>
      <c r="U275" s="121"/>
      <c r="V275" s="122"/>
      <c r="W275" s="122"/>
      <c r="X275" s="122"/>
      <c r="Y275" s="122"/>
      <c r="Z275" s="122"/>
      <c r="AA275" s="121"/>
      <c r="AB275" s="121"/>
      <c r="AC275" s="121"/>
      <c r="AD275" s="121"/>
      <c r="AE275" s="121"/>
      <c r="AF275" s="121"/>
      <c r="AG275" s="189"/>
    </row>
    <row r="276" spans="1:33" ht="4.5" customHeight="1" x14ac:dyDescent="0.2">
      <c r="A276" s="117"/>
      <c r="B276" s="118"/>
      <c r="C276" s="119"/>
      <c r="D276" s="119"/>
      <c r="E276" s="120"/>
      <c r="F276" s="120"/>
      <c r="G276" s="121"/>
      <c r="H276" s="121"/>
      <c r="I276" s="121"/>
      <c r="J276" s="121"/>
      <c r="K276" s="121"/>
      <c r="L276" s="121"/>
      <c r="M276" s="121"/>
      <c r="N276" s="121"/>
      <c r="O276" s="121"/>
      <c r="P276" s="121"/>
      <c r="Q276" s="121"/>
      <c r="R276" s="121"/>
      <c r="S276" s="121"/>
      <c r="T276" s="121"/>
      <c r="U276" s="121"/>
      <c r="V276" s="122"/>
      <c r="W276" s="122"/>
      <c r="X276" s="122"/>
      <c r="Y276" s="122"/>
      <c r="Z276" s="122"/>
      <c r="AA276" s="121"/>
      <c r="AB276" s="121"/>
      <c r="AC276" s="121"/>
      <c r="AD276" s="121"/>
      <c r="AE276" s="121"/>
      <c r="AF276" s="121"/>
      <c r="AG276" s="189"/>
    </row>
    <row r="277" spans="1:33" ht="4.5" customHeight="1" x14ac:dyDescent="0.2">
      <c r="A277" s="117"/>
      <c r="B277" s="118"/>
      <c r="C277" s="119"/>
      <c r="D277" s="119"/>
      <c r="E277" s="120"/>
      <c r="F277" s="120"/>
      <c r="G277" s="121"/>
      <c r="H277" s="121"/>
      <c r="I277" s="121"/>
      <c r="J277" s="121"/>
      <c r="K277" s="121"/>
      <c r="L277" s="121"/>
      <c r="M277" s="121"/>
      <c r="N277" s="121"/>
      <c r="O277" s="121"/>
      <c r="P277" s="121"/>
      <c r="Q277" s="121"/>
      <c r="R277" s="121"/>
      <c r="S277" s="121"/>
      <c r="T277" s="121"/>
      <c r="U277" s="121"/>
      <c r="V277" s="122"/>
      <c r="W277" s="122"/>
      <c r="X277" s="122"/>
      <c r="Y277" s="122"/>
      <c r="Z277" s="122"/>
      <c r="AA277" s="121"/>
      <c r="AB277" s="121"/>
      <c r="AC277" s="121"/>
      <c r="AD277" s="121"/>
      <c r="AE277" s="121"/>
      <c r="AF277" s="121"/>
      <c r="AG277" s="189"/>
    </row>
    <row r="278" spans="1:33" ht="4.5" customHeight="1" x14ac:dyDescent="0.2">
      <c r="A278" s="117"/>
      <c r="B278" s="118"/>
      <c r="C278" s="119"/>
      <c r="D278" s="119"/>
      <c r="E278" s="120"/>
      <c r="F278" s="120"/>
      <c r="G278" s="121"/>
      <c r="H278" s="121"/>
      <c r="I278" s="121"/>
      <c r="J278" s="121"/>
      <c r="K278" s="121"/>
      <c r="L278" s="121"/>
      <c r="M278" s="121"/>
      <c r="N278" s="121"/>
      <c r="O278" s="121"/>
      <c r="P278" s="121"/>
      <c r="Q278" s="121"/>
      <c r="R278" s="121"/>
      <c r="S278" s="121"/>
      <c r="T278" s="121"/>
      <c r="U278" s="121"/>
      <c r="V278" s="122"/>
      <c r="W278" s="122"/>
      <c r="X278" s="122"/>
      <c r="Y278" s="122"/>
      <c r="Z278" s="122"/>
      <c r="AA278" s="121"/>
      <c r="AB278" s="121"/>
      <c r="AC278" s="121"/>
      <c r="AD278" s="121"/>
      <c r="AE278" s="121"/>
      <c r="AF278" s="121"/>
      <c r="AG278" s="189"/>
    </row>
    <row r="279" spans="1:33" ht="4.5" customHeight="1" x14ac:dyDescent="0.2">
      <c r="A279" s="117"/>
      <c r="B279" s="118"/>
      <c r="C279" s="119"/>
      <c r="D279" s="119"/>
      <c r="E279" s="120"/>
      <c r="F279" s="120"/>
      <c r="G279" s="121"/>
      <c r="H279" s="121"/>
      <c r="I279" s="121"/>
      <c r="J279" s="121"/>
      <c r="K279" s="121"/>
      <c r="L279" s="121"/>
      <c r="M279" s="121"/>
      <c r="N279" s="121"/>
      <c r="O279" s="121"/>
      <c r="P279" s="121"/>
      <c r="Q279" s="121"/>
      <c r="R279" s="121"/>
      <c r="S279" s="121"/>
      <c r="T279" s="121"/>
      <c r="U279" s="121"/>
      <c r="V279" s="122"/>
      <c r="W279" s="122"/>
      <c r="X279" s="122"/>
      <c r="Y279" s="122"/>
      <c r="Z279" s="122"/>
      <c r="AA279" s="121"/>
      <c r="AB279" s="121"/>
      <c r="AC279" s="121"/>
      <c r="AD279" s="121"/>
      <c r="AE279" s="121"/>
      <c r="AF279" s="121"/>
      <c r="AG279" s="189"/>
    </row>
    <row r="280" spans="1:33" ht="4.5" customHeight="1" x14ac:dyDescent="0.2">
      <c r="A280" s="117"/>
      <c r="B280" s="118"/>
      <c r="C280" s="119"/>
      <c r="D280" s="119"/>
      <c r="E280" s="120"/>
      <c r="F280" s="120"/>
      <c r="G280" s="121"/>
      <c r="H280" s="121"/>
      <c r="I280" s="121"/>
      <c r="J280" s="121"/>
      <c r="K280" s="121"/>
      <c r="L280" s="121"/>
      <c r="M280" s="121"/>
      <c r="N280" s="121"/>
      <c r="O280" s="121"/>
      <c r="P280" s="121"/>
      <c r="Q280" s="121"/>
      <c r="R280" s="121"/>
      <c r="S280" s="121"/>
      <c r="T280" s="121"/>
      <c r="U280" s="121"/>
      <c r="V280" s="122"/>
      <c r="W280" s="122"/>
      <c r="X280" s="122"/>
      <c r="Y280" s="122"/>
      <c r="Z280" s="122"/>
      <c r="AA280" s="121"/>
      <c r="AB280" s="121"/>
      <c r="AC280" s="121"/>
      <c r="AD280" s="121"/>
      <c r="AE280" s="121"/>
      <c r="AF280" s="121"/>
      <c r="AG280" s="189"/>
    </row>
    <row r="281" spans="1:33" ht="4.5" customHeight="1" x14ac:dyDescent="0.2">
      <c r="A281" s="117"/>
      <c r="B281" s="118"/>
      <c r="C281" s="119"/>
      <c r="D281" s="119"/>
      <c r="E281" s="120"/>
      <c r="F281" s="120"/>
      <c r="G281" s="121"/>
      <c r="H281" s="121"/>
      <c r="I281" s="121"/>
      <c r="J281" s="121"/>
      <c r="K281" s="121"/>
      <c r="L281" s="121"/>
      <c r="M281" s="121"/>
      <c r="N281" s="121"/>
      <c r="O281" s="121"/>
      <c r="P281" s="121"/>
      <c r="Q281" s="121"/>
      <c r="R281" s="121"/>
      <c r="S281" s="121"/>
      <c r="T281" s="121"/>
      <c r="U281" s="121"/>
      <c r="V281" s="122"/>
      <c r="W281" s="122"/>
      <c r="X281" s="122"/>
      <c r="Y281" s="122"/>
      <c r="Z281" s="122"/>
      <c r="AA281" s="121"/>
      <c r="AB281" s="121"/>
      <c r="AC281" s="121"/>
      <c r="AD281" s="121"/>
      <c r="AE281" s="121"/>
      <c r="AF281" s="121"/>
      <c r="AG281" s="189"/>
    </row>
    <row r="282" spans="1:33" ht="4.5" customHeight="1" x14ac:dyDescent="0.2">
      <c r="A282" s="117"/>
      <c r="B282" s="118"/>
      <c r="C282" s="119"/>
      <c r="D282" s="119"/>
      <c r="E282" s="120"/>
      <c r="F282" s="120"/>
      <c r="G282" s="121"/>
      <c r="H282" s="121"/>
      <c r="I282" s="121"/>
      <c r="J282" s="121"/>
      <c r="K282" s="121"/>
      <c r="L282" s="121"/>
      <c r="M282" s="121"/>
      <c r="N282" s="121"/>
      <c r="O282" s="121"/>
      <c r="P282" s="121"/>
      <c r="Q282" s="121"/>
      <c r="R282" s="121"/>
      <c r="S282" s="121"/>
      <c r="T282" s="121"/>
      <c r="U282" s="121"/>
      <c r="V282" s="122"/>
      <c r="W282" s="122"/>
      <c r="X282" s="122"/>
      <c r="Y282" s="122"/>
      <c r="Z282" s="122"/>
      <c r="AA282" s="121"/>
      <c r="AB282" s="121"/>
      <c r="AC282" s="121"/>
      <c r="AD282" s="121"/>
      <c r="AE282" s="121"/>
      <c r="AF282" s="121"/>
      <c r="AG282" s="189"/>
    </row>
    <row r="283" spans="1:33" ht="4.5" customHeight="1" x14ac:dyDescent="0.2">
      <c r="A283" s="117"/>
      <c r="B283" s="118"/>
      <c r="C283" s="119"/>
      <c r="D283" s="119"/>
      <c r="E283" s="120"/>
      <c r="F283" s="120"/>
      <c r="G283" s="121"/>
      <c r="H283" s="121"/>
      <c r="I283" s="121"/>
      <c r="J283" s="121"/>
      <c r="K283" s="121"/>
      <c r="L283" s="121"/>
      <c r="M283" s="121"/>
      <c r="N283" s="121"/>
      <c r="O283" s="121"/>
      <c r="P283" s="121"/>
      <c r="Q283" s="121"/>
      <c r="R283" s="121"/>
      <c r="S283" s="121"/>
      <c r="T283" s="121"/>
      <c r="U283" s="121"/>
      <c r="V283" s="122"/>
      <c r="W283" s="122"/>
      <c r="X283" s="122"/>
      <c r="Y283" s="122"/>
      <c r="Z283" s="122"/>
      <c r="AA283" s="121"/>
      <c r="AB283" s="121"/>
      <c r="AC283" s="121"/>
      <c r="AD283" s="121"/>
      <c r="AE283" s="121"/>
      <c r="AF283" s="121"/>
      <c r="AG283" s="189"/>
    </row>
    <row r="284" spans="1:33" ht="4.5" customHeight="1" x14ac:dyDescent="0.2">
      <c r="A284" s="117"/>
      <c r="B284" s="118"/>
      <c r="C284" s="119"/>
      <c r="D284" s="119"/>
      <c r="E284" s="120"/>
      <c r="F284" s="120"/>
      <c r="G284" s="121"/>
      <c r="H284" s="121"/>
      <c r="I284" s="121"/>
      <c r="J284" s="121"/>
      <c r="K284" s="121"/>
      <c r="L284" s="121"/>
      <c r="M284" s="121"/>
      <c r="N284" s="121"/>
      <c r="O284" s="121"/>
      <c r="P284" s="121"/>
      <c r="Q284" s="121"/>
      <c r="R284" s="121"/>
      <c r="S284" s="121"/>
      <c r="T284" s="121"/>
      <c r="U284" s="121"/>
      <c r="V284" s="122"/>
      <c r="W284" s="122"/>
      <c r="X284" s="122"/>
      <c r="Y284" s="122"/>
      <c r="Z284" s="122"/>
      <c r="AA284" s="121"/>
      <c r="AB284" s="121"/>
      <c r="AC284" s="121"/>
      <c r="AD284" s="121"/>
      <c r="AE284" s="121"/>
      <c r="AF284" s="121"/>
      <c r="AG284" s="189"/>
    </row>
    <row r="285" spans="1:33" ht="4.5" customHeight="1" x14ac:dyDescent="0.2">
      <c r="A285" s="117"/>
      <c r="B285" s="118"/>
      <c r="C285" s="119"/>
      <c r="D285" s="119"/>
      <c r="E285" s="120"/>
      <c r="F285" s="120"/>
      <c r="G285" s="121"/>
      <c r="H285" s="121"/>
      <c r="I285" s="121"/>
      <c r="J285" s="121"/>
      <c r="K285" s="121"/>
      <c r="L285" s="121"/>
      <c r="M285" s="121"/>
      <c r="N285" s="121"/>
      <c r="O285" s="121"/>
      <c r="P285" s="121"/>
      <c r="Q285" s="121"/>
      <c r="R285" s="121"/>
      <c r="S285" s="121"/>
      <c r="T285" s="121"/>
      <c r="U285" s="121"/>
      <c r="V285" s="122"/>
      <c r="W285" s="122"/>
      <c r="X285" s="122"/>
      <c r="Y285" s="122"/>
      <c r="Z285" s="122"/>
      <c r="AA285" s="121"/>
      <c r="AB285" s="121"/>
      <c r="AC285" s="121"/>
      <c r="AD285" s="121"/>
      <c r="AE285" s="121"/>
      <c r="AF285" s="121"/>
      <c r="AG285" s="189"/>
    </row>
    <row r="286" spans="1:33" ht="4.5" customHeight="1" x14ac:dyDescent="0.2">
      <c r="A286" s="117"/>
      <c r="B286" s="118"/>
      <c r="C286" s="119"/>
      <c r="D286" s="119"/>
      <c r="E286" s="120"/>
      <c r="F286" s="120"/>
      <c r="G286" s="121"/>
      <c r="H286" s="121"/>
      <c r="I286" s="121"/>
      <c r="J286" s="121"/>
      <c r="K286" s="121"/>
      <c r="L286" s="121"/>
      <c r="M286" s="121"/>
      <c r="N286" s="121"/>
      <c r="O286" s="121"/>
      <c r="P286" s="121"/>
      <c r="Q286" s="121"/>
      <c r="R286" s="121"/>
      <c r="S286" s="121"/>
      <c r="T286" s="121"/>
      <c r="U286" s="121"/>
      <c r="V286" s="122"/>
      <c r="W286" s="122"/>
      <c r="X286" s="122"/>
      <c r="Y286" s="122"/>
      <c r="Z286" s="122"/>
      <c r="AA286" s="121"/>
      <c r="AB286" s="121"/>
      <c r="AC286" s="121"/>
      <c r="AD286" s="121"/>
      <c r="AE286" s="121"/>
      <c r="AF286" s="121"/>
      <c r="AG286" s="189"/>
    </row>
    <row r="287" spans="1:33" ht="4.5" customHeight="1" x14ac:dyDescent="0.2">
      <c r="A287" s="117"/>
      <c r="B287" s="118"/>
      <c r="C287" s="119"/>
      <c r="D287" s="119"/>
      <c r="E287" s="120"/>
      <c r="F287" s="120"/>
      <c r="G287" s="121"/>
      <c r="H287" s="121"/>
      <c r="I287" s="121"/>
      <c r="J287" s="121"/>
      <c r="K287" s="121"/>
      <c r="L287" s="121"/>
      <c r="M287" s="121"/>
      <c r="N287" s="121"/>
      <c r="O287" s="121"/>
      <c r="P287" s="121"/>
      <c r="Q287" s="121"/>
      <c r="R287" s="121"/>
      <c r="S287" s="121"/>
      <c r="T287" s="121"/>
      <c r="U287" s="121"/>
      <c r="V287" s="122"/>
      <c r="W287" s="122"/>
      <c r="X287" s="122"/>
      <c r="Y287" s="122"/>
      <c r="Z287" s="122"/>
      <c r="AA287" s="121"/>
      <c r="AB287" s="121"/>
      <c r="AC287" s="121"/>
      <c r="AD287" s="121"/>
      <c r="AE287" s="121"/>
      <c r="AF287" s="121"/>
      <c r="AG287" s="189"/>
    </row>
    <row r="288" spans="1:33" ht="4.5" customHeight="1" x14ac:dyDescent="0.2">
      <c r="A288" s="117"/>
      <c r="B288" s="118"/>
      <c r="C288" s="119"/>
      <c r="D288" s="119"/>
      <c r="E288" s="120"/>
      <c r="F288" s="120"/>
      <c r="G288" s="121"/>
      <c r="H288" s="121"/>
      <c r="I288" s="121"/>
      <c r="J288" s="121"/>
      <c r="K288" s="121"/>
      <c r="L288" s="121"/>
      <c r="M288" s="121"/>
      <c r="N288" s="121"/>
      <c r="O288" s="121"/>
      <c r="P288" s="121"/>
      <c r="Q288" s="121"/>
      <c r="R288" s="121"/>
      <c r="S288" s="121"/>
      <c r="T288" s="121"/>
      <c r="U288" s="121"/>
      <c r="V288" s="122"/>
      <c r="W288" s="122"/>
      <c r="X288" s="122"/>
      <c r="Y288" s="122"/>
      <c r="Z288" s="122"/>
      <c r="AA288" s="121"/>
      <c r="AB288" s="121"/>
      <c r="AC288" s="121"/>
      <c r="AD288" s="121"/>
      <c r="AE288" s="121"/>
      <c r="AF288" s="121"/>
      <c r="AG288" s="189"/>
    </row>
    <row r="289" spans="1:33" ht="4.5" customHeight="1" x14ac:dyDescent="0.2">
      <c r="A289" s="117"/>
      <c r="B289" s="118"/>
      <c r="C289" s="119"/>
      <c r="D289" s="119"/>
      <c r="E289" s="120"/>
      <c r="F289" s="120"/>
      <c r="G289" s="121"/>
      <c r="H289" s="121"/>
      <c r="I289" s="121"/>
      <c r="J289" s="121"/>
      <c r="K289" s="121"/>
      <c r="L289" s="121"/>
      <c r="M289" s="121"/>
      <c r="N289" s="121"/>
      <c r="O289" s="121"/>
      <c r="P289" s="121"/>
      <c r="Q289" s="121"/>
      <c r="R289" s="121"/>
      <c r="S289" s="121"/>
      <c r="T289" s="121"/>
      <c r="U289" s="121"/>
      <c r="V289" s="122"/>
      <c r="W289" s="122"/>
      <c r="X289" s="122"/>
      <c r="Y289" s="122"/>
      <c r="Z289" s="122"/>
      <c r="AA289" s="121"/>
      <c r="AB289" s="121"/>
      <c r="AC289" s="121"/>
      <c r="AD289" s="121"/>
      <c r="AE289" s="121"/>
      <c r="AF289" s="121"/>
      <c r="AG289" s="189"/>
    </row>
    <row r="290" spans="1:33" ht="4.5" customHeight="1" x14ac:dyDescent="0.2">
      <c r="A290" s="117"/>
      <c r="B290" s="118"/>
      <c r="C290" s="119"/>
      <c r="D290" s="119"/>
      <c r="E290" s="120"/>
      <c r="F290" s="120"/>
      <c r="G290" s="121"/>
      <c r="H290" s="121"/>
      <c r="I290" s="121"/>
      <c r="J290" s="121"/>
      <c r="K290" s="121"/>
      <c r="L290" s="121"/>
      <c r="M290" s="121"/>
      <c r="N290" s="121"/>
      <c r="O290" s="121"/>
      <c r="P290" s="121"/>
      <c r="Q290" s="121"/>
      <c r="R290" s="121"/>
      <c r="S290" s="121"/>
      <c r="T290" s="121"/>
      <c r="U290" s="121"/>
      <c r="V290" s="122"/>
      <c r="W290" s="122"/>
      <c r="X290" s="122"/>
      <c r="Y290" s="122"/>
      <c r="Z290" s="122"/>
      <c r="AA290" s="121"/>
      <c r="AB290" s="121"/>
      <c r="AC290" s="121"/>
      <c r="AD290" s="121"/>
      <c r="AE290" s="121"/>
      <c r="AF290" s="121"/>
      <c r="AG290" s="189"/>
    </row>
    <row r="291" spans="1:33" ht="4.5" customHeight="1" x14ac:dyDescent="0.2">
      <c r="A291" s="117"/>
      <c r="B291" s="118"/>
      <c r="C291" s="119"/>
      <c r="D291" s="119"/>
      <c r="E291" s="120"/>
      <c r="F291" s="120"/>
      <c r="G291" s="121"/>
      <c r="H291" s="121"/>
      <c r="I291" s="121"/>
      <c r="J291" s="121"/>
      <c r="K291" s="121"/>
      <c r="L291" s="121"/>
      <c r="M291" s="121"/>
      <c r="N291" s="121"/>
      <c r="O291" s="121"/>
      <c r="P291" s="121"/>
      <c r="Q291" s="121"/>
      <c r="R291" s="121"/>
      <c r="S291" s="121"/>
      <c r="T291" s="121"/>
      <c r="U291" s="121"/>
      <c r="V291" s="122"/>
      <c r="W291" s="122"/>
      <c r="X291" s="122"/>
      <c r="Y291" s="122"/>
      <c r="Z291" s="122"/>
      <c r="AA291" s="121"/>
      <c r="AB291" s="121"/>
      <c r="AC291" s="121"/>
      <c r="AD291" s="121"/>
      <c r="AE291" s="121"/>
      <c r="AF291" s="121"/>
      <c r="AG291" s="189"/>
    </row>
    <row r="292" spans="1:33" ht="4.5" customHeight="1" x14ac:dyDescent="0.2">
      <c r="A292" s="117"/>
      <c r="B292" s="118"/>
      <c r="C292" s="119"/>
      <c r="D292" s="119"/>
      <c r="E292" s="120"/>
      <c r="F292" s="120"/>
      <c r="G292" s="121"/>
      <c r="H292" s="121"/>
      <c r="I292" s="121"/>
      <c r="J292" s="121"/>
      <c r="K292" s="121"/>
      <c r="L292" s="121"/>
      <c r="M292" s="121"/>
      <c r="N292" s="121"/>
      <c r="O292" s="121"/>
      <c r="P292" s="121"/>
      <c r="Q292" s="121"/>
      <c r="R292" s="121"/>
      <c r="S292" s="121"/>
      <c r="T292" s="121"/>
      <c r="U292" s="121"/>
      <c r="V292" s="122"/>
      <c r="W292" s="122"/>
      <c r="X292" s="122"/>
      <c r="Y292" s="122"/>
      <c r="Z292" s="122"/>
      <c r="AA292" s="121"/>
      <c r="AB292" s="121"/>
      <c r="AC292" s="121"/>
      <c r="AD292" s="121"/>
      <c r="AE292" s="121"/>
      <c r="AF292" s="121"/>
      <c r="AG292" s="189"/>
    </row>
    <row r="293" spans="1:33" ht="4.5" customHeight="1" x14ac:dyDescent="0.2">
      <c r="A293" s="117"/>
      <c r="B293" s="118"/>
      <c r="C293" s="119"/>
      <c r="D293" s="119"/>
      <c r="E293" s="120"/>
      <c r="F293" s="120"/>
      <c r="G293" s="121"/>
      <c r="H293" s="121"/>
      <c r="I293" s="121"/>
      <c r="J293" s="121"/>
      <c r="K293" s="121"/>
      <c r="L293" s="121"/>
      <c r="M293" s="121"/>
      <c r="N293" s="121"/>
      <c r="O293" s="121"/>
      <c r="P293" s="121"/>
      <c r="Q293" s="121"/>
      <c r="R293" s="121"/>
      <c r="S293" s="121"/>
      <c r="T293" s="121"/>
      <c r="U293" s="121"/>
      <c r="V293" s="122"/>
      <c r="W293" s="122"/>
      <c r="X293" s="122"/>
      <c r="Y293" s="122"/>
      <c r="Z293" s="122"/>
      <c r="AA293" s="121"/>
      <c r="AB293" s="121"/>
      <c r="AC293" s="121"/>
      <c r="AD293" s="121"/>
      <c r="AE293" s="121"/>
      <c r="AF293" s="121"/>
      <c r="AG293" s="189"/>
    </row>
    <row r="294" spans="1:33" ht="4.5" customHeight="1" x14ac:dyDescent="0.2">
      <c r="A294" s="117"/>
      <c r="B294" s="118"/>
      <c r="C294" s="119"/>
      <c r="D294" s="119"/>
      <c r="E294" s="120"/>
      <c r="F294" s="120"/>
      <c r="G294" s="121"/>
      <c r="H294" s="121"/>
      <c r="I294" s="121"/>
      <c r="J294" s="121"/>
      <c r="K294" s="121"/>
      <c r="L294" s="121"/>
      <c r="M294" s="121"/>
      <c r="N294" s="121"/>
      <c r="O294" s="121"/>
      <c r="P294" s="121"/>
      <c r="Q294" s="121"/>
      <c r="R294" s="121"/>
      <c r="S294" s="121"/>
      <c r="T294" s="121"/>
      <c r="U294" s="121"/>
      <c r="V294" s="122"/>
      <c r="W294" s="122"/>
      <c r="X294" s="122"/>
      <c r="Y294" s="122"/>
      <c r="Z294" s="122"/>
      <c r="AA294" s="121"/>
      <c r="AB294" s="121"/>
      <c r="AC294" s="121"/>
      <c r="AD294" s="121"/>
      <c r="AE294" s="121"/>
      <c r="AF294" s="121"/>
      <c r="AG294" s="189"/>
    </row>
    <row r="295" spans="1:33" ht="4.5" customHeight="1" x14ac:dyDescent="0.2">
      <c r="A295" s="117"/>
      <c r="B295" s="118"/>
      <c r="C295" s="119"/>
      <c r="D295" s="119"/>
      <c r="E295" s="120"/>
      <c r="F295" s="120"/>
      <c r="G295" s="121"/>
      <c r="H295" s="121"/>
      <c r="I295" s="121"/>
      <c r="J295" s="121"/>
      <c r="K295" s="121"/>
      <c r="L295" s="121"/>
      <c r="M295" s="121"/>
      <c r="N295" s="121"/>
      <c r="O295" s="121"/>
      <c r="P295" s="121"/>
      <c r="Q295" s="121"/>
      <c r="R295" s="121"/>
      <c r="S295" s="121"/>
      <c r="T295" s="121"/>
      <c r="U295" s="121"/>
      <c r="V295" s="122"/>
      <c r="W295" s="122"/>
      <c r="X295" s="122"/>
      <c r="Y295" s="122"/>
      <c r="Z295" s="122"/>
      <c r="AA295" s="121"/>
      <c r="AB295" s="121"/>
      <c r="AC295" s="121"/>
      <c r="AD295" s="121"/>
      <c r="AE295" s="121"/>
      <c r="AF295" s="121"/>
      <c r="AG295" s="189"/>
    </row>
    <row r="296" spans="1:33" ht="4.5" customHeight="1" x14ac:dyDescent="0.2">
      <c r="A296" s="117"/>
      <c r="B296" s="118"/>
      <c r="C296" s="119"/>
      <c r="D296" s="119"/>
      <c r="E296" s="120"/>
      <c r="F296" s="120"/>
      <c r="G296" s="121"/>
      <c r="H296" s="121"/>
      <c r="I296" s="121"/>
      <c r="J296" s="121"/>
      <c r="K296" s="121"/>
      <c r="L296" s="121"/>
      <c r="M296" s="121"/>
      <c r="N296" s="121"/>
      <c r="O296" s="121"/>
      <c r="P296" s="121"/>
      <c r="Q296" s="121"/>
      <c r="R296" s="121"/>
      <c r="S296" s="121"/>
      <c r="T296" s="121"/>
      <c r="U296" s="121"/>
      <c r="V296" s="122"/>
      <c r="W296" s="122"/>
      <c r="X296" s="122"/>
      <c r="Y296" s="122"/>
      <c r="Z296" s="122"/>
      <c r="AA296" s="121"/>
      <c r="AB296" s="121"/>
      <c r="AC296" s="121"/>
      <c r="AD296" s="121"/>
      <c r="AE296" s="121"/>
      <c r="AF296" s="121"/>
      <c r="AG296" s="189"/>
    </row>
    <row r="297" spans="1:33" ht="4.5" customHeight="1" x14ac:dyDescent="0.2">
      <c r="A297" s="117"/>
      <c r="B297" s="118"/>
      <c r="C297" s="119"/>
      <c r="D297" s="119"/>
      <c r="E297" s="120"/>
      <c r="F297" s="120"/>
      <c r="G297" s="121"/>
      <c r="H297" s="121"/>
      <c r="I297" s="121"/>
      <c r="J297" s="121"/>
      <c r="K297" s="121"/>
      <c r="L297" s="121"/>
      <c r="M297" s="121"/>
      <c r="N297" s="121"/>
      <c r="O297" s="121"/>
      <c r="P297" s="121"/>
      <c r="Q297" s="121"/>
      <c r="R297" s="121"/>
      <c r="S297" s="121"/>
      <c r="T297" s="121"/>
      <c r="U297" s="121"/>
      <c r="V297" s="122"/>
      <c r="W297" s="122"/>
      <c r="X297" s="122"/>
      <c r="Y297" s="122"/>
      <c r="Z297" s="122"/>
      <c r="AA297" s="121"/>
      <c r="AB297" s="121"/>
      <c r="AC297" s="121"/>
      <c r="AD297" s="121"/>
      <c r="AE297" s="121"/>
      <c r="AF297" s="121"/>
      <c r="AG297" s="189"/>
    </row>
    <row r="298" spans="1:33" ht="4.5" customHeight="1" x14ac:dyDescent="0.2">
      <c r="A298" s="117"/>
      <c r="B298" s="118"/>
      <c r="C298" s="119"/>
      <c r="D298" s="119"/>
      <c r="E298" s="120"/>
      <c r="F298" s="120"/>
      <c r="G298" s="121"/>
      <c r="H298" s="121"/>
      <c r="I298" s="121"/>
      <c r="J298" s="121"/>
      <c r="K298" s="121"/>
      <c r="L298" s="121"/>
      <c r="M298" s="121"/>
      <c r="N298" s="121"/>
      <c r="O298" s="121"/>
      <c r="P298" s="121"/>
      <c r="Q298" s="121"/>
      <c r="R298" s="121"/>
      <c r="S298" s="121"/>
      <c r="T298" s="121"/>
      <c r="U298" s="121"/>
      <c r="V298" s="122"/>
      <c r="W298" s="122"/>
      <c r="X298" s="122"/>
      <c r="Y298" s="122"/>
      <c r="Z298" s="122"/>
      <c r="AA298" s="121"/>
      <c r="AB298" s="121"/>
      <c r="AC298" s="121"/>
      <c r="AD298" s="121"/>
      <c r="AE298" s="121"/>
      <c r="AF298" s="121"/>
      <c r="AG298" s="189"/>
    </row>
    <row r="299" spans="1:33" ht="4.5" customHeight="1" x14ac:dyDescent="0.2">
      <c r="A299" s="117"/>
      <c r="B299" s="118"/>
      <c r="C299" s="119"/>
      <c r="D299" s="119"/>
      <c r="E299" s="120"/>
      <c r="F299" s="120"/>
      <c r="G299" s="121"/>
      <c r="H299" s="121"/>
      <c r="I299" s="121"/>
      <c r="J299" s="121"/>
      <c r="K299" s="121"/>
      <c r="L299" s="121"/>
      <c r="M299" s="121"/>
      <c r="N299" s="121"/>
      <c r="O299" s="121"/>
      <c r="P299" s="121"/>
      <c r="Q299" s="121"/>
      <c r="R299" s="121"/>
      <c r="S299" s="121"/>
      <c r="T299" s="121"/>
      <c r="U299" s="121"/>
      <c r="V299" s="122"/>
      <c r="W299" s="122"/>
      <c r="X299" s="122"/>
      <c r="Y299" s="122"/>
      <c r="Z299" s="122"/>
      <c r="AA299" s="121"/>
      <c r="AB299" s="121"/>
      <c r="AC299" s="121"/>
      <c r="AD299" s="121"/>
      <c r="AE299" s="121"/>
      <c r="AF299" s="121"/>
      <c r="AG299" s="189"/>
    </row>
    <row r="300" spans="1:33" ht="4.5" customHeight="1" x14ac:dyDescent="0.2">
      <c r="A300" s="117"/>
      <c r="B300" s="118"/>
      <c r="C300" s="119"/>
      <c r="D300" s="119"/>
      <c r="E300" s="120"/>
      <c r="F300" s="120"/>
      <c r="G300" s="121"/>
      <c r="H300" s="121"/>
      <c r="I300" s="121"/>
      <c r="J300" s="121"/>
      <c r="K300" s="121"/>
      <c r="L300" s="121"/>
      <c r="M300" s="121"/>
      <c r="N300" s="121"/>
      <c r="O300" s="121"/>
      <c r="P300" s="121"/>
      <c r="Q300" s="121"/>
      <c r="R300" s="121"/>
      <c r="S300" s="121"/>
      <c r="T300" s="121"/>
      <c r="U300" s="121"/>
      <c r="V300" s="122"/>
      <c r="W300" s="122"/>
      <c r="X300" s="122"/>
      <c r="Y300" s="122"/>
      <c r="Z300" s="122"/>
      <c r="AA300" s="121"/>
      <c r="AB300" s="121"/>
      <c r="AC300" s="121"/>
      <c r="AD300" s="121"/>
      <c r="AE300" s="121"/>
      <c r="AF300" s="121"/>
      <c r="AG300" s="189"/>
    </row>
    <row r="301" spans="1:33" ht="4.5" customHeight="1" x14ac:dyDescent="0.2">
      <c r="A301" s="117"/>
      <c r="B301" s="118"/>
      <c r="C301" s="119"/>
      <c r="D301" s="119"/>
      <c r="E301" s="120"/>
      <c r="F301" s="120"/>
      <c r="G301" s="121"/>
      <c r="H301" s="121"/>
      <c r="I301" s="121"/>
      <c r="J301" s="121"/>
      <c r="K301" s="121"/>
      <c r="L301" s="121"/>
      <c r="M301" s="121"/>
      <c r="N301" s="121"/>
      <c r="O301" s="121"/>
      <c r="P301" s="121"/>
      <c r="Q301" s="121"/>
      <c r="R301" s="121"/>
      <c r="S301" s="121"/>
      <c r="T301" s="121"/>
      <c r="U301" s="121"/>
      <c r="V301" s="122"/>
      <c r="W301" s="122"/>
      <c r="X301" s="122"/>
      <c r="Y301" s="122"/>
      <c r="Z301" s="122"/>
      <c r="AA301" s="121"/>
      <c r="AB301" s="121"/>
      <c r="AC301" s="121"/>
      <c r="AD301" s="121"/>
      <c r="AE301" s="121"/>
      <c r="AF301" s="121"/>
      <c r="AG301" s="189"/>
    </row>
    <row r="302" spans="1:33" ht="4.5" customHeight="1" x14ac:dyDescent="0.2">
      <c r="A302" s="117"/>
      <c r="B302" s="118"/>
      <c r="C302" s="119"/>
      <c r="D302" s="119"/>
      <c r="E302" s="120"/>
      <c r="F302" s="120"/>
      <c r="G302" s="121"/>
      <c r="H302" s="121"/>
      <c r="I302" s="121"/>
      <c r="J302" s="121"/>
      <c r="K302" s="121"/>
      <c r="L302" s="121"/>
      <c r="M302" s="121"/>
      <c r="N302" s="121"/>
      <c r="O302" s="121"/>
      <c r="P302" s="121"/>
      <c r="Q302" s="121"/>
      <c r="R302" s="121"/>
      <c r="S302" s="121"/>
      <c r="T302" s="121"/>
      <c r="U302" s="121"/>
      <c r="V302" s="122"/>
      <c r="W302" s="122"/>
      <c r="X302" s="122"/>
      <c r="Y302" s="122"/>
      <c r="Z302" s="122"/>
      <c r="AA302" s="121"/>
      <c r="AB302" s="121"/>
      <c r="AC302" s="121"/>
      <c r="AD302" s="121"/>
      <c r="AE302" s="121"/>
      <c r="AF302" s="121"/>
      <c r="AG302" s="189"/>
    </row>
    <row r="303" spans="1:33" ht="4.5" customHeight="1" x14ac:dyDescent="0.2">
      <c r="A303" s="117"/>
      <c r="B303" s="118"/>
      <c r="C303" s="119"/>
      <c r="D303" s="119"/>
      <c r="E303" s="120"/>
      <c r="F303" s="120"/>
      <c r="G303" s="121"/>
      <c r="H303" s="121"/>
      <c r="I303" s="121"/>
      <c r="J303" s="121"/>
      <c r="K303" s="121"/>
      <c r="L303" s="121"/>
      <c r="M303" s="121"/>
      <c r="N303" s="121"/>
      <c r="O303" s="121"/>
      <c r="P303" s="121"/>
      <c r="Q303" s="121"/>
      <c r="R303" s="121"/>
      <c r="S303" s="121"/>
      <c r="T303" s="121"/>
      <c r="U303" s="121"/>
      <c r="V303" s="122"/>
      <c r="W303" s="122"/>
      <c r="X303" s="122"/>
      <c r="Y303" s="122"/>
      <c r="Z303" s="122"/>
      <c r="AA303" s="121"/>
      <c r="AB303" s="121"/>
      <c r="AC303" s="121"/>
      <c r="AD303" s="121"/>
      <c r="AE303" s="121"/>
      <c r="AF303" s="121"/>
      <c r="AG303" s="189"/>
    </row>
    <row r="304" spans="1:33" ht="4.5" customHeight="1" x14ac:dyDescent="0.2">
      <c r="A304" s="117"/>
      <c r="B304" s="118"/>
      <c r="C304" s="119"/>
      <c r="D304" s="119"/>
      <c r="E304" s="120"/>
      <c r="F304" s="120"/>
      <c r="G304" s="121"/>
      <c r="H304" s="121"/>
      <c r="I304" s="121"/>
      <c r="J304" s="121"/>
      <c r="K304" s="121"/>
      <c r="L304" s="121"/>
      <c r="M304" s="121"/>
      <c r="N304" s="121"/>
      <c r="O304" s="121"/>
      <c r="P304" s="121"/>
      <c r="Q304" s="121"/>
      <c r="R304" s="121"/>
      <c r="S304" s="121"/>
      <c r="T304" s="121"/>
      <c r="U304" s="121"/>
      <c r="V304" s="122"/>
      <c r="W304" s="122"/>
      <c r="X304" s="122"/>
      <c r="Y304" s="122"/>
      <c r="Z304" s="122"/>
      <c r="AA304" s="121"/>
      <c r="AB304" s="121"/>
      <c r="AC304" s="121"/>
      <c r="AD304" s="121"/>
      <c r="AE304" s="121"/>
      <c r="AF304" s="121"/>
      <c r="AG304" s="189"/>
    </row>
    <row r="305" spans="1:33" ht="4.5" customHeight="1" x14ac:dyDescent="0.2">
      <c r="A305" s="117"/>
      <c r="B305" s="118"/>
      <c r="C305" s="119"/>
      <c r="D305" s="119"/>
      <c r="E305" s="120"/>
      <c r="F305" s="120"/>
      <c r="G305" s="121"/>
      <c r="H305" s="121"/>
      <c r="I305" s="121"/>
      <c r="J305" s="121"/>
      <c r="K305" s="121"/>
      <c r="L305" s="121"/>
      <c r="M305" s="121"/>
      <c r="N305" s="121"/>
      <c r="O305" s="121"/>
      <c r="P305" s="121"/>
      <c r="Q305" s="121"/>
      <c r="R305" s="121"/>
      <c r="S305" s="121"/>
      <c r="T305" s="121"/>
      <c r="U305" s="121"/>
      <c r="V305" s="122"/>
      <c r="W305" s="122"/>
      <c r="X305" s="122"/>
      <c r="Y305" s="122"/>
      <c r="Z305" s="122"/>
      <c r="AA305" s="121"/>
      <c r="AB305" s="121"/>
      <c r="AC305" s="121"/>
      <c r="AD305" s="121"/>
      <c r="AE305" s="121"/>
      <c r="AF305" s="121"/>
      <c r="AG305" s="189"/>
    </row>
    <row r="306" spans="1:33" ht="4.5" customHeight="1" x14ac:dyDescent="0.2">
      <c r="A306" s="117"/>
      <c r="B306" s="118"/>
      <c r="C306" s="119"/>
      <c r="D306" s="119"/>
      <c r="E306" s="120"/>
      <c r="F306" s="120"/>
      <c r="G306" s="121"/>
      <c r="H306" s="121"/>
      <c r="I306" s="121"/>
      <c r="J306" s="121"/>
      <c r="K306" s="121"/>
      <c r="L306" s="121"/>
      <c r="M306" s="121"/>
      <c r="N306" s="121"/>
      <c r="O306" s="121"/>
      <c r="P306" s="121"/>
      <c r="Q306" s="121"/>
      <c r="R306" s="121"/>
      <c r="S306" s="121"/>
      <c r="T306" s="121"/>
      <c r="U306" s="121"/>
      <c r="V306" s="122"/>
      <c r="W306" s="122"/>
      <c r="X306" s="122"/>
      <c r="Y306" s="122"/>
      <c r="Z306" s="122"/>
      <c r="AA306" s="121"/>
      <c r="AB306" s="121"/>
      <c r="AC306" s="121"/>
      <c r="AD306" s="121"/>
      <c r="AE306" s="121"/>
      <c r="AF306" s="121"/>
      <c r="AG306" s="189"/>
    </row>
    <row r="307" spans="1:33" ht="4.5" customHeight="1" x14ac:dyDescent="0.2">
      <c r="A307" s="117"/>
      <c r="B307" s="118"/>
      <c r="C307" s="119"/>
      <c r="D307" s="119"/>
      <c r="E307" s="120"/>
      <c r="F307" s="120"/>
      <c r="G307" s="121"/>
      <c r="H307" s="121"/>
      <c r="I307" s="121"/>
      <c r="J307" s="121"/>
      <c r="K307" s="121"/>
      <c r="L307" s="121"/>
      <c r="M307" s="121"/>
      <c r="N307" s="121"/>
      <c r="O307" s="121"/>
      <c r="P307" s="121"/>
      <c r="Q307" s="121"/>
      <c r="R307" s="121"/>
      <c r="S307" s="121"/>
      <c r="T307" s="121"/>
      <c r="U307" s="121"/>
      <c r="V307" s="122"/>
      <c r="W307" s="122"/>
      <c r="X307" s="122"/>
      <c r="Y307" s="122"/>
      <c r="Z307" s="122"/>
      <c r="AA307" s="121"/>
      <c r="AB307" s="121"/>
      <c r="AC307" s="121"/>
      <c r="AD307" s="121"/>
      <c r="AE307" s="121"/>
      <c r="AF307" s="121"/>
      <c r="AG307" s="189"/>
    </row>
    <row r="308" spans="1:33" ht="4.5" customHeight="1" x14ac:dyDescent="0.2">
      <c r="A308" s="117"/>
      <c r="B308" s="118"/>
      <c r="C308" s="119"/>
      <c r="D308" s="119"/>
      <c r="E308" s="120"/>
      <c r="F308" s="120"/>
      <c r="G308" s="121"/>
      <c r="H308" s="121"/>
      <c r="I308" s="121"/>
      <c r="J308" s="121"/>
      <c r="K308" s="121"/>
      <c r="L308" s="121"/>
      <c r="M308" s="121"/>
      <c r="N308" s="121"/>
      <c r="O308" s="121"/>
      <c r="P308" s="121"/>
      <c r="Q308" s="121"/>
      <c r="R308" s="121"/>
      <c r="S308" s="121"/>
      <c r="T308" s="121"/>
      <c r="U308" s="121"/>
      <c r="V308" s="122"/>
      <c r="W308" s="122"/>
      <c r="X308" s="122"/>
      <c r="Y308" s="122"/>
      <c r="Z308" s="122"/>
      <c r="AA308" s="121"/>
      <c r="AB308" s="121"/>
      <c r="AC308" s="121"/>
      <c r="AD308" s="121"/>
      <c r="AE308" s="121"/>
      <c r="AF308" s="121"/>
      <c r="AG308" s="189"/>
    </row>
    <row r="309" spans="1:33" ht="4.5" customHeight="1" x14ac:dyDescent="0.2">
      <c r="A309" s="117"/>
      <c r="B309" s="118"/>
      <c r="C309" s="119"/>
      <c r="D309" s="119"/>
      <c r="E309" s="120"/>
      <c r="F309" s="120"/>
      <c r="G309" s="121"/>
      <c r="H309" s="121"/>
      <c r="I309" s="121"/>
      <c r="J309" s="121"/>
      <c r="K309" s="121"/>
      <c r="L309" s="121"/>
      <c r="M309" s="121"/>
      <c r="N309" s="121"/>
      <c r="O309" s="121"/>
      <c r="P309" s="121"/>
      <c r="Q309" s="121"/>
      <c r="R309" s="121"/>
      <c r="S309" s="121"/>
      <c r="T309" s="121"/>
      <c r="U309" s="121"/>
      <c r="V309" s="122"/>
      <c r="W309" s="122"/>
      <c r="X309" s="122"/>
      <c r="Y309" s="122"/>
      <c r="Z309" s="122"/>
      <c r="AA309" s="121"/>
      <c r="AB309" s="121"/>
      <c r="AC309" s="121"/>
      <c r="AD309" s="121"/>
      <c r="AE309" s="121"/>
      <c r="AF309" s="121"/>
      <c r="AG309" s="189"/>
    </row>
    <row r="310" spans="1:33" ht="4.5" customHeight="1" x14ac:dyDescent="0.2">
      <c r="A310" s="117"/>
      <c r="B310" s="118"/>
      <c r="C310" s="119"/>
      <c r="D310" s="119"/>
      <c r="E310" s="120"/>
      <c r="F310" s="120"/>
      <c r="G310" s="121"/>
      <c r="H310" s="121"/>
      <c r="I310" s="121"/>
      <c r="J310" s="121"/>
      <c r="K310" s="121"/>
      <c r="L310" s="121"/>
      <c r="M310" s="121"/>
      <c r="N310" s="121"/>
      <c r="O310" s="121"/>
      <c r="P310" s="121"/>
      <c r="Q310" s="121"/>
      <c r="R310" s="121"/>
      <c r="S310" s="121"/>
      <c r="T310" s="121"/>
      <c r="U310" s="121"/>
      <c r="V310" s="122"/>
      <c r="W310" s="122"/>
      <c r="X310" s="122"/>
      <c r="Y310" s="122"/>
      <c r="Z310" s="122"/>
      <c r="AA310" s="121"/>
      <c r="AB310" s="121"/>
      <c r="AC310" s="121"/>
      <c r="AD310" s="121"/>
      <c r="AE310" s="121"/>
      <c r="AF310" s="121"/>
      <c r="AG310" s="189"/>
    </row>
    <row r="311" spans="1:33" ht="4.5" customHeight="1" x14ac:dyDescent="0.2">
      <c r="A311" s="117"/>
      <c r="B311" s="118"/>
      <c r="C311" s="119"/>
      <c r="D311" s="119"/>
      <c r="E311" s="120"/>
      <c r="F311" s="120"/>
      <c r="G311" s="121"/>
      <c r="H311" s="121"/>
      <c r="I311" s="121"/>
      <c r="J311" s="121"/>
      <c r="K311" s="121"/>
      <c r="L311" s="121"/>
      <c r="M311" s="121"/>
      <c r="N311" s="121"/>
      <c r="O311" s="121"/>
      <c r="P311" s="121"/>
      <c r="Q311" s="121"/>
      <c r="R311" s="121"/>
      <c r="S311" s="121"/>
      <c r="T311" s="121"/>
      <c r="U311" s="121"/>
      <c r="V311" s="122"/>
      <c r="W311" s="122"/>
      <c r="X311" s="122"/>
      <c r="Y311" s="122"/>
      <c r="Z311" s="122"/>
      <c r="AA311" s="121"/>
      <c r="AB311" s="121"/>
      <c r="AC311" s="121"/>
      <c r="AD311" s="121"/>
      <c r="AE311" s="121"/>
      <c r="AF311" s="121"/>
      <c r="AG311" s="189"/>
    </row>
    <row r="312" spans="1:33" ht="4.5" customHeight="1" x14ac:dyDescent="0.2">
      <c r="A312" s="117"/>
      <c r="B312" s="118"/>
      <c r="C312" s="119"/>
      <c r="D312" s="119"/>
      <c r="E312" s="120"/>
      <c r="F312" s="120"/>
      <c r="G312" s="121"/>
      <c r="H312" s="121"/>
      <c r="I312" s="121"/>
      <c r="J312" s="121"/>
      <c r="K312" s="121"/>
      <c r="L312" s="121"/>
      <c r="M312" s="121"/>
      <c r="N312" s="121"/>
      <c r="O312" s="121"/>
      <c r="P312" s="121"/>
      <c r="Q312" s="121"/>
      <c r="R312" s="121"/>
      <c r="S312" s="121"/>
      <c r="T312" s="121"/>
      <c r="U312" s="121"/>
      <c r="V312" s="122"/>
      <c r="W312" s="122"/>
      <c r="X312" s="122"/>
      <c r="Y312" s="122"/>
      <c r="Z312" s="122"/>
      <c r="AA312" s="121"/>
      <c r="AB312" s="121"/>
      <c r="AC312" s="121"/>
      <c r="AD312" s="121"/>
      <c r="AE312" s="121"/>
      <c r="AF312" s="121"/>
      <c r="AG312" s="189"/>
    </row>
    <row r="313" spans="1:33" ht="4.5" customHeight="1" x14ac:dyDescent="0.2">
      <c r="A313" s="117"/>
      <c r="B313" s="118"/>
      <c r="C313" s="119"/>
      <c r="D313" s="119"/>
      <c r="E313" s="120"/>
      <c r="F313" s="120"/>
      <c r="G313" s="121"/>
      <c r="H313" s="121"/>
      <c r="I313" s="121"/>
      <c r="J313" s="121"/>
      <c r="K313" s="121"/>
      <c r="L313" s="121"/>
      <c r="M313" s="121"/>
      <c r="N313" s="121"/>
      <c r="O313" s="121"/>
      <c r="P313" s="121"/>
      <c r="Q313" s="121"/>
      <c r="R313" s="121"/>
      <c r="S313" s="121"/>
      <c r="T313" s="121"/>
      <c r="U313" s="121"/>
      <c r="V313" s="122"/>
      <c r="W313" s="122"/>
      <c r="X313" s="122"/>
      <c r="Y313" s="122"/>
      <c r="Z313" s="122"/>
      <c r="AA313" s="121"/>
      <c r="AB313" s="121"/>
      <c r="AC313" s="121"/>
      <c r="AD313" s="121"/>
      <c r="AE313" s="121"/>
      <c r="AF313" s="121"/>
      <c r="AG313" s="189"/>
    </row>
    <row r="314" spans="1:33" ht="4.5" customHeight="1" x14ac:dyDescent="0.2">
      <c r="A314" s="117"/>
      <c r="B314" s="118"/>
      <c r="C314" s="119"/>
      <c r="D314" s="119"/>
      <c r="E314" s="120"/>
      <c r="F314" s="120"/>
      <c r="G314" s="121"/>
      <c r="H314" s="121"/>
      <c r="I314" s="121"/>
      <c r="J314" s="121"/>
      <c r="K314" s="121"/>
      <c r="L314" s="121"/>
      <c r="M314" s="121"/>
      <c r="N314" s="121"/>
      <c r="O314" s="121"/>
      <c r="P314" s="121"/>
      <c r="Q314" s="121"/>
      <c r="R314" s="121"/>
      <c r="S314" s="121"/>
      <c r="T314" s="121"/>
      <c r="U314" s="121"/>
      <c r="V314" s="122"/>
      <c r="W314" s="122"/>
      <c r="X314" s="122"/>
      <c r="Y314" s="122"/>
      <c r="Z314" s="122"/>
      <c r="AA314" s="121"/>
      <c r="AB314" s="121"/>
      <c r="AC314" s="121"/>
      <c r="AD314" s="121"/>
      <c r="AE314" s="121"/>
      <c r="AF314" s="121"/>
      <c r="AG314" s="189"/>
    </row>
    <row r="315" spans="1:33" ht="4.5" customHeight="1" x14ac:dyDescent="0.2">
      <c r="A315" s="117"/>
      <c r="B315" s="118"/>
      <c r="C315" s="119"/>
      <c r="D315" s="119"/>
      <c r="E315" s="120"/>
      <c r="F315" s="120"/>
      <c r="G315" s="121"/>
      <c r="H315" s="121"/>
      <c r="I315" s="121"/>
      <c r="J315" s="121"/>
      <c r="K315" s="121"/>
      <c r="L315" s="121"/>
      <c r="M315" s="121"/>
      <c r="N315" s="121"/>
      <c r="O315" s="121"/>
      <c r="P315" s="121"/>
      <c r="Q315" s="121"/>
      <c r="R315" s="121"/>
      <c r="S315" s="121"/>
      <c r="T315" s="121"/>
      <c r="U315" s="121"/>
      <c r="V315" s="122"/>
      <c r="W315" s="122"/>
      <c r="X315" s="122"/>
      <c r="Y315" s="122"/>
      <c r="Z315" s="122"/>
      <c r="AA315" s="121"/>
      <c r="AB315" s="121"/>
      <c r="AC315" s="121"/>
      <c r="AD315" s="121"/>
      <c r="AE315" s="121"/>
      <c r="AF315" s="121"/>
      <c r="AG315" s="189"/>
    </row>
    <row r="316" spans="1:33" ht="4.5" customHeight="1" x14ac:dyDescent="0.2">
      <c r="A316" s="117"/>
      <c r="B316" s="118"/>
      <c r="C316" s="119"/>
      <c r="D316" s="119"/>
      <c r="E316" s="120"/>
      <c r="F316" s="120"/>
      <c r="G316" s="121"/>
      <c r="H316" s="121"/>
      <c r="I316" s="121"/>
      <c r="J316" s="121"/>
      <c r="K316" s="121"/>
      <c r="L316" s="121"/>
      <c r="M316" s="121"/>
      <c r="N316" s="121"/>
      <c r="O316" s="121"/>
      <c r="P316" s="121"/>
      <c r="Q316" s="121"/>
      <c r="R316" s="121"/>
      <c r="S316" s="121"/>
      <c r="T316" s="121"/>
      <c r="U316" s="121"/>
      <c r="V316" s="122"/>
      <c r="W316" s="122"/>
      <c r="X316" s="122"/>
      <c r="Y316" s="122"/>
      <c r="Z316" s="122"/>
      <c r="AA316" s="121"/>
      <c r="AB316" s="121"/>
      <c r="AC316" s="121"/>
      <c r="AD316" s="121"/>
      <c r="AE316" s="121"/>
      <c r="AF316" s="121"/>
      <c r="AG316" s="189"/>
    </row>
    <row r="317" spans="1:33" ht="4.5" customHeight="1" x14ac:dyDescent="0.2">
      <c r="A317" s="117"/>
      <c r="B317" s="118"/>
      <c r="C317" s="119"/>
      <c r="D317" s="119"/>
      <c r="E317" s="120"/>
      <c r="F317" s="120"/>
      <c r="G317" s="121"/>
      <c r="H317" s="121"/>
      <c r="I317" s="121"/>
      <c r="J317" s="121"/>
      <c r="K317" s="121"/>
      <c r="L317" s="121"/>
      <c r="M317" s="121"/>
      <c r="N317" s="121"/>
      <c r="O317" s="121"/>
      <c r="P317" s="121"/>
      <c r="Q317" s="121"/>
      <c r="R317" s="121"/>
      <c r="S317" s="121"/>
      <c r="T317" s="121"/>
      <c r="U317" s="121"/>
      <c r="V317" s="122"/>
      <c r="W317" s="122"/>
      <c r="X317" s="122"/>
      <c r="Y317" s="122"/>
      <c r="Z317" s="122"/>
      <c r="AA317" s="121"/>
      <c r="AB317" s="121"/>
      <c r="AC317" s="121"/>
      <c r="AD317" s="121"/>
      <c r="AE317" s="121"/>
      <c r="AF317" s="121"/>
      <c r="AG317" s="189"/>
    </row>
    <row r="318" spans="1:33" ht="4.5" customHeight="1" x14ac:dyDescent="0.2">
      <c r="A318" s="117"/>
      <c r="B318" s="118"/>
      <c r="C318" s="119"/>
      <c r="D318" s="119"/>
      <c r="E318" s="120"/>
      <c r="F318" s="120"/>
      <c r="G318" s="121"/>
      <c r="H318" s="121"/>
      <c r="I318" s="121"/>
      <c r="J318" s="121"/>
      <c r="K318" s="121"/>
      <c r="L318" s="121"/>
      <c r="M318" s="121"/>
      <c r="N318" s="121"/>
      <c r="O318" s="121"/>
      <c r="P318" s="121"/>
      <c r="Q318" s="121"/>
      <c r="R318" s="121"/>
      <c r="S318" s="121"/>
      <c r="T318" s="121"/>
      <c r="U318" s="121"/>
      <c r="V318" s="122"/>
      <c r="W318" s="122"/>
      <c r="X318" s="122"/>
      <c r="Y318" s="122"/>
      <c r="Z318" s="122"/>
      <c r="AA318" s="121"/>
      <c r="AB318" s="121"/>
      <c r="AC318" s="121"/>
      <c r="AD318" s="121"/>
      <c r="AE318" s="121"/>
      <c r="AF318" s="121"/>
      <c r="AG318" s="189"/>
    </row>
    <row r="319" spans="1:33" ht="4.5" customHeight="1" x14ac:dyDescent="0.2">
      <c r="A319" s="117"/>
      <c r="B319" s="118"/>
      <c r="C319" s="119"/>
      <c r="D319" s="119"/>
      <c r="E319" s="120"/>
      <c r="F319" s="120"/>
      <c r="G319" s="121"/>
      <c r="H319" s="121"/>
      <c r="I319" s="121"/>
      <c r="J319" s="121"/>
      <c r="K319" s="121"/>
      <c r="L319" s="121"/>
      <c r="M319" s="121"/>
      <c r="N319" s="121"/>
      <c r="O319" s="121"/>
      <c r="P319" s="121"/>
      <c r="Q319" s="121"/>
      <c r="R319" s="121"/>
      <c r="S319" s="121"/>
      <c r="T319" s="121"/>
      <c r="U319" s="121"/>
      <c r="V319" s="122"/>
      <c r="W319" s="122"/>
      <c r="X319" s="122"/>
      <c r="Y319" s="122"/>
      <c r="Z319" s="122"/>
      <c r="AA319" s="121"/>
      <c r="AB319" s="121"/>
      <c r="AC319" s="121"/>
      <c r="AD319" s="121"/>
      <c r="AE319" s="121"/>
      <c r="AF319" s="121"/>
      <c r="AG319" s="189"/>
    </row>
    <row r="320" spans="1:33" ht="4.5" customHeight="1" x14ac:dyDescent="0.2">
      <c r="A320" s="117"/>
      <c r="B320" s="118"/>
      <c r="C320" s="119"/>
      <c r="D320" s="119"/>
      <c r="E320" s="120"/>
      <c r="F320" s="120"/>
      <c r="G320" s="121"/>
      <c r="H320" s="121"/>
      <c r="I320" s="121"/>
      <c r="J320" s="121"/>
      <c r="K320" s="121"/>
      <c r="L320" s="121"/>
      <c r="M320" s="121"/>
      <c r="N320" s="121"/>
      <c r="O320" s="121"/>
      <c r="P320" s="121"/>
      <c r="Q320" s="121"/>
      <c r="R320" s="121"/>
      <c r="S320" s="121"/>
      <c r="T320" s="121"/>
      <c r="U320" s="121"/>
      <c r="V320" s="122"/>
      <c r="W320" s="122"/>
      <c r="X320" s="122"/>
      <c r="Y320" s="122"/>
      <c r="Z320" s="122"/>
      <c r="AA320" s="121"/>
      <c r="AB320" s="121"/>
      <c r="AC320" s="121"/>
      <c r="AD320" s="121"/>
      <c r="AE320" s="121"/>
      <c r="AF320" s="121"/>
      <c r="AG320" s="189"/>
    </row>
    <row r="321" spans="1:33" ht="4.5" customHeight="1" x14ac:dyDescent="0.2">
      <c r="A321" s="117"/>
      <c r="B321" s="118"/>
      <c r="C321" s="119"/>
      <c r="D321" s="119"/>
      <c r="E321" s="120"/>
      <c r="F321" s="120"/>
      <c r="G321" s="121"/>
      <c r="H321" s="121"/>
      <c r="I321" s="121"/>
      <c r="J321" s="121"/>
      <c r="K321" s="121"/>
      <c r="L321" s="121"/>
      <c r="M321" s="121"/>
      <c r="N321" s="121"/>
      <c r="O321" s="121"/>
      <c r="P321" s="121"/>
      <c r="Q321" s="121"/>
      <c r="R321" s="121"/>
      <c r="S321" s="121"/>
      <c r="T321" s="121"/>
      <c r="U321" s="121"/>
      <c r="V321" s="122"/>
      <c r="W321" s="122"/>
      <c r="X321" s="122"/>
      <c r="Y321" s="122"/>
      <c r="Z321" s="122"/>
      <c r="AA321" s="121"/>
      <c r="AB321" s="121"/>
      <c r="AC321" s="121"/>
      <c r="AD321" s="121"/>
      <c r="AE321" s="121"/>
      <c r="AF321" s="121"/>
      <c r="AG321" s="189"/>
    </row>
    <row r="322" spans="1:33" ht="4.5" customHeight="1" x14ac:dyDescent="0.2">
      <c r="A322" s="117"/>
      <c r="B322" s="118"/>
      <c r="C322" s="119"/>
      <c r="D322" s="119"/>
      <c r="E322" s="120"/>
      <c r="F322" s="120"/>
      <c r="G322" s="121"/>
      <c r="H322" s="121"/>
      <c r="I322" s="121"/>
      <c r="J322" s="121"/>
      <c r="K322" s="121"/>
      <c r="L322" s="121"/>
      <c r="M322" s="121"/>
      <c r="N322" s="121"/>
      <c r="O322" s="121"/>
      <c r="P322" s="121"/>
      <c r="Q322" s="121"/>
      <c r="R322" s="121"/>
      <c r="S322" s="121"/>
      <c r="T322" s="121"/>
      <c r="U322" s="121"/>
      <c r="V322" s="122"/>
      <c r="W322" s="122"/>
      <c r="X322" s="122"/>
      <c r="Y322" s="122"/>
      <c r="Z322" s="122"/>
      <c r="AA322" s="121"/>
      <c r="AB322" s="121"/>
      <c r="AC322" s="121"/>
      <c r="AD322" s="121"/>
      <c r="AE322" s="121"/>
      <c r="AF322" s="121"/>
      <c r="AG322" s="189"/>
    </row>
    <row r="323" spans="1:33" ht="4.5" customHeight="1" x14ac:dyDescent="0.2">
      <c r="A323" s="117"/>
      <c r="B323" s="118"/>
      <c r="C323" s="119"/>
      <c r="D323" s="119"/>
      <c r="E323" s="120"/>
      <c r="F323" s="120"/>
      <c r="G323" s="121"/>
      <c r="H323" s="121"/>
      <c r="I323" s="121"/>
      <c r="J323" s="121"/>
      <c r="K323" s="121"/>
      <c r="L323" s="121"/>
      <c r="M323" s="121"/>
      <c r="N323" s="121"/>
      <c r="O323" s="121"/>
      <c r="P323" s="121"/>
      <c r="Q323" s="121"/>
      <c r="R323" s="121"/>
      <c r="S323" s="121"/>
      <c r="T323" s="121"/>
      <c r="U323" s="121"/>
      <c r="V323" s="122"/>
      <c r="W323" s="122"/>
      <c r="X323" s="122"/>
      <c r="Y323" s="122"/>
      <c r="Z323" s="122"/>
      <c r="AA323" s="121"/>
      <c r="AB323" s="121"/>
      <c r="AC323" s="121"/>
      <c r="AD323" s="121"/>
      <c r="AE323" s="121"/>
      <c r="AF323" s="121"/>
      <c r="AG323" s="189"/>
    </row>
    <row r="324" spans="1:33" ht="4.5" customHeight="1" x14ac:dyDescent="0.2">
      <c r="A324" s="117"/>
      <c r="B324" s="118"/>
      <c r="C324" s="119"/>
      <c r="D324" s="119"/>
      <c r="E324" s="120"/>
      <c r="F324" s="120"/>
      <c r="G324" s="121"/>
      <c r="H324" s="121"/>
      <c r="I324" s="121"/>
      <c r="J324" s="121"/>
      <c r="K324" s="121"/>
      <c r="L324" s="121"/>
      <c r="M324" s="121"/>
      <c r="N324" s="121"/>
      <c r="O324" s="121"/>
      <c r="P324" s="121"/>
      <c r="Q324" s="121"/>
      <c r="R324" s="121"/>
      <c r="S324" s="121"/>
      <c r="T324" s="121"/>
      <c r="U324" s="121"/>
      <c r="V324" s="122"/>
      <c r="W324" s="122"/>
      <c r="X324" s="122"/>
      <c r="Y324" s="122"/>
      <c r="Z324" s="122"/>
      <c r="AA324" s="121"/>
      <c r="AB324" s="121"/>
      <c r="AC324" s="121"/>
      <c r="AD324" s="121"/>
      <c r="AE324" s="121"/>
      <c r="AF324" s="121"/>
      <c r="AG324" s="189"/>
    </row>
    <row r="325" spans="1:33" ht="4.5" customHeight="1" x14ac:dyDescent="0.2">
      <c r="A325" s="117"/>
      <c r="B325" s="118"/>
      <c r="C325" s="119"/>
      <c r="D325" s="119"/>
      <c r="E325" s="120"/>
      <c r="F325" s="120"/>
      <c r="G325" s="121"/>
      <c r="H325" s="121"/>
      <c r="I325" s="121"/>
      <c r="J325" s="121"/>
      <c r="K325" s="121"/>
      <c r="L325" s="121"/>
      <c r="M325" s="121"/>
      <c r="N325" s="121"/>
      <c r="O325" s="121"/>
      <c r="P325" s="121"/>
      <c r="Q325" s="121"/>
      <c r="R325" s="121"/>
      <c r="S325" s="121"/>
      <c r="T325" s="121"/>
      <c r="U325" s="121"/>
      <c r="V325" s="122"/>
      <c r="W325" s="122"/>
      <c r="X325" s="122"/>
      <c r="Y325" s="122"/>
      <c r="Z325" s="122"/>
      <c r="AA325" s="121"/>
      <c r="AB325" s="121"/>
      <c r="AC325" s="121"/>
      <c r="AD325" s="121"/>
      <c r="AE325" s="121"/>
      <c r="AF325" s="121"/>
      <c r="AG325" s="189"/>
    </row>
    <row r="326" spans="1:33" ht="4.5" customHeight="1" x14ac:dyDescent="0.2">
      <c r="A326" s="117"/>
      <c r="B326" s="118"/>
      <c r="C326" s="119"/>
      <c r="D326" s="119"/>
      <c r="E326" s="120"/>
      <c r="F326" s="120"/>
      <c r="G326" s="121"/>
      <c r="H326" s="121"/>
      <c r="I326" s="121"/>
      <c r="J326" s="121"/>
      <c r="K326" s="121"/>
      <c r="L326" s="121"/>
      <c r="M326" s="121"/>
      <c r="N326" s="121"/>
      <c r="O326" s="121"/>
      <c r="P326" s="121"/>
      <c r="Q326" s="121"/>
      <c r="R326" s="121"/>
      <c r="S326" s="121"/>
      <c r="T326" s="121"/>
      <c r="U326" s="121"/>
      <c r="V326" s="122"/>
      <c r="W326" s="122"/>
      <c r="X326" s="122"/>
      <c r="Y326" s="122"/>
      <c r="Z326" s="122"/>
      <c r="AA326" s="121"/>
      <c r="AB326" s="121"/>
      <c r="AC326" s="121"/>
      <c r="AD326" s="121"/>
      <c r="AE326" s="121"/>
      <c r="AF326" s="121"/>
      <c r="AG326" s="189"/>
    </row>
    <row r="327" spans="1:33" ht="4.5" customHeight="1" x14ac:dyDescent="0.2">
      <c r="A327" s="117"/>
      <c r="B327" s="118"/>
      <c r="C327" s="119"/>
      <c r="D327" s="119"/>
      <c r="E327" s="120"/>
      <c r="F327" s="120"/>
      <c r="G327" s="121"/>
      <c r="H327" s="121"/>
      <c r="I327" s="121"/>
      <c r="J327" s="121"/>
      <c r="K327" s="121"/>
      <c r="L327" s="121"/>
      <c r="M327" s="121"/>
      <c r="N327" s="121"/>
      <c r="O327" s="121"/>
      <c r="P327" s="121"/>
      <c r="Q327" s="121"/>
      <c r="R327" s="121"/>
      <c r="S327" s="121"/>
      <c r="T327" s="121"/>
      <c r="U327" s="121"/>
      <c r="V327" s="122"/>
      <c r="W327" s="122"/>
      <c r="X327" s="122"/>
      <c r="Y327" s="122"/>
      <c r="Z327" s="122"/>
      <c r="AA327" s="121"/>
      <c r="AB327" s="121"/>
      <c r="AC327" s="121"/>
      <c r="AD327" s="121"/>
      <c r="AE327" s="121"/>
      <c r="AF327" s="121"/>
      <c r="AG327" s="189"/>
    </row>
    <row r="328" spans="1:33" ht="4.5" customHeight="1" x14ac:dyDescent="0.2">
      <c r="A328" s="117"/>
      <c r="B328" s="118"/>
      <c r="C328" s="119"/>
      <c r="D328" s="119"/>
      <c r="E328" s="120"/>
      <c r="F328" s="120"/>
      <c r="G328" s="121"/>
      <c r="H328" s="121"/>
      <c r="I328" s="121"/>
      <c r="J328" s="121"/>
      <c r="K328" s="121"/>
      <c r="L328" s="121"/>
      <c r="M328" s="121"/>
      <c r="N328" s="121"/>
      <c r="O328" s="121"/>
      <c r="P328" s="121"/>
      <c r="Q328" s="121"/>
      <c r="R328" s="121"/>
      <c r="S328" s="121"/>
      <c r="T328" s="121"/>
      <c r="U328" s="121"/>
      <c r="V328" s="122"/>
      <c r="W328" s="122"/>
      <c r="X328" s="122"/>
      <c r="Y328" s="122"/>
      <c r="Z328" s="122"/>
      <c r="AA328" s="121"/>
      <c r="AB328" s="121"/>
      <c r="AC328" s="121"/>
      <c r="AD328" s="121"/>
      <c r="AE328" s="121"/>
      <c r="AF328" s="121"/>
      <c r="AG328" s="189"/>
    </row>
    <row r="329" spans="1:33" ht="4.5" customHeight="1" x14ac:dyDescent="0.2">
      <c r="A329" s="117"/>
      <c r="B329" s="118"/>
      <c r="C329" s="119"/>
      <c r="D329" s="119"/>
      <c r="E329" s="120"/>
      <c r="F329" s="120"/>
      <c r="G329" s="121"/>
      <c r="H329" s="121"/>
      <c r="I329" s="121"/>
      <c r="J329" s="121"/>
      <c r="K329" s="121"/>
      <c r="L329" s="121"/>
      <c r="M329" s="121"/>
      <c r="N329" s="121"/>
      <c r="O329" s="121"/>
      <c r="P329" s="121"/>
      <c r="Q329" s="121"/>
      <c r="R329" s="121"/>
      <c r="S329" s="121"/>
      <c r="T329" s="121"/>
      <c r="U329" s="121"/>
      <c r="V329" s="122"/>
      <c r="W329" s="122"/>
      <c r="X329" s="122"/>
      <c r="Y329" s="122"/>
      <c r="Z329" s="122"/>
      <c r="AA329" s="121"/>
      <c r="AB329" s="121"/>
      <c r="AC329" s="121"/>
      <c r="AD329" s="121"/>
      <c r="AE329" s="121"/>
      <c r="AF329" s="121"/>
      <c r="AG329" s="189"/>
    </row>
    <row r="330" spans="1:33" ht="4.5" customHeight="1" x14ac:dyDescent="0.2">
      <c r="A330" s="117"/>
      <c r="B330" s="118"/>
      <c r="C330" s="119"/>
      <c r="D330" s="119"/>
      <c r="E330" s="120"/>
      <c r="F330" s="120"/>
      <c r="G330" s="121"/>
      <c r="H330" s="121"/>
      <c r="I330" s="121"/>
      <c r="J330" s="121"/>
      <c r="K330" s="121"/>
      <c r="L330" s="121"/>
      <c r="M330" s="121"/>
      <c r="N330" s="121"/>
      <c r="O330" s="121"/>
      <c r="P330" s="121"/>
      <c r="Q330" s="121"/>
      <c r="R330" s="121"/>
      <c r="S330" s="121"/>
      <c r="T330" s="121"/>
      <c r="U330" s="121"/>
      <c r="V330" s="122"/>
      <c r="W330" s="122"/>
      <c r="X330" s="122"/>
      <c r="Y330" s="122"/>
      <c r="Z330" s="122"/>
      <c r="AA330" s="121"/>
      <c r="AB330" s="121"/>
      <c r="AC330" s="121"/>
      <c r="AD330" s="121"/>
      <c r="AE330" s="121"/>
      <c r="AF330" s="121"/>
      <c r="AG330" s="189"/>
    </row>
    <row r="331" spans="1:33" ht="4.5" customHeight="1" x14ac:dyDescent="0.2">
      <c r="A331" s="117"/>
      <c r="B331" s="118"/>
      <c r="C331" s="119"/>
      <c r="D331" s="119"/>
      <c r="E331" s="120"/>
      <c r="F331" s="120"/>
      <c r="G331" s="121"/>
      <c r="H331" s="121"/>
      <c r="I331" s="121"/>
      <c r="J331" s="121"/>
      <c r="K331" s="121"/>
      <c r="L331" s="121"/>
      <c r="M331" s="121"/>
      <c r="N331" s="121"/>
      <c r="O331" s="121"/>
      <c r="P331" s="121"/>
      <c r="Q331" s="121"/>
      <c r="R331" s="121"/>
      <c r="S331" s="121"/>
      <c r="T331" s="121"/>
      <c r="U331" s="121"/>
      <c r="V331" s="122"/>
      <c r="W331" s="122"/>
      <c r="X331" s="122"/>
      <c r="Y331" s="122"/>
      <c r="Z331" s="122"/>
      <c r="AA331" s="121"/>
      <c r="AB331" s="121"/>
      <c r="AC331" s="121"/>
      <c r="AD331" s="121"/>
      <c r="AE331" s="121"/>
      <c r="AF331" s="121"/>
      <c r="AG331" s="189"/>
    </row>
    <row r="332" spans="1:33" ht="4.5" customHeight="1" x14ac:dyDescent="0.2">
      <c r="A332" s="117"/>
      <c r="B332" s="118"/>
      <c r="C332" s="119"/>
      <c r="D332" s="119"/>
      <c r="E332" s="120"/>
      <c r="F332" s="120"/>
      <c r="G332" s="121"/>
      <c r="H332" s="121"/>
      <c r="I332" s="121"/>
      <c r="J332" s="121"/>
      <c r="K332" s="121"/>
      <c r="L332" s="121"/>
      <c r="M332" s="121"/>
      <c r="N332" s="121"/>
      <c r="O332" s="121"/>
      <c r="P332" s="121"/>
      <c r="Q332" s="121"/>
      <c r="R332" s="121"/>
      <c r="S332" s="121"/>
      <c r="T332" s="121"/>
      <c r="U332" s="121"/>
      <c r="V332" s="122"/>
      <c r="W332" s="122"/>
      <c r="X332" s="122"/>
      <c r="Y332" s="122"/>
      <c r="Z332" s="122"/>
      <c r="AA332" s="121"/>
      <c r="AB332" s="121"/>
      <c r="AC332" s="121"/>
      <c r="AD332" s="121"/>
      <c r="AE332" s="121"/>
      <c r="AF332" s="121"/>
      <c r="AG332" s="189"/>
    </row>
    <row r="333" spans="1:33" ht="4.5" customHeight="1" x14ac:dyDescent="0.2">
      <c r="A333" s="117"/>
      <c r="B333" s="118"/>
      <c r="C333" s="119"/>
      <c r="D333" s="119"/>
      <c r="E333" s="120"/>
      <c r="F333" s="120"/>
      <c r="G333" s="121"/>
      <c r="H333" s="121"/>
      <c r="I333" s="121"/>
      <c r="J333" s="121"/>
      <c r="K333" s="121"/>
      <c r="L333" s="121"/>
      <c r="M333" s="121"/>
      <c r="N333" s="121"/>
      <c r="O333" s="121"/>
      <c r="P333" s="121"/>
      <c r="Q333" s="121"/>
      <c r="R333" s="121"/>
      <c r="S333" s="121"/>
      <c r="T333" s="121"/>
      <c r="U333" s="121"/>
      <c r="V333" s="122"/>
      <c r="W333" s="122"/>
      <c r="X333" s="122"/>
      <c r="Y333" s="122"/>
      <c r="Z333" s="122"/>
      <c r="AA333" s="121"/>
      <c r="AB333" s="121"/>
      <c r="AC333" s="121"/>
      <c r="AD333" s="121"/>
      <c r="AE333" s="121"/>
      <c r="AF333" s="121"/>
      <c r="AG333" s="189"/>
    </row>
    <row r="334" spans="1:33" ht="4.5" customHeight="1" x14ac:dyDescent="0.2">
      <c r="A334" s="117"/>
      <c r="B334" s="118"/>
      <c r="C334" s="119"/>
      <c r="D334" s="119"/>
      <c r="E334" s="120"/>
      <c r="F334" s="120"/>
      <c r="G334" s="121"/>
      <c r="H334" s="121"/>
      <c r="I334" s="121"/>
      <c r="J334" s="121"/>
      <c r="K334" s="121"/>
      <c r="L334" s="121"/>
      <c r="M334" s="121"/>
      <c r="N334" s="121"/>
      <c r="O334" s="121"/>
      <c r="P334" s="121"/>
      <c r="Q334" s="121"/>
      <c r="R334" s="121"/>
      <c r="S334" s="121"/>
      <c r="T334" s="121"/>
      <c r="U334" s="121"/>
      <c r="V334" s="122"/>
      <c r="W334" s="122"/>
      <c r="X334" s="122"/>
      <c r="Y334" s="122"/>
      <c r="Z334" s="122"/>
      <c r="AA334" s="121"/>
      <c r="AB334" s="121"/>
      <c r="AC334" s="121"/>
      <c r="AD334" s="121"/>
      <c r="AE334" s="121"/>
      <c r="AF334" s="121"/>
      <c r="AG334" s="189"/>
    </row>
    <row r="335" spans="1:33" ht="4.5" customHeight="1" x14ac:dyDescent="0.2">
      <c r="A335" s="117"/>
      <c r="B335" s="118"/>
      <c r="C335" s="119"/>
      <c r="D335" s="119"/>
      <c r="E335" s="120"/>
      <c r="F335" s="120"/>
      <c r="G335" s="121"/>
      <c r="H335" s="121"/>
      <c r="I335" s="121"/>
      <c r="J335" s="121"/>
      <c r="K335" s="121"/>
      <c r="L335" s="121"/>
      <c r="M335" s="121"/>
      <c r="N335" s="121"/>
      <c r="O335" s="121"/>
      <c r="P335" s="121"/>
      <c r="Q335" s="121"/>
      <c r="R335" s="121"/>
      <c r="S335" s="121"/>
      <c r="T335" s="121"/>
      <c r="U335" s="121"/>
      <c r="V335" s="122"/>
      <c r="W335" s="122"/>
      <c r="X335" s="122"/>
      <c r="Y335" s="122"/>
      <c r="Z335" s="122"/>
      <c r="AA335" s="121"/>
      <c r="AB335" s="121"/>
      <c r="AC335" s="121"/>
      <c r="AD335" s="121"/>
      <c r="AE335" s="121"/>
      <c r="AF335" s="121"/>
      <c r="AG335" s="189"/>
    </row>
    <row r="336" spans="1:33" ht="4.5" customHeight="1" x14ac:dyDescent="0.2">
      <c r="A336" s="117"/>
      <c r="B336" s="118"/>
      <c r="C336" s="119"/>
      <c r="D336" s="119"/>
      <c r="E336" s="120"/>
      <c r="F336" s="120"/>
      <c r="G336" s="121"/>
      <c r="H336" s="121"/>
      <c r="I336" s="121"/>
      <c r="J336" s="121"/>
      <c r="K336" s="121"/>
      <c r="L336" s="121"/>
      <c r="M336" s="121"/>
      <c r="N336" s="121"/>
      <c r="O336" s="121"/>
      <c r="P336" s="121"/>
      <c r="Q336" s="121"/>
      <c r="R336" s="121"/>
      <c r="S336" s="121"/>
      <c r="T336" s="121"/>
      <c r="U336" s="121"/>
      <c r="V336" s="122"/>
      <c r="W336" s="122"/>
      <c r="X336" s="122"/>
      <c r="Y336" s="122"/>
      <c r="Z336" s="122"/>
      <c r="AA336" s="121"/>
      <c r="AB336" s="121"/>
      <c r="AC336" s="121"/>
      <c r="AD336" s="121"/>
      <c r="AE336" s="121"/>
      <c r="AF336" s="121"/>
      <c r="AG336" s="189"/>
    </row>
    <row r="337" spans="1:33" ht="4.5" customHeight="1" x14ac:dyDescent="0.2">
      <c r="A337" s="117"/>
      <c r="B337" s="118"/>
      <c r="C337" s="119"/>
      <c r="D337" s="119"/>
      <c r="E337" s="120"/>
      <c r="F337" s="120"/>
      <c r="G337" s="121"/>
      <c r="H337" s="121"/>
      <c r="I337" s="121"/>
      <c r="J337" s="121"/>
      <c r="K337" s="121"/>
      <c r="L337" s="121"/>
      <c r="M337" s="121"/>
      <c r="N337" s="121"/>
      <c r="O337" s="121"/>
      <c r="P337" s="121"/>
      <c r="Q337" s="121"/>
      <c r="R337" s="121"/>
      <c r="S337" s="121"/>
      <c r="T337" s="121"/>
      <c r="U337" s="121"/>
      <c r="V337" s="122"/>
      <c r="W337" s="122"/>
      <c r="X337" s="122"/>
      <c r="Y337" s="122"/>
      <c r="Z337" s="122"/>
      <c r="AA337" s="121"/>
      <c r="AB337" s="121"/>
      <c r="AC337" s="121"/>
      <c r="AD337" s="121"/>
      <c r="AE337" s="121"/>
      <c r="AF337" s="121"/>
      <c r="AG337" s="189"/>
    </row>
    <row r="338" spans="1:33" ht="4.5" customHeight="1" x14ac:dyDescent="0.2">
      <c r="A338" s="117"/>
      <c r="B338" s="118"/>
      <c r="C338" s="119"/>
      <c r="D338" s="119"/>
      <c r="E338" s="120"/>
      <c r="F338" s="120"/>
      <c r="G338" s="121"/>
      <c r="H338" s="121"/>
      <c r="I338" s="121"/>
      <c r="J338" s="121"/>
      <c r="K338" s="121"/>
      <c r="L338" s="121"/>
      <c r="M338" s="121"/>
      <c r="N338" s="121"/>
      <c r="O338" s="121"/>
      <c r="P338" s="121"/>
      <c r="Q338" s="121"/>
      <c r="R338" s="121"/>
      <c r="S338" s="121"/>
      <c r="T338" s="121"/>
      <c r="U338" s="121"/>
      <c r="V338" s="122"/>
      <c r="W338" s="122"/>
      <c r="X338" s="122"/>
      <c r="Y338" s="122"/>
      <c r="Z338" s="122"/>
      <c r="AA338" s="121"/>
      <c r="AB338" s="121"/>
      <c r="AC338" s="121"/>
      <c r="AD338" s="121"/>
      <c r="AE338" s="121"/>
      <c r="AF338" s="121"/>
      <c r="AG338" s="189"/>
    </row>
    <row r="339" spans="1:33" ht="4.5" customHeight="1" x14ac:dyDescent="0.2">
      <c r="A339" s="117"/>
      <c r="B339" s="118"/>
      <c r="C339" s="119"/>
      <c r="D339" s="119"/>
      <c r="E339" s="120"/>
      <c r="F339" s="120"/>
      <c r="G339" s="121"/>
      <c r="H339" s="121"/>
      <c r="I339" s="121"/>
      <c r="J339" s="121"/>
      <c r="K339" s="121"/>
      <c r="L339" s="121"/>
      <c r="M339" s="121"/>
      <c r="N339" s="121"/>
      <c r="O339" s="121"/>
      <c r="P339" s="121"/>
      <c r="Q339" s="121"/>
      <c r="R339" s="121"/>
      <c r="S339" s="121"/>
      <c r="T339" s="121"/>
      <c r="U339" s="121"/>
      <c r="V339" s="122"/>
      <c r="W339" s="122"/>
      <c r="X339" s="122"/>
      <c r="Y339" s="122"/>
      <c r="Z339" s="122"/>
      <c r="AA339" s="121"/>
      <c r="AB339" s="121"/>
      <c r="AC339" s="121"/>
      <c r="AD339" s="121"/>
      <c r="AE339" s="121"/>
      <c r="AF339" s="121"/>
      <c r="AG339" s="189"/>
    </row>
    <row r="340" spans="1:33" ht="4.5" customHeight="1" x14ac:dyDescent="0.2">
      <c r="A340" s="117"/>
      <c r="B340" s="118"/>
      <c r="C340" s="119"/>
      <c r="D340" s="119"/>
      <c r="E340" s="120"/>
      <c r="F340" s="120"/>
      <c r="G340" s="121"/>
      <c r="H340" s="121"/>
      <c r="I340" s="121"/>
      <c r="J340" s="121"/>
      <c r="K340" s="121"/>
      <c r="L340" s="121"/>
      <c r="M340" s="121"/>
      <c r="N340" s="121"/>
      <c r="O340" s="121"/>
      <c r="P340" s="121"/>
      <c r="Q340" s="121"/>
      <c r="R340" s="121"/>
      <c r="S340" s="121"/>
      <c r="T340" s="121"/>
      <c r="U340" s="121"/>
      <c r="V340" s="122"/>
      <c r="W340" s="122"/>
      <c r="X340" s="122"/>
      <c r="Y340" s="122"/>
      <c r="Z340" s="122"/>
      <c r="AA340" s="121"/>
      <c r="AB340" s="121"/>
      <c r="AC340" s="121"/>
      <c r="AD340" s="121"/>
      <c r="AE340" s="121"/>
      <c r="AF340" s="121"/>
      <c r="AG340" s="189"/>
    </row>
    <row r="341" spans="1:33" ht="4.5" customHeight="1" x14ac:dyDescent="0.2">
      <c r="A341" s="117"/>
      <c r="B341" s="118"/>
      <c r="C341" s="119"/>
      <c r="D341" s="119"/>
      <c r="E341" s="120"/>
      <c r="F341" s="120"/>
      <c r="G341" s="121"/>
      <c r="H341" s="121"/>
      <c r="I341" s="121"/>
      <c r="J341" s="121"/>
      <c r="K341" s="121"/>
      <c r="L341" s="121"/>
      <c r="M341" s="121"/>
      <c r="N341" s="121"/>
      <c r="O341" s="121"/>
      <c r="P341" s="121"/>
      <c r="Q341" s="121"/>
      <c r="R341" s="121"/>
      <c r="S341" s="121"/>
      <c r="T341" s="121"/>
      <c r="U341" s="121"/>
      <c r="V341" s="122"/>
      <c r="W341" s="122"/>
      <c r="X341" s="122"/>
      <c r="Y341" s="122"/>
      <c r="Z341" s="122"/>
      <c r="AA341" s="121"/>
      <c r="AB341" s="121"/>
      <c r="AC341" s="121"/>
      <c r="AD341" s="121"/>
      <c r="AE341" s="121"/>
      <c r="AF341" s="121"/>
      <c r="AG341" s="189"/>
    </row>
    <row r="342" spans="1:33" ht="4.5" customHeight="1" x14ac:dyDescent="0.2">
      <c r="A342" s="117"/>
      <c r="B342" s="118"/>
      <c r="C342" s="119"/>
      <c r="D342" s="119"/>
      <c r="E342" s="120"/>
      <c r="F342" s="120"/>
      <c r="G342" s="121"/>
      <c r="H342" s="121"/>
      <c r="I342" s="121"/>
      <c r="J342" s="121"/>
      <c r="K342" s="121"/>
      <c r="L342" s="121"/>
      <c r="M342" s="121"/>
      <c r="N342" s="121"/>
      <c r="O342" s="121"/>
      <c r="P342" s="121"/>
      <c r="Q342" s="121"/>
      <c r="R342" s="121"/>
      <c r="S342" s="121"/>
      <c r="T342" s="121"/>
      <c r="U342" s="121"/>
      <c r="V342" s="122"/>
      <c r="W342" s="122"/>
      <c r="X342" s="122"/>
      <c r="Y342" s="122"/>
      <c r="Z342" s="122"/>
      <c r="AA342" s="121"/>
      <c r="AB342" s="121"/>
      <c r="AC342" s="121"/>
      <c r="AD342" s="121"/>
      <c r="AE342" s="121"/>
      <c r="AF342" s="121"/>
      <c r="AG342" s="189"/>
    </row>
    <row r="343" spans="1:33" ht="4.5" customHeight="1" x14ac:dyDescent="0.2">
      <c r="A343" s="117"/>
      <c r="B343" s="118"/>
      <c r="C343" s="119"/>
      <c r="D343" s="119"/>
      <c r="E343" s="120"/>
      <c r="F343" s="120"/>
      <c r="G343" s="121"/>
      <c r="H343" s="121"/>
      <c r="I343" s="121"/>
      <c r="J343" s="121"/>
      <c r="K343" s="121"/>
      <c r="L343" s="121"/>
      <c r="M343" s="121"/>
      <c r="N343" s="121"/>
      <c r="O343" s="121"/>
      <c r="P343" s="121"/>
      <c r="Q343" s="121"/>
      <c r="R343" s="121"/>
      <c r="S343" s="121"/>
      <c r="T343" s="121"/>
      <c r="U343" s="121"/>
      <c r="V343" s="122"/>
      <c r="W343" s="122"/>
      <c r="X343" s="122"/>
      <c r="Y343" s="122"/>
      <c r="Z343" s="122"/>
      <c r="AA343" s="121"/>
      <c r="AB343" s="121"/>
      <c r="AC343" s="121"/>
      <c r="AD343" s="121"/>
      <c r="AE343" s="121"/>
      <c r="AF343" s="121"/>
      <c r="AG343" s="189"/>
    </row>
    <row r="344" spans="1:33" ht="4.5" customHeight="1" x14ac:dyDescent="0.2">
      <c r="A344" s="117"/>
      <c r="B344" s="118"/>
      <c r="C344" s="119"/>
      <c r="D344" s="119"/>
      <c r="E344" s="120"/>
      <c r="F344" s="120"/>
      <c r="G344" s="121"/>
      <c r="H344" s="121"/>
      <c r="I344" s="121"/>
      <c r="J344" s="121"/>
      <c r="K344" s="121"/>
      <c r="L344" s="121"/>
      <c r="M344" s="121"/>
      <c r="N344" s="121"/>
      <c r="O344" s="121"/>
      <c r="P344" s="121"/>
      <c r="Q344" s="121"/>
      <c r="R344" s="121"/>
      <c r="S344" s="121"/>
      <c r="T344" s="121"/>
      <c r="U344" s="121"/>
      <c r="V344" s="122"/>
      <c r="W344" s="122"/>
      <c r="X344" s="122"/>
      <c r="Y344" s="122"/>
      <c r="Z344" s="122"/>
      <c r="AA344" s="121"/>
      <c r="AB344" s="121"/>
      <c r="AC344" s="121"/>
      <c r="AD344" s="121"/>
      <c r="AE344" s="121"/>
      <c r="AF344" s="121"/>
      <c r="AG344" s="189"/>
    </row>
    <row r="345" spans="1:33" ht="4.5" customHeight="1" x14ac:dyDescent="0.2">
      <c r="A345" s="117"/>
      <c r="B345" s="118"/>
      <c r="C345" s="119"/>
      <c r="D345" s="119"/>
      <c r="E345" s="120"/>
      <c r="F345" s="120"/>
      <c r="G345" s="121"/>
      <c r="H345" s="121"/>
      <c r="I345" s="121"/>
      <c r="J345" s="121"/>
      <c r="K345" s="121"/>
      <c r="L345" s="121"/>
      <c r="M345" s="121"/>
      <c r="N345" s="121"/>
      <c r="O345" s="121"/>
      <c r="P345" s="121"/>
      <c r="Q345" s="121"/>
      <c r="R345" s="121"/>
      <c r="S345" s="121"/>
      <c r="T345" s="121"/>
      <c r="U345" s="121"/>
      <c r="V345" s="122"/>
      <c r="W345" s="122"/>
      <c r="X345" s="122"/>
      <c r="Y345" s="122"/>
      <c r="Z345" s="122"/>
      <c r="AA345" s="121"/>
      <c r="AB345" s="121"/>
      <c r="AC345" s="121"/>
      <c r="AD345" s="121"/>
      <c r="AE345" s="121"/>
      <c r="AF345" s="121"/>
      <c r="AG345" s="189"/>
    </row>
    <row r="346" spans="1:33" ht="4.5" customHeight="1" x14ac:dyDescent="0.2">
      <c r="A346" s="117"/>
      <c r="B346" s="118"/>
      <c r="C346" s="119"/>
      <c r="D346" s="119"/>
      <c r="E346" s="120"/>
      <c r="F346" s="120"/>
      <c r="G346" s="121"/>
      <c r="H346" s="121"/>
      <c r="I346" s="121"/>
      <c r="J346" s="121"/>
      <c r="K346" s="121"/>
      <c r="L346" s="121"/>
      <c r="M346" s="121"/>
      <c r="N346" s="121"/>
      <c r="O346" s="121"/>
      <c r="P346" s="121"/>
      <c r="Q346" s="121"/>
      <c r="R346" s="121"/>
      <c r="S346" s="121"/>
      <c r="T346" s="121"/>
      <c r="U346" s="121"/>
      <c r="V346" s="122"/>
      <c r="W346" s="122"/>
      <c r="X346" s="122"/>
      <c r="Y346" s="122"/>
      <c r="Z346" s="122"/>
      <c r="AA346" s="121"/>
      <c r="AB346" s="121"/>
      <c r="AC346" s="121"/>
      <c r="AD346" s="121"/>
      <c r="AE346" s="121"/>
      <c r="AF346" s="121"/>
      <c r="AG346" s="189"/>
    </row>
    <row r="347" spans="1:33" ht="4.5" customHeight="1" x14ac:dyDescent="0.2">
      <c r="A347" s="117"/>
      <c r="B347" s="118"/>
      <c r="C347" s="119"/>
      <c r="D347" s="119"/>
      <c r="E347" s="120"/>
      <c r="F347" s="120"/>
      <c r="G347" s="121"/>
      <c r="H347" s="121"/>
      <c r="I347" s="121"/>
      <c r="J347" s="121"/>
      <c r="K347" s="121"/>
      <c r="L347" s="121"/>
      <c r="M347" s="121"/>
      <c r="N347" s="121"/>
      <c r="O347" s="121"/>
      <c r="P347" s="121"/>
      <c r="Q347" s="121"/>
      <c r="R347" s="121"/>
      <c r="S347" s="121"/>
      <c r="T347" s="121"/>
      <c r="U347" s="121"/>
      <c r="V347" s="122"/>
      <c r="W347" s="122"/>
      <c r="X347" s="122"/>
      <c r="Y347" s="122"/>
      <c r="Z347" s="122"/>
      <c r="AA347" s="121"/>
      <c r="AB347" s="121"/>
      <c r="AC347" s="121"/>
      <c r="AD347" s="121"/>
      <c r="AE347" s="121"/>
      <c r="AF347" s="121"/>
      <c r="AG347" s="189"/>
    </row>
    <row r="348" spans="1:33" ht="4.5" customHeight="1" x14ac:dyDescent="0.2">
      <c r="A348" s="117"/>
      <c r="B348" s="118"/>
      <c r="C348" s="119"/>
      <c r="D348" s="119"/>
      <c r="E348" s="120"/>
      <c r="F348" s="120"/>
      <c r="G348" s="121"/>
      <c r="H348" s="121"/>
      <c r="I348" s="121"/>
      <c r="J348" s="121"/>
      <c r="K348" s="121"/>
      <c r="L348" s="121"/>
      <c r="M348" s="121"/>
      <c r="N348" s="121"/>
      <c r="O348" s="121"/>
      <c r="P348" s="121"/>
      <c r="Q348" s="121"/>
      <c r="R348" s="121"/>
      <c r="S348" s="121"/>
      <c r="T348" s="121"/>
      <c r="U348" s="121"/>
      <c r="V348" s="122"/>
      <c r="W348" s="122"/>
      <c r="X348" s="122"/>
      <c r="Y348" s="122"/>
      <c r="Z348" s="122"/>
      <c r="AA348" s="121"/>
      <c r="AB348" s="121"/>
      <c r="AC348" s="121"/>
      <c r="AD348" s="121"/>
      <c r="AE348" s="121"/>
      <c r="AF348" s="121"/>
      <c r="AG348" s="189"/>
    </row>
    <row r="349" spans="1:33" ht="4.5" customHeight="1" x14ac:dyDescent="0.2">
      <c r="A349" s="117"/>
      <c r="B349" s="118"/>
      <c r="C349" s="119"/>
      <c r="D349" s="119"/>
      <c r="E349" s="120"/>
      <c r="F349" s="120"/>
      <c r="G349" s="121"/>
      <c r="H349" s="121"/>
      <c r="I349" s="121"/>
      <c r="J349" s="121"/>
      <c r="K349" s="121"/>
      <c r="L349" s="121"/>
      <c r="M349" s="121"/>
      <c r="N349" s="121"/>
      <c r="O349" s="121"/>
      <c r="P349" s="121"/>
      <c r="Q349" s="121"/>
      <c r="R349" s="121"/>
      <c r="S349" s="121"/>
      <c r="T349" s="121"/>
      <c r="U349" s="121"/>
      <c r="V349" s="122"/>
      <c r="W349" s="122"/>
      <c r="X349" s="122"/>
      <c r="Y349" s="122"/>
      <c r="Z349" s="122"/>
      <c r="AA349" s="121"/>
      <c r="AB349" s="121"/>
      <c r="AC349" s="121"/>
      <c r="AD349" s="121"/>
      <c r="AE349" s="121"/>
      <c r="AF349" s="121"/>
      <c r="AG349" s="189"/>
    </row>
    <row r="350" spans="1:33" ht="4.5" customHeight="1" x14ac:dyDescent="0.2">
      <c r="A350" s="117"/>
      <c r="B350" s="118"/>
      <c r="C350" s="119"/>
      <c r="D350" s="119"/>
      <c r="E350" s="120"/>
      <c r="F350" s="120"/>
      <c r="G350" s="121"/>
      <c r="H350" s="121"/>
      <c r="I350" s="121"/>
      <c r="J350" s="121"/>
      <c r="K350" s="121"/>
      <c r="L350" s="121"/>
      <c r="M350" s="121"/>
      <c r="N350" s="121"/>
      <c r="O350" s="121"/>
      <c r="P350" s="121"/>
      <c r="Q350" s="121"/>
      <c r="R350" s="121"/>
      <c r="S350" s="121"/>
      <c r="T350" s="121"/>
      <c r="U350" s="121"/>
      <c r="V350" s="122"/>
      <c r="W350" s="122"/>
      <c r="X350" s="122"/>
      <c r="Y350" s="122"/>
      <c r="Z350" s="122"/>
      <c r="AA350" s="121"/>
      <c r="AB350" s="121"/>
      <c r="AC350" s="121"/>
      <c r="AD350" s="121"/>
      <c r="AE350" s="121"/>
      <c r="AF350" s="121"/>
      <c r="AG350" s="189"/>
    </row>
    <row r="351" spans="1:33" ht="4.5" customHeight="1" x14ac:dyDescent="0.2">
      <c r="A351" s="117"/>
      <c r="B351" s="118"/>
      <c r="C351" s="119"/>
      <c r="D351" s="119"/>
      <c r="E351" s="120"/>
      <c r="F351" s="120"/>
      <c r="G351" s="121"/>
      <c r="H351" s="121"/>
      <c r="I351" s="121"/>
      <c r="J351" s="121"/>
      <c r="K351" s="121"/>
      <c r="L351" s="121"/>
      <c r="M351" s="121"/>
      <c r="N351" s="121"/>
      <c r="O351" s="121"/>
      <c r="P351" s="121"/>
      <c r="Q351" s="121"/>
      <c r="R351" s="121"/>
      <c r="S351" s="121"/>
      <c r="T351" s="121"/>
      <c r="U351" s="121"/>
      <c r="V351" s="122"/>
      <c r="W351" s="122"/>
      <c r="X351" s="122"/>
      <c r="Y351" s="122"/>
      <c r="Z351" s="122"/>
      <c r="AA351" s="121"/>
      <c r="AB351" s="121"/>
      <c r="AC351" s="121"/>
      <c r="AD351" s="121"/>
      <c r="AE351" s="121"/>
      <c r="AF351" s="121"/>
      <c r="AG351" s="189"/>
    </row>
    <row r="352" spans="1:33" ht="4.5" customHeight="1" x14ac:dyDescent="0.2">
      <c r="A352" s="117"/>
      <c r="B352" s="118"/>
      <c r="C352" s="119"/>
      <c r="D352" s="119"/>
      <c r="E352" s="120"/>
      <c r="F352" s="120"/>
      <c r="G352" s="121"/>
      <c r="H352" s="121"/>
      <c r="I352" s="121"/>
      <c r="J352" s="121"/>
      <c r="K352" s="121"/>
      <c r="L352" s="121"/>
      <c r="M352" s="121"/>
      <c r="N352" s="121"/>
      <c r="O352" s="121"/>
      <c r="P352" s="121"/>
      <c r="Q352" s="121"/>
      <c r="R352" s="121"/>
      <c r="S352" s="121"/>
      <c r="T352" s="121"/>
      <c r="U352" s="121"/>
      <c r="V352" s="122"/>
      <c r="W352" s="122"/>
      <c r="X352" s="122"/>
      <c r="Y352" s="122"/>
      <c r="Z352" s="122"/>
      <c r="AA352" s="121"/>
      <c r="AB352" s="121"/>
      <c r="AC352" s="121"/>
      <c r="AD352" s="121"/>
      <c r="AE352" s="121"/>
      <c r="AF352" s="121"/>
      <c r="AG352" s="189"/>
    </row>
    <row r="353" spans="1:33" ht="4.5" customHeight="1" x14ac:dyDescent="0.2">
      <c r="A353" s="117"/>
      <c r="B353" s="118"/>
      <c r="C353" s="119"/>
      <c r="D353" s="119"/>
      <c r="E353" s="120"/>
      <c r="F353" s="120"/>
      <c r="G353" s="121"/>
      <c r="H353" s="121"/>
      <c r="I353" s="121"/>
      <c r="J353" s="121"/>
      <c r="K353" s="121"/>
      <c r="L353" s="121"/>
      <c r="M353" s="121"/>
      <c r="N353" s="121"/>
      <c r="O353" s="121"/>
      <c r="P353" s="121"/>
      <c r="Q353" s="121"/>
      <c r="R353" s="121"/>
      <c r="S353" s="121"/>
      <c r="T353" s="121"/>
      <c r="U353" s="121"/>
      <c r="V353" s="122"/>
      <c r="W353" s="122"/>
      <c r="X353" s="122"/>
      <c r="Y353" s="122"/>
      <c r="Z353" s="122"/>
      <c r="AA353" s="121"/>
      <c r="AB353" s="121"/>
      <c r="AC353" s="121"/>
      <c r="AD353" s="121"/>
      <c r="AE353" s="121"/>
      <c r="AF353" s="121"/>
      <c r="AG353" s="189"/>
    </row>
    <row r="354" spans="1:33" ht="4.5" customHeight="1" x14ac:dyDescent="0.2">
      <c r="A354" s="117"/>
      <c r="B354" s="118"/>
      <c r="C354" s="119"/>
      <c r="D354" s="119"/>
      <c r="E354" s="120"/>
      <c r="F354" s="120"/>
      <c r="G354" s="121"/>
      <c r="H354" s="121"/>
      <c r="I354" s="121"/>
      <c r="J354" s="121"/>
      <c r="K354" s="121"/>
      <c r="L354" s="121"/>
      <c r="M354" s="121"/>
      <c r="N354" s="121"/>
      <c r="O354" s="121"/>
      <c r="P354" s="121"/>
      <c r="Q354" s="121"/>
      <c r="R354" s="121"/>
      <c r="S354" s="121"/>
      <c r="T354" s="121"/>
      <c r="U354" s="121"/>
      <c r="V354" s="122"/>
      <c r="W354" s="122"/>
      <c r="X354" s="122"/>
      <c r="Y354" s="122"/>
      <c r="Z354" s="122"/>
      <c r="AA354" s="121"/>
      <c r="AB354" s="121"/>
      <c r="AC354" s="121"/>
      <c r="AD354" s="121"/>
      <c r="AE354" s="121"/>
      <c r="AF354" s="121"/>
      <c r="AG354" s="189"/>
    </row>
    <row r="355" spans="1:33" ht="4.5" customHeight="1" x14ac:dyDescent="0.2">
      <c r="A355" s="117"/>
      <c r="B355" s="118"/>
      <c r="C355" s="119"/>
      <c r="D355" s="119"/>
      <c r="E355" s="120"/>
      <c r="F355" s="120"/>
      <c r="G355" s="121"/>
      <c r="H355" s="121"/>
      <c r="I355" s="121"/>
      <c r="J355" s="121"/>
      <c r="K355" s="121"/>
      <c r="L355" s="121"/>
      <c r="M355" s="121"/>
      <c r="N355" s="121"/>
      <c r="O355" s="121"/>
      <c r="P355" s="121"/>
      <c r="Q355" s="121"/>
      <c r="R355" s="121"/>
      <c r="S355" s="121"/>
      <c r="T355" s="121"/>
      <c r="U355" s="121"/>
      <c r="V355" s="122"/>
      <c r="W355" s="122"/>
      <c r="X355" s="122"/>
      <c r="Y355" s="122"/>
      <c r="Z355" s="122"/>
      <c r="AA355" s="121"/>
      <c r="AB355" s="121"/>
      <c r="AC355" s="121"/>
      <c r="AD355" s="121"/>
      <c r="AE355" s="121"/>
      <c r="AF355" s="121"/>
      <c r="AG355" s="189"/>
    </row>
    <row r="356" spans="1:33" ht="4.5" customHeight="1" x14ac:dyDescent="0.2">
      <c r="A356" s="117"/>
      <c r="B356" s="118"/>
      <c r="C356" s="119"/>
      <c r="D356" s="119"/>
      <c r="E356" s="120"/>
      <c r="F356" s="120"/>
      <c r="G356" s="121"/>
      <c r="H356" s="121"/>
      <c r="I356" s="121"/>
      <c r="J356" s="121"/>
      <c r="K356" s="121"/>
      <c r="L356" s="121"/>
      <c r="M356" s="121"/>
      <c r="N356" s="121"/>
      <c r="O356" s="121"/>
      <c r="P356" s="121"/>
      <c r="Q356" s="121"/>
      <c r="R356" s="121"/>
      <c r="S356" s="121"/>
      <c r="T356" s="121"/>
      <c r="U356" s="121"/>
      <c r="V356" s="122"/>
      <c r="W356" s="122"/>
      <c r="X356" s="122"/>
      <c r="Y356" s="122"/>
      <c r="Z356" s="122"/>
      <c r="AA356" s="121"/>
      <c r="AB356" s="121"/>
      <c r="AC356" s="121"/>
      <c r="AD356" s="121"/>
      <c r="AE356" s="121"/>
      <c r="AF356" s="121"/>
      <c r="AG356" s="189"/>
    </row>
    <row r="357" spans="1:33" ht="4.5" customHeight="1" x14ac:dyDescent="0.2">
      <c r="A357" s="117"/>
      <c r="B357" s="118"/>
      <c r="C357" s="119"/>
      <c r="D357" s="119"/>
      <c r="E357" s="120"/>
      <c r="F357" s="120"/>
      <c r="G357" s="121"/>
      <c r="H357" s="121"/>
      <c r="I357" s="121"/>
      <c r="J357" s="121"/>
      <c r="K357" s="121"/>
      <c r="L357" s="121"/>
      <c r="M357" s="121"/>
      <c r="N357" s="121"/>
      <c r="O357" s="121"/>
      <c r="P357" s="121"/>
      <c r="Q357" s="121"/>
      <c r="R357" s="121"/>
      <c r="S357" s="121"/>
      <c r="T357" s="121"/>
      <c r="U357" s="121"/>
      <c r="V357" s="122"/>
      <c r="W357" s="122"/>
      <c r="X357" s="122"/>
      <c r="Y357" s="122"/>
      <c r="Z357" s="122"/>
      <c r="AA357" s="121"/>
      <c r="AB357" s="121"/>
      <c r="AC357" s="121"/>
      <c r="AD357" s="121"/>
      <c r="AE357" s="121"/>
      <c r="AF357" s="121"/>
      <c r="AG357" s="189"/>
    </row>
    <row r="358" spans="1:33" ht="4.5" customHeight="1" x14ac:dyDescent="0.2">
      <c r="A358" s="117"/>
      <c r="B358" s="118"/>
      <c r="C358" s="119"/>
      <c r="D358" s="119"/>
      <c r="E358" s="120"/>
      <c r="F358" s="120"/>
      <c r="G358" s="121"/>
      <c r="H358" s="121"/>
      <c r="I358" s="121"/>
      <c r="J358" s="121"/>
      <c r="K358" s="121"/>
      <c r="L358" s="121"/>
      <c r="M358" s="121"/>
      <c r="N358" s="121"/>
      <c r="O358" s="121"/>
      <c r="P358" s="121"/>
      <c r="Q358" s="121"/>
      <c r="R358" s="121"/>
      <c r="S358" s="121"/>
      <c r="T358" s="121"/>
      <c r="U358" s="121"/>
      <c r="V358" s="122"/>
      <c r="W358" s="122"/>
      <c r="X358" s="122"/>
      <c r="Y358" s="122"/>
      <c r="Z358" s="122"/>
      <c r="AA358" s="121"/>
      <c r="AB358" s="121"/>
      <c r="AC358" s="121"/>
      <c r="AD358" s="121"/>
      <c r="AE358" s="121"/>
      <c r="AF358" s="121"/>
      <c r="AG358" s="189"/>
    </row>
    <row r="359" spans="1:33" ht="4.5" customHeight="1" x14ac:dyDescent="0.2">
      <c r="A359" s="117"/>
      <c r="B359" s="118"/>
      <c r="C359" s="119"/>
      <c r="D359" s="119"/>
      <c r="E359" s="120"/>
      <c r="F359" s="120"/>
      <c r="G359" s="121"/>
      <c r="H359" s="121"/>
      <c r="I359" s="121"/>
      <c r="J359" s="121"/>
      <c r="K359" s="121"/>
      <c r="L359" s="121"/>
      <c r="M359" s="121"/>
      <c r="N359" s="121"/>
      <c r="O359" s="121"/>
      <c r="P359" s="121"/>
      <c r="Q359" s="121"/>
      <c r="R359" s="121"/>
      <c r="S359" s="121"/>
      <c r="T359" s="121"/>
      <c r="U359" s="121"/>
      <c r="V359" s="122"/>
      <c r="W359" s="122"/>
      <c r="X359" s="122"/>
      <c r="Y359" s="122"/>
      <c r="Z359" s="122"/>
      <c r="AA359" s="121"/>
      <c r="AB359" s="121"/>
      <c r="AC359" s="121"/>
      <c r="AD359" s="121"/>
      <c r="AE359" s="121"/>
      <c r="AF359" s="121"/>
      <c r="AG359" s="189"/>
    </row>
    <row r="360" spans="1:33" ht="4.5" customHeight="1" x14ac:dyDescent="0.2">
      <c r="A360" s="117"/>
      <c r="B360" s="118"/>
      <c r="C360" s="119"/>
      <c r="D360" s="119"/>
      <c r="E360" s="120"/>
      <c r="F360" s="120"/>
      <c r="G360" s="121"/>
      <c r="H360" s="121"/>
      <c r="I360" s="121"/>
      <c r="J360" s="121"/>
      <c r="K360" s="121"/>
      <c r="L360" s="121"/>
      <c r="M360" s="121"/>
      <c r="N360" s="121"/>
      <c r="O360" s="121"/>
      <c r="P360" s="121"/>
      <c r="Q360" s="121"/>
      <c r="R360" s="121"/>
      <c r="S360" s="121"/>
      <c r="T360" s="121"/>
      <c r="U360" s="121"/>
      <c r="V360" s="122"/>
      <c r="W360" s="122"/>
      <c r="X360" s="122"/>
      <c r="Y360" s="122"/>
      <c r="Z360" s="122"/>
      <c r="AA360" s="121"/>
      <c r="AB360" s="121"/>
      <c r="AC360" s="121"/>
      <c r="AD360" s="121"/>
      <c r="AE360" s="121"/>
      <c r="AF360" s="121"/>
      <c r="AG360" s="189"/>
    </row>
    <row r="361" spans="1:33" ht="4.5" customHeight="1" x14ac:dyDescent="0.2">
      <c r="A361" s="117"/>
      <c r="B361" s="118"/>
      <c r="C361" s="119"/>
      <c r="D361" s="119"/>
      <c r="E361" s="120"/>
      <c r="F361" s="120"/>
      <c r="G361" s="121"/>
      <c r="H361" s="121"/>
      <c r="I361" s="121"/>
      <c r="J361" s="121"/>
      <c r="K361" s="121"/>
      <c r="L361" s="121"/>
      <c r="M361" s="121"/>
      <c r="N361" s="121"/>
      <c r="O361" s="121"/>
      <c r="P361" s="121"/>
      <c r="Q361" s="121"/>
      <c r="R361" s="121"/>
      <c r="S361" s="121"/>
      <c r="T361" s="121"/>
      <c r="U361" s="121"/>
      <c r="V361" s="122"/>
      <c r="W361" s="122"/>
      <c r="X361" s="122"/>
      <c r="Y361" s="122"/>
      <c r="Z361" s="122"/>
      <c r="AA361" s="121"/>
      <c r="AB361" s="121"/>
      <c r="AC361" s="121"/>
      <c r="AD361" s="121"/>
      <c r="AE361" s="121"/>
      <c r="AF361" s="121"/>
      <c r="AG361" s="189"/>
    </row>
    <row r="362" spans="1:33" ht="4.5" customHeight="1" x14ac:dyDescent="0.2">
      <c r="A362" s="117"/>
      <c r="B362" s="118"/>
      <c r="C362" s="119"/>
      <c r="D362" s="119"/>
      <c r="E362" s="120"/>
      <c r="F362" s="120"/>
      <c r="G362" s="121"/>
      <c r="H362" s="121"/>
      <c r="I362" s="121"/>
      <c r="J362" s="121"/>
      <c r="K362" s="121"/>
      <c r="L362" s="121"/>
      <c r="M362" s="121"/>
      <c r="N362" s="121"/>
      <c r="O362" s="121"/>
      <c r="P362" s="121"/>
      <c r="Q362" s="121"/>
      <c r="R362" s="121"/>
      <c r="S362" s="121"/>
      <c r="T362" s="121"/>
      <c r="U362" s="121"/>
      <c r="V362" s="122"/>
      <c r="W362" s="122"/>
      <c r="X362" s="122"/>
      <c r="Y362" s="122"/>
      <c r="Z362" s="122"/>
      <c r="AA362" s="121"/>
      <c r="AB362" s="121"/>
      <c r="AC362" s="121"/>
      <c r="AD362" s="121"/>
      <c r="AE362" s="121"/>
      <c r="AF362" s="121"/>
      <c r="AG362" s="189"/>
    </row>
    <row r="363" spans="1:33" ht="15.75" customHeight="1" x14ac:dyDescent="0.3">
      <c r="A363" s="190"/>
    </row>
    <row r="364" spans="1:33" ht="15.75" customHeight="1" x14ac:dyDescent="0.3">
      <c r="A364" s="190"/>
    </row>
    <row r="365" spans="1:33" ht="15.75" customHeight="1" x14ac:dyDescent="0.3">
      <c r="A365" s="190"/>
    </row>
    <row r="366" spans="1:33" ht="15.75" customHeight="1" x14ac:dyDescent="0.3">
      <c r="A366" s="190"/>
    </row>
    <row r="367" spans="1:33" ht="15.75" customHeight="1" x14ac:dyDescent="0.3">
      <c r="A367" s="190"/>
    </row>
    <row r="368" spans="1:33" ht="15.75" customHeight="1" x14ac:dyDescent="0.3">
      <c r="A368" s="190"/>
    </row>
    <row r="369" spans="1:1" ht="15.75" customHeight="1" x14ac:dyDescent="0.3">
      <c r="A369" s="190"/>
    </row>
    <row r="370" spans="1:1" ht="15.75" customHeight="1" x14ac:dyDescent="0.3">
      <c r="A370" s="190"/>
    </row>
    <row r="371" spans="1:1" ht="15.75" customHeight="1" x14ac:dyDescent="0.3">
      <c r="A371" s="190"/>
    </row>
    <row r="372" spans="1:1" ht="15.75" customHeight="1" x14ac:dyDescent="0.3">
      <c r="A372" s="190"/>
    </row>
    <row r="373" spans="1:1" ht="15.75" customHeight="1" x14ac:dyDescent="0.3">
      <c r="A373" s="190"/>
    </row>
    <row r="374" spans="1:1" ht="15.75" customHeight="1" x14ac:dyDescent="0.3">
      <c r="A374" s="190"/>
    </row>
    <row r="375" spans="1:1" ht="15.75" customHeight="1" x14ac:dyDescent="0.3">
      <c r="A375" s="190"/>
    </row>
    <row r="376" spans="1:1" ht="15.75" customHeight="1" x14ac:dyDescent="0.3">
      <c r="A376" s="190"/>
    </row>
    <row r="377" spans="1:1" ht="15.75" customHeight="1" x14ac:dyDescent="0.3">
      <c r="A377" s="190"/>
    </row>
    <row r="378" spans="1:1" ht="15.75" customHeight="1" x14ac:dyDescent="0.3">
      <c r="A378" s="190"/>
    </row>
    <row r="379" spans="1:1" ht="15.75" customHeight="1" x14ac:dyDescent="0.3">
      <c r="A379" s="190"/>
    </row>
    <row r="380" spans="1:1" ht="15.75" customHeight="1" x14ac:dyDescent="0.3">
      <c r="A380" s="190"/>
    </row>
    <row r="381" spans="1:1" ht="15.75" customHeight="1" x14ac:dyDescent="0.3">
      <c r="A381" s="190"/>
    </row>
    <row r="382" spans="1:1" ht="15.75" customHeight="1" x14ac:dyDescent="0.3">
      <c r="A382" s="190"/>
    </row>
    <row r="383" spans="1:1" ht="15.75" customHeight="1" x14ac:dyDescent="0.3">
      <c r="A383" s="190"/>
    </row>
    <row r="384" spans="1:1" ht="15.75" customHeight="1" x14ac:dyDescent="0.3">
      <c r="A384" s="190"/>
    </row>
    <row r="385" spans="1:1" ht="15.75" customHeight="1" x14ac:dyDescent="0.3">
      <c r="A385" s="190"/>
    </row>
    <row r="386" spans="1:1" ht="15.75" customHeight="1" x14ac:dyDescent="0.3">
      <c r="A386" s="190"/>
    </row>
    <row r="387" spans="1:1" ht="15.75" customHeight="1" x14ac:dyDescent="0.3">
      <c r="A387" s="190"/>
    </row>
    <row r="388" spans="1:1" ht="15.75" customHeight="1" x14ac:dyDescent="0.3">
      <c r="A388" s="190"/>
    </row>
    <row r="389" spans="1:1" ht="15.75" customHeight="1" x14ac:dyDescent="0.3">
      <c r="A389" s="190"/>
    </row>
    <row r="390" spans="1:1" ht="15.75" customHeight="1" x14ac:dyDescent="0.3">
      <c r="A390" s="190"/>
    </row>
    <row r="391" spans="1:1" ht="15.75" customHeight="1" x14ac:dyDescent="0.3">
      <c r="A391" s="190"/>
    </row>
    <row r="392" spans="1:1" ht="15.75" customHeight="1" x14ac:dyDescent="0.3">
      <c r="A392" s="190"/>
    </row>
    <row r="393" spans="1:1" ht="15.75" customHeight="1" x14ac:dyDescent="0.3">
      <c r="A393" s="190"/>
    </row>
    <row r="394" spans="1:1" ht="15.75" customHeight="1" x14ac:dyDescent="0.3">
      <c r="A394" s="190"/>
    </row>
    <row r="395" spans="1:1" ht="15.75" customHeight="1" x14ac:dyDescent="0.3">
      <c r="A395" s="190"/>
    </row>
    <row r="396" spans="1:1" ht="15.75" customHeight="1" x14ac:dyDescent="0.3">
      <c r="A396" s="190"/>
    </row>
    <row r="397" spans="1:1" ht="15.75" customHeight="1" x14ac:dyDescent="0.3">
      <c r="A397" s="190"/>
    </row>
    <row r="398" spans="1:1" ht="15.75" customHeight="1" x14ac:dyDescent="0.3">
      <c r="A398" s="190"/>
    </row>
    <row r="399" spans="1:1" ht="15.75" customHeight="1" x14ac:dyDescent="0.3">
      <c r="A399" s="190"/>
    </row>
    <row r="400" spans="1:1" ht="15.75" customHeight="1" x14ac:dyDescent="0.3">
      <c r="A400" s="190"/>
    </row>
    <row r="401" spans="1:1" ht="15.75" customHeight="1" x14ac:dyDescent="0.3">
      <c r="A401" s="190"/>
    </row>
    <row r="402" spans="1:1" ht="15.75" customHeight="1" x14ac:dyDescent="0.3">
      <c r="A402" s="190"/>
    </row>
    <row r="403" spans="1:1" ht="15.75" customHeight="1" x14ac:dyDescent="0.3">
      <c r="A403" s="190"/>
    </row>
    <row r="404" spans="1:1" ht="15.75" customHeight="1" x14ac:dyDescent="0.3">
      <c r="A404" s="190"/>
    </row>
    <row r="405" spans="1:1" ht="15.75" customHeight="1" x14ac:dyDescent="0.3">
      <c r="A405" s="190"/>
    </row>
    <row r="406" spans="1:1" ht="15.75" customHeight="1" x14ac:dyDescent="0.3">
      <c r="A406" s="190"/>
    </row>
    <row r="407" spans="1:1" ht="15.75" customHeight="1" x14ac:dyDescent="0.3">
      <c r="A407" s="190"/>
    </row>
    <row r="408" spans="1:1" ht="15.75" customHeight="1" x14ac:dyDescent="0.3">
      <c r="A408" s="190"/>
    </row>
    <row r="409" spans="1:1" ht="15.75" customHeight="1" x14ac:dyDescent="0.3">
      <c r="A409" s="190"/>
    </row>
    <row r="410" spans="1:1" ht="15.75" customHeight="1" x14ac:dyDescent="0.3">
      <c r="A410" s="190"/>
    </row>
    <row r="411" spans="1:1" ht="15.75" customHeight="1" x14ac:dyDescent="0.3">
      <c r="A411" s="190"/>
    </row>
    <row r="412" spans="1:1" ht="15.75" customHeight="1" x14ac:dyDescent="0.3">
      <c r="A412" s="190"/>
    </row>
    <row r="413" spans="1:1" ht="15.75" customHeight="1" x14ac:dyDescent="0.3">
      <c r="A413" s="190"/>
    </row>
    <row r="414" spans="1:1" ht="15.75" customHeight="1" x14ac:dyDescent="0.3">
      <c r="A414" s="190"/>
    </row>
    <row r="415" spans="1:1" ht="15.75" customHeight="1" x14ac:dyDescent="0.3">
      <c r="A415" s="190"/>
    </row>
    <row r="416" spans="1:1" ht="15.75" customHeight="1" x14ac:dyDescent="0.3">
      <c r="A416" s="190"/>
    </row>
    <row r="417" spans="1:1" ht="15.75" customHeight="1" x14ac:dyDescent="0.3">
      <c r="A417" s="190"/>
    </row>
    <row r="418" spans="1:1" ht="15.75" customHeight="1" x14ac:dyDescent="0.3">
      <c r="A418" s="190"/>
    </row>
    <row r="419" spans="1:1" ht="15.75" customHeight="1" x14ac:dyDescent="0.3">
      <c r="A419" s="190"/>
    </row>
    <row r="420" spans="1:1" ht="15.75" customHeight="1" x14ac:dyDescent="0.3">
      <c r="A420" s="190"/>
    </row>
    <row r="421" spans="1:1" ht="15.75" customHeight="1" x14ac:dyDescent="0.3">
      <c r="A421" s="190"/>
    </row>
    <row r="422" spans="1:1" ht="15.75" customHeight="1" x14ac:dyDescent="0.3">
      <c r="A422" s="190"/>
    </row>
    <row r="423" spans="1:1" ht="15.75" customHeight="1" x14ac:dyDescent="0.3">
      <c r="A423" s="190"/>
    </row>
    <row r="424" spans="1:1" ht="15.75" customHeight="1" x14ac:dyDescent="0.3">
      <c r="A424" s="190"/>
    </row>
    <row r="425" spans="1:1" ht="15.75" customHeight="1" x14ac:dyDescent="0.3">
      <c r="A425" s="190"/>
    </row>
    <row r="426" spans="1:1" ht="15.75" customHeight="1" x14ac:dyDescent="0.3">
      <c r="A426" s="190"/>
    </row>
    <row r="427" spans="1:1" ht="15.75" customHeight="1" x14ac:dyDescent="0.3">
      <c r="A427" s="190"/>
    </row>
    <row r="428" spans="1:1" ht="15.75" customHeight="1" x14ac:dyDescent="0.3">
      <c r="A428" s="190"/>
    </row>
    <row r="429" spans="1:1" ht="15.75" customHeight="1" x14ac:dyDescent="0.3">
      <c r="A429" s="190"/>
    </row>
    <row r="430" spans="1:1" ht="15.75" customHeight="1" x14ac:dyDescent="0.3">
      <c r="A430" s="190"/>
    </row>
    <row r="431" spans="1:1" ht="15.75" customHeight="1" x14ac:dyDescent="0.3">
      <c r="A431" s="190"/>
    </row>
    <row r="432" spans="1:1" ht="15.75" customHeight="1" x14ac:dyDescent="0.3">
      <c r="A432" s="190"/>
    </row>
    <row r="433" spans="1:1" ht="15.75" customHeight="1" x14ac:dyDescent="0.3">
      <c r="A433" s="190"/>
    </row>
    <row r="434" spans="1:1" ht="15.75" customHeight="1" x14ac:dyDescent="0.3">
      <c r="A434" s="190"/>
    </row>
    <row r="435" spans="1:1" ht="15.75" customHeight="1" x14ac:dyDescent="0.3">
      <c r="A435" s="190"/>
    </row>
    <row r="436" spans="1:1" ht="15.75" customHeight="1" x14ac:dyDescent="0.3">
      <c r="A436" s="190"/>
    </row>
    <row r="437" spans="1:1" ht="15.75" customHeight="1" x14ac:dyDescent="0.3">
      <c r="A437" s="190"/>
    </row>
    <row r="438" spans="1:1" ht="15.75" customHeight="1" x14ac:dyDescent="0.3">
      <c r="A438" s="190"/>
    </row>
    <row r="439" spans="1:1" ht="15.75" customHeight="1" x14ac:dyDescent="0.3">
      <c r="A439" s="190"/>
    </row>
    <row r="440" spans="1:1" ht="15.75" customHeight="1" x14ac:dyDescent="0.3">
      <c r="A440" s="190"/>
    </row>
    <row r="441" spans="1:1" ht="15.75" customHeight="1" x14ac:dyDescent="0.3">
      <c r="A441" s="190"/>
    </row>
    <row r="442" spans="1:1" ht="15.75" customHeight="1" x14ac:dyDescent="0.3">
      <c r="A442" s="190"/>
    </row>
    <row r="443" spans="1:1" ht="15.75" customHeight="1" x14ac:dyDescent="0.3">
      <c r="A443" s="190"/>
    </row>
    <row r="444" spans="1:1" ht="15.75" customHeight="1" x14ac:dyDescent="0.3">
      <c r="A444" s="190"/>
    </row>
    <row r="445" spans="1:1" ht="15.75" customHeight="1" x14ac:dyDescent="0.3">
      <c r="A445" s="190"/>
    </row>
    <row r="446" spans="1:1" ht="15.75" customHeight="1" x14ac:dyDescent="0.3">
      <c r="A446" s="190"/>
    </row>
    <row r="447" spans="1:1" ht="15.75" customHeight="1" x14ac:dyDescent="0.3">
      <c r="A447" s="190"/>
    </row>
    <row r="448" spans="1:1" ht="15.75" customHeight="1" x14ac:dyDescent="0.3">
      <c r="A448" s="190"/>
    </row>
    <row r="449" spans="1:1" ht="15.75" customHeight="1" x14ac:dyDescent="0.3">
      <c r="A449" s="190"/>
    </row>
    <row r="450" spans="1:1" ht="15.75" customHeight="1" x14ac:dyDescent="0.3">
      <c r="A450" s="190"/>
    </row>
    <row r="451" spans="1:1" ht="15.75" customHeight="1" x14ac:dyDescent="0.3">
      <c r="A451" s="190"/>
    </row>
    <row r="452" spans="1:1" ht="15.75" customHeight="1" x14ac:dyDescent="0.3">
      <c r="A452" s="190"/>
    </row>
    <row r="453" spans="1:1" ht="15.75" customHeight="1" x14ac:dyDescent="0.3">
      <c r="A453" s="190"/>
    </row>
    <row r="454" spans="1:1" ht="15.75" customHeight="1" x14ac:dyDescent="0.3">
      <c r="A454" s="190"/>
    </row>
    <row r="455" spans="1:1" ht="15.75" customHeight="1" x14ac:dyDescent="0.3">
      <c r="A455" s="190"/>
    </row>
    <row r="456" spans="1:1" ht="15.75" customHeight="1" x14ac:dyDescent="0.3">
      <c r="A456" s="190"/>
    </row>
    <row r="457" spans="1:1" ht="15.75" customHeight="1" x14ac:dyDescent="0.3">
      <c r="A457" s="190"/>
    </row>
    <row r="458" spans="1:1" ht="15.75" customHeight="1" x14ac:dyDescent="0.3">
      <c r="A458" s="190"/>
    </row>
    <row r="459" spans="1:1" ht="15.75" customHeight="1" x14ac:dyDescent="0.3">
      <c r="A459" s="190"/>
    </row>
    <row r="460" spans="1:1" ht="15.75" customHeight="1" x14ac:dyDescent="0.3">
      <c r="A460" s="190"/>
    </row>
    <row r="461" spans="1:1" ht="15.75" customHeight="1" x14ac:dyDescent="0.3">
      <c r="A461" s="190"/>
    </row>
    <row r="462" spans="1:1" ht="15.75" customHeight="1" x14ac:dyDescent="0.3">
      <c r="A462" s="190"/>
    </row>
    <row r="463" spans="1:1" ht="15.75" customHeight="1" x14ac:dyDescent="0.3">
      <c r="A463" s="190"/>
    </row>
    <row r="464" spans="1:1" ht="15.75" customHeight="1" x14ac:dyDescent="0.3">
      <c r="A464" s="190"/>
    </row>
    <row r="465" spans="1:1" ht="15.75" customHeight="1" x14ac:dyDescent="0.3">
      <c r="A465" s="190"/>
    </row>
    <row r="466" spans="1:1" ht="15.75" customHeight="1" x14ac:dyDescent="0.3">
      <c r="A466" s="190"/>
    </row>
    <row r="467" spans="1:1" ht="15.75" customHeight="1" x14ac:dyDescent="0.3">
      <c r="A467" s="190"/>
    </row>
    <row r="468" spans="1:1" ht="15.75" customHeight="1" x14ac:dyDescent="0.3">
      <c r="A468" s="190"/>
    </row>
    <row r="469" spans="1:1" ht="15.75" customHeight="1" x14ac:dyDescent="0.3">
      <c r="A469" s="190"/>
    </row>
    <row r="470" spans="1:1" ht="15.75" customHeight="1" x14ac:dyDescent="0.3">
      <c r="A470" s="190"/>
    </row>
    <row r="471" spans="1:1" ht="15.75" customHeight="1" x14ac:dyDescent="0.3">
      <c r="A471" s="190"/>
    </row>
    <row r="472" spans="1:1" ht="15.75" customHeight="1" x14ac:dyDescent="0.3">
      <c r="A472" s="190"/>
    </row>
    <row r="473" spans="1:1" ht="15.75" customHeight="1" x14ac:dyDescent="0.3">
      <c r="A473" s="190"/>
    </row>
    <row r="474" spans="1:1" ht="15.75" customHeight="1" x14ac:dyDescent="0.3">
      <c r="A474" s="190"/>
    </row>
    <row r="475" spans="1:1" ht="15.75" customHeight="1" x14ac:dyDescent="0.3">
      <c r="A475" s="190"/>
    </row>
    <row r="476" spans="1:1" ht="15.75" customHeight="1" x14ac:dyDescent="0.3">
      <c r="A476" s="190"/>
    </row>
    <row r="477" spans="1:1" ht="15.75" customHeight="1" x14ac:dyDescent="0.3">
      <c r="A477" s="190"/>
    </row>
    <row r="478" spans="1:1" ht="15.75" customHeight="1" x14ac:dyDescent="0.3">
      <c r="A478" s="190"/>
    </row>
    <row r="479" spans="1:1" ht="15.75" customHeight="1" x14ac:dyDescent="0.3">
      <c r="A479" s="190"/>
    </row>
    <row r="480" spans="1:1" ht="15.75" customHeight="1" x14ac:dyDescent="0.3">
      <c r="A480" s="190"/>
    </row>
    <row r="481" spans="1:1" ht="15.75" customHeight="1" x14ac:dyDescent="0.3">
      <c r="A481" s="190"/>
    </row>
    <row r="482" spans="1:1" ht="15.75" customHeight="1" x14ac:dyDescent="0.3">
      <c r="A482" s="190"/>
    </row>
    <row r="483" spans="1:1" ht="15.75" customHeight="1" x14ac:dyDescent="0.3">
      <c r="A483" s="190"/>
    </row>
    <row r="484" spans="1:1" ht="15.75" customHeight="1" x14ac:dyDescent="0.3">
      <c r="A484" s="190"/>
    </row>
    <row r="485" spans="1:1" ht="15.75" customHeight="1" x14ac:dyDescent="0.3">
      <c r="A485" s="190"/>
    </row>
    <row r="486" spans="1:1" ht="15.75" customHeight="1" x14ac:dyDescent="0.3">
      <c r="A486" s="190"/>
    </row>
    <row r="487" spans="1:1" ht="15.75" customHeight="1" x14ac:dyDescent="0.3">
      <c r="A487" s="190"/>
    </row>
    <row r="488" spans="1:1" ht="15.75" customHeight="1" x14ac:dyDescent="0.3">
      <c r="A488" s="190"/>
    </row>
    <row r="489" spans="1:1" ht="15.75" customHeight="1" x14ac:dyDescent="0.3">
      <c r="A489" s="190"/>
    </row>
    <row r="490" spans="1:1" ht="15.75" customHeight="1" x14ac:dyDescent="0.3">
      <c r="A490" s="190"/>
    </row>
    <row r="491" spans="1:1" ht="15.75" customHeight="1" x14ac:dyDescent="0.3">
      <c r="A491" s="190"/>
    </row>
    <row r="492" spans="1:1" ht="15.75" customHeight="1" x14ac:dyDescent="0.3">
      <c r="A492" s="190"/>
    </row>
    <row r="493" spans="1:1" ht="15.75" customHeight="1" x14ac:dyDescent="0.3">
      <c r="A493" s="190"/>
    </row>
    <row r="494" spans="1:1" ht="15.75" customHeight="1" x14ac:dyDescent="0.3">
      <c r="A494" s="190"/>
    </row>
    <row r="495" spans="1:1" ht="15.75" customHeight="1" x14ac:dyDescent="0.3">
      <c r="A495" s="190"/>
    </row>
    <row r="496" spans="1:1" ht="15.75" customHeight="1" x14ac:dyDescent="0.3">
      <c r="A496" s="190"/>
    </row>
    <row r="497" spans="1:1" ht="15.75" customHeight="1" x14ac:dyDescent="0.3">
      <c r="A497" s="190"/>
    </row>
    <row r="498" spans="1:1" ht="15.75" customHeight="1" x14ac:dyDescent="0.3">
      <c r="A498" s="190"/>
    </row>
    <row r="499" spans="1:1" ht="15.75" customHeight="1" x14ac:dyDescent="0.3">
      <c r="A499" s="190"/>
    </row>
    <row r="500" spans="1:1" ht="15.75" customHeight="1" x14ac:dyDescent="0.3">
      <c r="A500" s="190"/>
    </row>
    <row r="501" spans="1:1" ht="15.75" customHeight="1" x14ac:dyDescent="0.3">
      <c r="A501" s="190"/>
    </row>
    <row r="502" spans="1:1" ht="15.75" customHeight="1" x14ac:dyDescent="0.3">
      <c r="A502" s="190"/>
    </row>
    <row r="503" spans="1:1" ht="15.75" customHeight="1" x14ac:dyDescent="0.3">
      <c r="A503" s="190"/>
    </row>
    <row r="504" spans="1:1" ht="15.75" customHeight="1" x14ac:dyDescent="0.3">
      <c r="A504" s="190"/>
    </row>
    <row r="505" spans="1:1" ht="15.75" customHeight="1" x14ac:dyDescent="0.3">
      <c r="A505" s="190"/>
    </row>
    <row r="506" spans="1:1" ht="15.75" customHeight="1" x14ac:dyDescent="0.3">
      <c r="A506" s="190"/>
    </row>
    <row r="507" spans="1:1" ht="15.75" customHeight="1" x14ac:dyDescent="0.3">
      <c r="A507" s="190"/>
    </row>
    <row r="508" spans="1:1" ht="15.75" customHeight="1" x14ac:dyDescent="0.3">
      <c r="A508" s="190"/>
    </row>
    <row r="509" spans="1:1" ht="15.75" customHeight="1" x14ac:dyDescent="0.3">
      <c r="A509" s="190"/>
    </row>
    <row r="510" spans="1:1" ht="15.75" customHeight="1" x14ac:dyDescent="0.3">
      <c r="A510" s="190"/>
    </row>
    <row r="511" spans="1:1" ht="15.75" customHeight="1" x14ac:dyDescent="0.3">
      <c r="A511" s="190"/>
    </row>
    <row r="512" spans="1:1" ht="15.75" customHeight="1" x14ac:dyDescent="0.3">
      <c r="A512" s="190"/>
    </row>
    <row r="513" spans="1:1" ht="15.75" customHeight="1" x14ac:dyDescent="0.3">
      <c r="A513" s="190"/>
    </row>
    <row r="514" spans="1:1" ht="15.75" customHeight="1" x14ac:dyDescent="0.3">
      <c r="A514" s="190"/>
    </row>
    <row r="515" spans="1:1" ht="15.75" customHeight="1" x14ac:dyDescent="0.3">
      <c r="A515" s="190"/>
    </row>
    <row r="516" spans="1:1" ht="15.75" customHeight="1" x14ac:dyDescent="0.3">
      <c r="A516" s="190"/>
    </row>
    <row r="517" spans="1:1" ht="15.75" customHeight="1" x14ac:dyDescent="0.3">
      <c r="A517" s="190"/>
    </row>
    <row r="518" spans="1:1" ht="15.75" customHeight="1" x14ac:dyDescent="0.3">
      <c r="A518" s="190"/>
    </row>
    <row r="519" spans="1:1" ht="15.75" customHeight="1" x14ac:dyDescent="0.3">
      <c r="A519" s="190"/>
    </row>
    <row r="520" spans="1:1" ht="15.75" customHeight="1" x14ac:dyDescent="0.3">
      <c r="A520" s="190"/>
    </row>
    <row r="521" spans="1:1" ht="15.75" customHeight="1" x14ac:dyDescent="0.3">
      <c r="A521" s="190"/>
    </row>
    <row r="522" spans="1:1" ht="15.75" customHeight="1" x14ac:dyDescent="0.3">
      <c r="A522" s="190"/>
    </row>
    <row r="523" spans="1:1" ht="15.75" customHeight="1" x14ac:dyDescent="0.3">
      <c r="A523" s="190"/>
    </row>
    <row r="524" spans="1:1" ht="15.75" customHeight="1" x14ac:dyDescent="0.3">
      <c r="A524" s="190"/>
    </row>
    <row r="525" spans="1:1" ht="15.75" customHeight="1" x14ac:dyDescent="0.3">
      <c r="A525" s="190"/>
    </row>
    <row r="526" spans="1:1" ht="15.75" customHeight="1" x14ac:dyDescent="0.3">
      <c r="A526" s="190"/>
    </row>
    <row r="527" spans="1:1" ht="15.75" customHeight="1" x14ac:dyDescent="0.3">
      <c r="A527" s="190"/>
    </row>
    <row r="528" spans="1:1" ht="15.75" customHeight="1" x14ac:dyDescent="0.3">
      <c r="A528" s="190"/>
    </row>
    <row r="529" spans="1:1" ht="15.75" customHeight="1" x14ac:dyDescent="0.3">
      <c r="A529" s="190"/>
    </row>
    <row r="530" spans="1:1" ht="15.75" customHeight="1" x14ac:dyDescent="0.3">
      <c r="A530" s="190"/>
    </row>
    <row r="531" spans="1:1" ht="15.75" customHeight="1" x14ac:dyDescent="0.3">
      <c r="A531" s="190"/>
    </row>
    <row r="532" spans="1:1" ht="15.75" customHeight="1" x14ac:dyDescent="0.3">
      <c r="A532" s="190"/>
    </row>
    <row r="533" spans="1:1" ht="15.75" customHeight="1" x14ac:dyDescent="0.3">
      <c r="A533" s="190"/>
    </row>
    <row r="534" spans="1:1" ht="15.75" customHeight="1" x14ac:dyDescent="0.3">
      <c r="A534" s="190"/>
    </row>
    <row r="535" spans="1:1" ht="15.75" customHeight="1" x14ac:dyDescent="0.3">
      <c r="A535" s="190"/>
    </row>
    <row r="536" spans="1:1" ht="15.75" customHeight="1" x14ac:dyDescent="0.3">
      <c r="A536" s="190"/>
    </row>
    <row r="537" spans="1:1" ht="15.75" customHeight="1" x14ac:dyDescent="0.3">
      <c r="A537" s="190"/>
    </row>
    <row r="538" spans="1:1" ht="15.75" customHeight="1" x14ac:dyDescent="0.3">
      <c r="A538" s="190"/>
    </row>
    <row r="539" spans="1:1" ht="15.75" customHeight="1" x14ac:dyDescent="0.3">
      <c r="A539" s="190"/>
    </row>
    <row r="540" spans="1:1" ht="15.75" customHeight="1" x14ac:dyDescent="0.3">
      <c r="A540" s="190"/>
    </row>
    <row r="541" spans="1:1" ht="15.75" customHeight="1" x14ac:dyDescent="0.3">
      <c r="A541" s="190"/>
    </row>
    <row r="542" spans="1:1" ht="15.75" customHeight="1" x14ac:dyDescent="0.3">
      <c r="A542" s="190"/>
    </row>
    <row r="543" spans="1:1" ht="15.75" customHeight="1" x14ac:dyDescent="0.3">
      <c r="A543" s="190"/>
    </row>
    <row r="544" spans="1:1" ht="15.75" customHeight="1" x14ac:dyDescent="0.3">
      <c r="A544" s="190"/>
    </row>
    <row r="545" spans="1:1" ht="15.75" customHeight="1" x14ac:dyDescent="0.3">
      <c r="A545" s="190"/>
    </row>
    <row r="546" spans="1:1" ht="15.75" customHeight="1" x14ac:dyDescent="0.3">
      <c r="A546" s="190"/>
    </row>
    <row r="547" spans="1:1" ht="15.75" customHeight="1" x14ac:dyDescent="0.3">
      <c r="A547" s="190"/>
    </row>
    <row r="548" spans="1:1" ht="15.75" customHeight="1" x14ac:dyDescent="0.3">
      <c r="A548" s="190"/>
    </row>
    <row r="549" spans="1:1" ht="15.75" customHeight="1" x14ac:dyDescent="0.3">
      <c r="A549" s="190"/>
    </row>
    <row r="550" spans="1:1" ht="15.75" customHeight="1" x14ac:dyDescent="0.3">
      <c r="A550" s="190"/>
    </row>
    <row r="551" spans="1:1" ht="15.75" customHeight="1" x14ac:dyDescent="0.3">
      <c r="A551" s="190"/>
    </row>
    <row r="552" spans="1:1" ht="15.75" customHeight="1" x14ac:dyDescent="0.3">
      <c r="A552" s="190"/>
    </row>
    <row r="553" spans="1:1" ht="15.75" customHeight="1" x14ac:dyDescent="0.3">
      <c r="A553" s="190"/>
    </row>
    <row r="554" spans="1:1" ht="15.75" customHeight="1" x14ac:dyDescent="0.3">
      <c r="A554" s="190"/>
    </row>
    <row r="555" spans="1:1" ht="15.75" customHeight="1" x14ac:dyDescent="0.3">
      <c r="A555" s="190"/>
    </row>
    <row r="556" spans="1:1" ht="15.75" customHeight="1" x14ac:dyDescent="0.3">
      <c r="A556" s="190"/>
    </row>
    <row r="557" spans="1:1" ht="15.75" customHeight="1" x14ac:dyDescent="0.3">
      <c r="A557" s="190"/>
    </row>
    <row r="558" spans="1:1" ht="15.75" customHeight="1" x14ac:dyDescent="0.3">
      <c r="A558" s="190"/>
    </row>
    <row r="559" spans="1:1" ht="15.75" customHeight="1" x14ac:dyDescent="0.3">
      <c r="A559" s="190"/>
    </row>
    <row r="560" spans="1:1" ht="15.75" customHeight="1" x14ac:dyDescent="0.3">
      <c r="A560" s="190"/>
    </row>
    <row r="561" spans="1:1" ht="15.75" customHeight="1" x14ac:dyDescent="0.3">
      <c r="A561" s="190"/>
    </row>
    <row r="562" spans="1:1" ht="15.75" customHeight="1" x14ac:dyDescent="0.3">
      <c r="A562" s="190"/>
    </row>
    <row r="563" spans="1:1" ht="15.75" customHeight="1" x14ac:dyDescent="0.3">
      <c r="A563" s="190"/>
    </row>
    <row r="564" spans="1:1" ht="15.75" customHeight="1" x14ac:dyDescent="0.3">
      <c r="A564" s="190"/>
    </row>
    <row r="565" spans="1:1" ht="15.75" customHeight="1" x14ac:dyDescent="0.3">
      <c r="A565" s="190"/>
    </row>
    <row r="566" spans="1:1" ht="15.75" customHeight="1" x14ac:dyDescent="0.3">
      <c r="A566" s="190"/>
    </row>
    <row r="567" spans="1:1" ht="15.75" customHeight="1" x14ac:dyDescent="0.3">
      <c r="A567" s="190"/>
    </row>
    <row r="568" spans="1:1" ht="15.75" customHeight="1" x14ac:dyDescent="0.3">
      <c r="A568" s="190"/>
    </row>
    <row r="569" spans="1:1" ht="15.75" customHeight="1" x14ac:dyDescent="0.3">
      <c r="A569" s="190"/>
    </row>
    <row r="570" spans="1:1" ht="15.75" customHeight="1" x14ac:dyDescent="0.3">
      <c r="A570" s="190"/>
    </row>
    <row r="571" spans="1:1" ht="15.75" customHeight="1" x14ac:dyDescent="0.3">
      <c r="A571" s="190"/>
    </row>
    <row r="572" spans="1:1" ht="15.75" customHeight="1" x14ac:dyDescent="0.3">
      <c r="A572" s="190"/>
    </row>
    <row r="573" spans="1:1" ht="15.75" customHeight="1" x14ac:dyDescent="0.3">
      <c r="A573" s="190"/>
    </row>
    <row r="574" spans="1:1" ht="15.75" customHeight="1" x14ac:dyDescent="0.3">
      <c r="A574" s="190"/>
    </row>
    <row r="575" spans="1:1" ht="15.75" customHeight="1" x14ac:dyDescent="0.3">
      <c r="A575" s="190"/>
    </row>
    <row r="576" spans="1:1" ht="15.75" customHeight="1" x14ac:dyDescent="0.3">
      <c r="A576" s="190"/>
    </row>
    <row r="577" spans="1:1" ht="15.75" customHeight="1" x14ac:dyDescent="0.3">
      <c r="A577" s="190"/>
    </row>
    <row r="578" spans="1:1" ht="15.75" customHeight="1" x14ac:dyDescent="0.3">
      <c r="A578" s="190"/>
    </row>
    <row r="579" spans="1:1" ht="15.75" customHeight="1" x14ac:dyDescent="0.3">
      <c r="A579" s="190"/>
    </row>
    <row r="580" spans="1:1" ht="15.75" customHeight="1" x14ac:dyDescent="0.3">
      <c r="A580" s="190"/>
    </row>
    <row r="581" spans="1:1" ht="15.75" customHeight="1" x14ac:dyDescent="0.3">
      <c r="A581" s="190"/>
    </row>
    <row r="582" spans="1:1" ht="15.75" customHeight="1" x14ac:dyDescent="0.3">
      <c r="A582" s="190"/>
    </row>
    <row r="583" spans="1:1" ht="15.75" customHeight="1" x14ac:dyDescent="0.3">
      <c r="A583" s="190"/>
    </row>
    <row r="584" spans="1:1" ht="15.75" customHeight="1" x14ac:dyDescent="0.3">
      <c r="A584" s="190"/>
    </row>
    <row r="585" spans="1:1" ht="15.75" customHeight="1" x14ac:dyDescent="0.3">
      <c r="A585" s="190"/>
    </row>
    <row r="586" spans="1:1" ht="15.75" customHeight="1" x14ac:dyDescent="0.3">
      <c r="A586" s="190"/>
    </row>
    <row r="587" spans="1:1" ht="15.75" customHeight="1" x14ac:dyDescent="0.3">
      <c r="A587" s="190"/>
    </row>
    <row r="588" spans="1:1" ht="15.75" customHeight="1" x14ac:dyDescent="0.3">
      <c r="A588" s="190"/>
    </row>
    <row r="589" spans="1:1" ht="15.75" customHeight="1" x14ac:dyDescent="0.3">
      <c r="A589" s="190"/>
    </row>
    <row r="590" spans="1:1" ht="15.75" customHeight="1" x14ac:dyDescent="0.3">
      <c r="A590" s="190"/>
    </row>
    <row r="591" spans="1:1" ht="15.75" customHeight="1" x14ac:dyDescent="0.3">
      <c r="A591" s="190"/>
    </row>
    <row r="592" spans="1:1" ht="15.75" customHeight="1" x14ac:dyDescent="0.3">
      <c r="A592" s="190"/>
    </row>
    <row r="593" spans="1:1" ht="15.75" customHeight="1" x14ac:dyDescent="0.3">
      <c r="A593" s="190"/>
    </row>
    <row r="594" spans="1:1" ht="15.75" customHeight="1" x14ac:dyDescent="0.3">
      <c r="A594" s="190"/>
    </row>
    <row r="595" spans="1:1" ht="15.75" customHeight="1" x14ac:dyDescent="0.3">
      <c r="A595" s="190"/>
    </row>
    <row r="596" spans="1:1" ht="15.75" customHeight="1" x14ac:dyDescent="0.3">
      <c r="A596" s="190"/>
    </row>
    <row r="597" spans="1:1" ht="15.75" customHeight="1" x14ac:dyDescent="0.3">
      <c r="A597" s="190"/>
    </row>
    <row r="598" spans="1:1" ht="15.75" customHeight="1" x14ac:dyDescent="0.3">
      <c r="A598" s="190"/>
    </row>
    <row r="599" spans="1:1" ht="15.75" customHeight="1" x14ac:dyDescent="0.3">
      <c r="A599" s="190"/>
    </row>
    <row r="600" spans="1:1" ht="15.75" customHeight="1" x14ac:dyDescent="0.3">
      <c r="A600" s="190"/>
    </row>
    <row r="601" spans="1:1" ht="15.75" customHeight="1" x14ac:dyDescent="0.3">
      <c r="A601" s="190"/>
    </row>
    <row r="602" spans="1:1" ht="15.75" customHeight="1" x14ac:dyDescent="0.3">
      <c r="A602" s="190"/>
    </row>
    <row r="603" spans="1:1" ht="15.75" customHeight="1" x14ac:dyDescent="0.3">
      <c r="A603" s="190"/>
    </row>
    <row r="604" spans="1:1" ht="15.75" customHeight="1" x14ac:dyDescent="0.3">
      <c r="A604" s="190"/>
    </row>
    <row r="605" spans="1:1" ht="15.75" customHeight="1" x14ac:dyDescent="0.3">
      <c r="A605" s="190"/>
    </row>
    <row r="606" spans="1:1" ht="15.75" customHeight="1" x14ac:dyDescent="0.3">
      <c r="A606" s="190"/>
    </row>
    <row r="607" spans="1:1" ht="15.75" customHeight="1" x14ac:dyDescent="0.3">
      <c r="A607" s="190"/>
    </row>
    <row r="608" spans="1:1" ht="15.75" customHeight="1" x14ac:dyDescent="0.3">
      <c r="A608" s="190"/>
    </row>
    <row r="609" spans="1:1" ht="15.75" customHeight="1" x14ac:dyDescent="0.3">
      <c r="A609" s="190"/>
    </row>
    <row r="610" spans="1:1" ht="15.75" customHeight="1" x14ac:dyDescent="0.3">
      <c r="A610" s="190"/>
    </row>
    <row r="611" spans="1:1" ht="15.75" customHeight="1" x14ac:dyDescent="0.3">
      <c r="A611" s="190"/>
    </row>
    <row r="612" spans="1:1" ht="15.75" customHeight="1" x14ac:dyDescent="0.3">
      <c r="A612" s="190"/>
    </row>
    <row r="613" spans="1:1" ht="15.75" customHeight="1" x14ac:dyDescent="0.3">
      <c r="A613" s="190"/>
    </row>
    <row r="614" spans="1:1" ht="15.75" customHeight="1" x14ac:dyDescent="0.3">
      <c r="A614" s="190"/>
    </row>
    <row r="615" spans="1:1" ht="15.75" customHeight="1" x14ac:dyDescent="0.3">
      <c r="A615" s="190"/>
    </row>
    <row r="616" spans="1:1" ht="15.75" customHeight="1" x14ac:dyDescent="0.3">
      <c r="A616" s="190"/>
    </row>
    <row r="617" spans="1:1" ht="15.75" customHeight="1" x14ac:dyDescent="0.3">
      <c r="A617" s="190"/>
    </row>
    <row r="618" spans="1:1" ht="15.75" customHeight="1" x14ac:dyDescent="0.3">
      <c r="A618" s="190"/>
    </row>
    <row r="619" spans="1:1" ht="15.75" customHeight="1" x14ac:dyDescent="0.3">
      <c r="A619" s="190"/>
    </row>
    <row r="620" spans="1:1" ht="15.75" customHeight="1" x14ac:dyDescent="0.3">
      <c r="A620" s="190"/>
    </row>
    <row r="621" spans="1:1" ht="15.75" customHeight="1" x14ac:dyDescent="0.3">
      <c r="A621" s="190"/>
    </row>
    <row r="622" spans="1:1" ht="15.75" customHeight="1" x14ac:dyDescent="0.3">
      <c r="A622" s="190"/>
    </row>
    <row r="623" spans="1:1" ht="15.75" customHeight="1" x14ac:dyDescent="0.3">
      <c r="A623" s="190"/>
    </row>
    <row r="624" spans="1:1" ht="15.75" customHeight="1" x14ac:dyDescent="0.3">
      <c r="A624" s="190"/>
    </row>
    <row r="625" spans="1:1" ht="15.75" customHeight="1" x14ac:dyDescent="0.3">
      <c r="A625" s="190"/>
    </row>
    <row r="626" spans="1:1" ht="15.75" customHeight="1" x14ac:dyDescent="0.3">
      <c r="A626" s="190"/>
    </row>
    <row r="627" spans="1:1" ht="15.75" customHeight="1" x14ac:dyDescent="0.3">
      <c r="A627" s="190"/>
    </row>
    <row r="628" spans="1:1" ht="15.75" customHeight="1" x14ac:dyDescent="0.3">
      <c r="A628" s="190"/>
    </row>
    <row r="629" spans="1:1" ht="15.75" customHeight="1" x14ac:dyDescent="0.3">
      <c r="A629" s="190"/>
    </row>
    <row r="630" spans="1:1" ht="15.75" customHeight="1" x14ac:dyDescent="0.3">
      <c r="A630" s="190"/>
    </row>
    <row r="631" spans="1:1" ht="15.75" customHeight="1" x14ac:dyDescent="0.3">
      <c r="A631" s="190"/>
    </row>
    <row r="632" spans="1:1" ht="15.75" customHeight="1" x14ac:dyDescent="0.3">
      <c r="A632" s="190"/>
    </row>
    <row r="633" spans="1:1" ht="15.75" customHeight="1" x14ac:dyDescent="0.3">
      <c r="A633" s="190"/>
    </row>
    <row r="634" spans="1:1" ht="15.75" customHeight="1" x14ac:dyDescent="0.3">
      <c r="A634" s="190"/>
    </row>
    <row r="635" spans="1:1" ht="15.75" customHeight="1" x14ac:dyDescent="0.3">
      <c r="A635" s="190"/>
    </row>
    <row r="636" spans="1:1" ht="15.75" customHeight="1" x14ac:dyDescent="0.3">
      <c r="A636" s="190"/>
    </row>
    <row r="637" spans="1:1" ht="15.75" customHeight="1" x14ac:dyDescent="0.3">
      <c r="A637" s="190"/>
    </row>
    <row r="638" spans="1:1" ht="15.75" customHeight="1" x14ac:dyDescent="0.3">
      <c r="A638" s="190"/>
    </row>
    <row r="639" spans="1:1" ht="15.75" customHeight="1" x14ac:dyDescent="0.3">
      <c r="A639" s="190"/>
    </row>
    <row r="640" spans="1:1" ht="15.75" customHeight="1" x14ac:dyDescent="0.3">
      <c r="A640" s="190"/>
    </row>
    <row r="641" spans="1:1" ht="15.75" customHeight="1" x14ac:dyDescent="0.3">
      <c r="A641" s="190"/>
    </row>
    <row r="642" spans="1:1" ht="15.75" customHeight="1" x14ac:dyDescent="0.3">
      <c r="A642" s="190"/>
    </row>
    <row r="643" spans="1:1" ht="15.75" customHeight="1" x14ac:dyDescent="0.3">
      <c r="A643" s="190"/>
    </row>
    <row r="644" spans="1:1" ht="15.75" customHeight="1" x14ac:dyDescent="0.3">
      <c r="A644" s="190"/>
    </row>
    <row r="645" spans="1:1" ht="15.75" customHeight="1" x14ac:dyDescent="0.3">
      <c r="A645" s="190"/>
    </row>
    <row r="646" spans="1:1" ht="15.75" customHeight="1" x14ac:dyDescent="0.3">
      <c r="A646" s="190"/>
    </row>
    <row r="647" spans="1:1" ht="15.75" customHeight="1" x14ac:dyDescent="0.3">
      <c r="A647" s="190"/>
    </row>
    <row r="648" spans="1:1" ht="15.75" customHeight="1" x14ac:dyDescent="0.3">
      <c r="A648" s="190"/>
    </row>
    <row r="649" spans="1:1" ht="15.75" customHeight="1" x14ac:dyDescent="0.3">
      <c r="A649" s="190"/>
    </row>
    <row r="650" spans="1:1" ht="15.75" customHeight="1" x14ac:dyDescent="0.3">
      <c r="A650" s="190"/>
    </row>
    <row r="651" spans="1:1" ht="15.75" customHeight="1" x14ac:dyDescent="0.3">
      <c r="A651" s="190"/>
    </row>
    <row r="652" spans="1:1" ht="15.75" customHeight="1" x14ac:dyDescent="0.3">
      <c r="A652" s="190"/>
    </row>
    <row r="653" spans="1:1" ht="15.75" customHeight="1" x14ac:dyDescent="0.3">
      <c r="A653" s="190"/>
    </row>
    <row r="654" spans="1:1" ht="15.75" customHeight="1" x14ac:dyDescent="0.3">
      <c r="A654" s="190"/>
    </row>
    <row r="655" spans="1:1" ht="15.75" customHeight="1" x14ac:dyDescent="0.3">
      <c r="A655" s="190"/>
    </row>
    <row r="656" spans="1:1" ht="15.75" customHeight="1" x14ac:dyDescent="0.3">
      <c r="A656" s="190"/>
    </row>
    <row r="657" spans="1:1" ht="15.75" customHeight="1" x14ac:dyDescent="0.3">
      <c r="A657" s="190"/>
    </row>
    <row r="658" spans="1:1" ht="15.75" customHeight="1" x14ac:dyDescent="0.3">
      <c r="A658" s="190"/>
    </row>
    <row r="659" spans="1:1" ht="15.75" customHeight="1" x14ac:dyDescent="0.3">
      <c r="A659" s="190"/>
    </row>
    <row r="660" spans="1:1" ht="15.75" customHeight="1" x14ac:dyDescent="0.3">
      <c r="A660" s="190"/>
    </row>
    <row r="661" spans="1:1" ht="15.75" customHeight="1" x14ac:dyDescent="0.3">
      <c r="A661" s="190"/>
    </row>
    <row r="662" spans="1:1" ht="15.75" customHeight="1" x14ac:dyDescent="0.3">
      <c r="A662" s="190"/>
    </row>
    <row r="663" spans="1:1" ht="15.75" customHeight="1" x14ac:dyDescent="0.3">
      <c r="A663" s="190"/>
    </row>
    <row r="664" spans="1:1" ht="15.75" customHeight="1" x14ac:dyDescent="0.3">
      <c r="A664" s="190"/>
    </row>
    <row r="665" spans="1:1" ht="15.75" customHeight="1" x14ac:dyDescent="0.3">
      <c r="A665" s="190"/>
    </row>
    <row r="666" spans="1:1" ht="15.75" customHeight="1" x14ac:dyDescent="0.3">
      <c r="A666" s="190"/>
    </row>
    <row r="667" spans="1:1" ht="15.75" customHeight="1" x14ac:dyDescent="0.3">
      <c r="A667" s="190"/>
    </row>
    <row r="668" spans="1:1" ht="15.75" customHeight="1" x14ac:dyDescent="0.3">
      <c r="A668" s="190"/>
    </row>
    <row r="669" spans="1:1" ht="15.75" customHeight="1" x14ac:dyDescent="0.3">
      <c r="A669" s="190"/>
    </row>
    <row r="670" spans="1:1" ht="15.75" customHeight="1" x14ac:dyDescent="0.3">
      <c r="A670" s="190"/>
    </row>
    <row r="671" spans="1:1" ht="15.75" customHeight="1" x14ac:dyDescent="0.3">
      <c r="A671" s="190"/>
    </row>
    <row r="672" spans="1:1" ht="15.75" customHeight="1" x14ac:dyDescent="0.3">
      <c r="A672" s="190"/>
    </row>
    <row r="673" spans="1:1" ht="15.75" customHeight="1" x14ac:dyDescent="0.3">
      <c r="A673" s="190"/>
    </row>
    <row r="674" spans="1:1" ht="15.75" customHeight="1" x14ac:dyDescent="0.3">
      <c r="A674" s="190"/>
    </row>
    <row r="675" spans="1:1" ht="15.75" customHeight="1" x14ac:dyDescent="0.3">
      <c r="A675" s="190"/>
    </row>
    <row r="676" spans="1:1" ht="15.75" customHeight="1" x14ac:dyDescent="0.3">
      <c r="A676" s="190"/>
    </row>
    <row r="677" spans="1:1" ht="15.75" customHeight="1" x14ac:dyDescent="0.3">
      <c r="A677" s="190"/>
    </row>
    <row r="678" spans="1:1" ht="15.75" customHeight="1" x14ac:dyDescent="0.3">
      <c r="A678" s="190"/>
    </row>
    <row r="679" spans="1:1" ht="15.75" customHeight="1" x14ac:dyDescent="0.3">
      <c r="A679" s="190"/>
    </row>
    <row r="680" spans="1:1" ht="15.75" customHeight="1" x14ac:dyDescent="0.3">
      <c r="A680" s="190"/>
    </row>
    <row r="681" spans="1:1" ht="15.75" customHeight="1" x14ac:dyDescent="0.3">
      <c r="A681" s="190"/>
    </row>
    <row r="682" spans="1:1" ht="15.75" customHeight="1" x14ac:dyDescent="0.3">
      <c r="A682" s="190"/>
    </row>
    <row r="683" spans="1:1" ht="15.75" customHeight="1" x14ac:dyDescent="0.3">
      <c r="A683" s="190"/>
    </row>
    <row r="684" spans="1:1" ht="15.75" customHeight="1" x14ac:dyDescent="0.3">
      <c r="A684" s="190"/>
    </row>
    <row r="685" spans="1:1" ht="15.75" customHeight="1" x14ac:dyDescent="0.3">
      <c r="A685" s="190"/>
    </row>
    <row r="686" spans="1:1" ht="15.75" customHeight="1" x14ac:dyDescent="0.3">
      <c r="A686" s="190"/>
    </row>
    <row r="687" spans="1:1" ht="15.75" customHeight="1" x14ac:dyDescent="0.3">
      <c r="A687" s="190"/>
    </row>
    <row r="688" spans="1:1" ht="15.75" customHeight="1" x14ac:dyDescent="0.3">
      <c r="A688" s="190"/>
    </row>
    <row r="689" spans="1:1" ht="15.75" customHeight="1" x14ac:dyDescent="0.3">
      <c r="A689" s="190"/>
    </row>
    <row r="690" spans="1:1" ht="15.75" customHeight="1" x14ac:dyDescent="0.3">
      <c r="A690" s="190"/>
    </row>
    <row r="691" spans="1:1" ht="15.75" customHeight="1" x14ac:dyDescent="0.3">
      <c r="A691" s="190"/>
    </row>
    <row r="692" spans="1:1" ht="15.75" customHeight="1" x14ac:dyDescent="0.3">
      <c r="A692" s="190"/>
    </row>
    <row r="693" spans="1:1" ht="15.75" customHeight="1" x14ac:dyDescent="0.3">
      <c r="A693" s="190"/>
    </row>
    <row r="694" spans="1:1" ht="15.75" customHeight="1" x14ac:dyDescent="0.3">
      <c r="A694" s="190"/>
    </row>
    <row r="695" spans="1:1" ht="15.75" customHeight="1" x14ac:dyDescent="0.3">
      <c r="A695" s="190"/>
    </row>
    <row r="696" spans="1:1" ht="15.75" customHeight="1" x14ac:dyDescent="0.3">
      <c r="A696" s="190"/>
    </row>
    <row r="697" spans="1:1" ht="15.75" customHeight="1" x14ac:dyDescent="0.3">
      <c r="A697" s="190"/>
    </row>
    <row r="698" spans="1:1" ht="15.75" customHeight="1" x14ac:dyDescent="0.3">
      <c r="A698" s="190"/>
    </row>
    <row r="699" spans="1:1" ht="15.75" customHeight="1" x14ac:dyDescent="0.3">
      <c r="A699" s="190"/>
    </row>
    <row r="700" spans="1:1" ht="15.75" customHeight="1" x14ac:dyDescent="0.3">
      <c r="A700" s="190"/>
    </row>
    <row r="701" spans="1:1" ht="15.75" customHeight="1" x14ac:dyDescent="0.3">
      <c r="A701" s="190"/>
    </row>
    <row r="702" spans="1:1" ht="15.75" customHeight="1" x14ac:dyDescent="0.3">
      <c r="A702" s="190"/>
    </row>
    <row r="703" spans="1:1" ht="15.75" customHeight="1" x14ac:dyDescent="0.3">
      <c r="A703" s="190"/>
    </row>
    <row r="704" spans="1:1" ht="15.75" customHeight="1" x14ac:dyDescent="0.3">
      <c r="A704" s="190"/>
    </row>
    <row r="705" spans="1:1" ht="15.75" customHeight="1" x14ac:dyDescent="0.3">
      <c r="A705" s="190"/>
    </row>
    <row r="706" spans="1:1" ht="15.75" customHeight="1" x14ac:dyDescent="0.3">
      <c r="A706" s="190"/>
    </row>
    <row r="707" spans="1:1" ht="15.75" customHeight="1" x14ac:dyDescent="0.3">
      <c r="A707" s="190"/>
    </row>
    <row r="708" spans="1:1" ht="15.75" customHeight="1" x14ac:dyDescent="0.3">
      <c r="A708" s="190"/>
    </row>
    <row r="709" spans="1:1" ht="15.75" customHeight="1" x14ac:dyDescent="0.3">
      <c r="A709" s="190"/>
    </row>
    <row r="710" spans="1:1" ht="15.75" customHeight="1" x14ac:dyDescent="0.3">
      <c r="A710" s="190"/>
    </row>
    <row r="711" spans="1:1" ht="15.75" customHeight="1" x14ac:dyDescent="0.3">
      <c r="A711" s="190"/>
    </row>
    <row r="712" spans="1:1" ht="15.75" customHeight="1" x14ac:dyDescent="0.3">
      <c r="A712" s="190"/>
    </row>
    <row r="713" spans="1:1" ht="15.75" customHeight="1" x14ac:dyDescent="0.3">
      <c r="A713" s="190"/>
    </row>
    <row r="714" spans="1:1" ht="15.75" customHeight="1" x14ac:dyDescent="0.3">
      <c r="A714" s="190"/>
    </row>
    <row r="715" spans="1:1" ht="15.75" customHeight="1" x14ac:dyDescent="0.3">
      <c r="A715" s="190"/>
    </row>
    <row r="716" spans="1:1" ht="15.75" customHeight="1" x14ac:dyDescent="0.3">
      <c r="A716" s="190"/>
    </row>
    <row r="717" spans="1:1" ht="15.75" customHeight="1" x14ac:dyDescent="0.3">
      <c r="A717" s="190"/>
    </row>
    <row r="718" spans="1:1" ht="15.75" customHeight="1" x14ac:dyDescent="0.3">
      <c r="A718" s="190"/>
    </row>
    <row r="719" spans="1:1" ht="15.75" customHeight="1" x14ac:dyDescent="0.3">
      <c r="A719" s="190"/>
    </row>
    <row r="720" spans="1:1" ht="15.75" customHeight="1" x14ac:dyDescent="0.3">
      <c r="A720" s="190"/>
    </row>
    <row r="721" spans="1:1" ht="15.75" customHeight="1" x14ac:dyDescent="0.3">
      <c r="A721" s="190"/>
    </row>
    <row r="722" spans="1:1" ht="15.75" customHeight="1" x14ac:dyDescent="0.3">
      <c r="A722" s="190"/>
    </row>
    <row r="723" spans="1:1" ht="15.75" customHeight="1" x14ac:dyDescent="0.3">
      <c r="A723" s="190"/>
    </row>
    <row r="724" spans="1:1" ht="15.75" customHeight="1" x14ac:dyDescent="0.3">
      <c r="A724" s="190"/>
    </row>
    <row r="725" spans="1:1" ht="15.75" customHeight="1" x14ac:dyDescent="0.3">
      <c r="A725" s="190"/>
    </row>
    <row r="726" spans="1:1" ht="15.75" customHeight="1" x14ac:dyDescent="0.3">
      <c r="A726" s="190"/>
    </row>
    <row r="727" spans="1:1" ht="15.75" customHeight="1" x14ac:dyDescent="0.3">
      <c r="A727" s="190"/>
    </row>
    <row r="728" spans="1:1" ht="15.75" customHeight="1" x14ac:dyDescent="0.3">
      <c r="A728" s="190"/>
    </row>
    <row r="729" spans="1:1" ht="15.75" customHeight="1" x14ac:dyDescent="0.3">
      <c r="A729" s="190"/>
    </row>
    <row r="730" spans="1:1" ht="15.75" customHeight="1" x14ac:dyDescent="0.3">
      <c r="A730" s="190"/>
    </row>
    <row r="731" spans="1:1" ht="15.75" customHeight="1" x14ac:dyDescent="0.3">
      <c r="A731" s="190"/>
    </row>
    <row r="732" spans="1:1" ht="15.75" customHeight="1" x14ac:dyDescent="0.3">
      <c r="A732" s="190"/>
    </row>
    <row r="733" spans="1:1" ht="15.75" customHeight="1" x14ac:dyDescent="0.3">
      <c r="A733" s="190"/>
    </row>
    <row r="734" spans="1:1" ht="15.75" customHeight="1" x14ac:dyDescent="0.3">
      <c r="A734" s="190"/>
    </row>
    <row r="735" spans="1:1" ht="15.75" customHeight="1" x14ac:dyDescent="0.3">
      <c r="A735" s="190"/>
    </row>
    <row r="736" spans="1:1" ht="15.75" customHeight="1" x14ac:dyDescent="0.3">
      <c r="A736" s="190"/>
    </row>
    <row r="737" spans="1:1" ht="15.75" customHeight="1" x14ac:dyDescent="0.3">
      <c r="A737" s="190"/>
    </row>
    <row r="738" spans="1:1" ht="15.75" customHeight="1" x14ac:dyDescent="0.3">
      <c r="A738" s="190"/>
    </row>
    <row r="739" spans="1:1" ht="15.75" customHeight="1" x14ac:dyDescent="0.3">
      <c r="A739" s="190"/>
    </row>
    <row r="740" spans="1:1" ht="15.75" customHeight="1" x14ac:dyDescent="0.3">
      <c r="A740" s="190"/>
    </row>
    <row r="741" spans="1:1" ht="15.75" customHeight="1" x14ac:dyDescent="0.3">
      <c r="A741" s="190"/>
    </row>
    <row r="742" spans="1:1" ht="15.75" customHeight="1" x14ac:dyDescent="0.3">
      <c r="A742" s="190"/>
    </row>
    <row r="743" spans="1:1" ht="15.75" customHeight="1" x14ac:dyDescent="0.3">
      <c r="A743" s="190"/>
    </row>
    <row r="744" spans="1:1" ht="15.75" customHeight="1" x14ac:dyDescent="0.3">
      <c r="A744" s="190"/>
    </row>
    <row r="745" spans="1:1" ht="15.75" customHeight="1" x14ac:dyDescent="0.3">
      <c r="A745" s="190"/>
    </row>
    <row r="746" spans="1:1" ht="15.75" customHeight="1" x14ac:dyDescent="0.3">
      <c r="A746" s="190"/>
    </row>
    <row r="747" spans="1:1" ht="15.75" customHeight="1" x14ac:dyDescent="0.3">
      <c r="A747" s="190"/>
    </row>
    <row r="748" spans="1:1" ht="15.75" customHeight="1" x14ac:dyDescent="0.3">
      <c r="A748" s="190"/>
    </row>
    <row r="749" spans="1:1" ht="15.75" customHeight="1" x14ac:dyDescent="0.3">
      <c r="A749" s="190"/>
    </row>
    <row r="750" spans="1:1" ht="15.75" customHeight="1" x14ac:dyDescent="0.3">
      <c r="A750" s="190"/>
    </row>
    <row r="751" spans="1:1" ht="15.75" customHeight="1" x14ac:dyDescent="0.3">
      <c r="A751" s="190"/>
    </row>
    <row r="752" spans="1:1" ht="15.75" customHeight="1" x14ac:dyDescent="0.3">
      <c r="A752" s="190"/>
    </row>
    <row r="753" spans="1:1" ht="15.75" customHeight="1" x14ac:dyDescent="0.3">
      <c r="A753" s="190"/>
    </row>
    <row r="754" spans="1:1" ht="15.75" customHeight="1" x14ac:dyDescent="0.3">
      <c r="A754" s="190"/>
    </row>
    <row r="755" spans="1:1" ht="15.75" customHeight="1" x14ac:dyDescent="0.3">
      <c r="A755" s="190"/>
    </row>
    <row r="756" spans="1:1" ht="15.75" customHeight="1" x14ac:dyDescent="0.3">
      <c r="A756" s="190"/>
    </row>
    <row r="757" spans="1:1" ht="15.75" customHeight="1" x14ac:dyDescent="0.3">
      <c r="A757" s="190"/>
    </row>
    <row r="758" spans="1:1" ht="15.75" customHeight="1" x14ac:dyDescent="0.3">
      <c r="A758" s="190"/>
    </row>
    <row r="759" spans="1:1" ht="15.75" customHeight="1" x14ac:dyDescent="0.3">
      <c r="A759" s="190"/>
    </row>
    <row r="760" spans="1:1" ht="15.75" customHeight="1" x14ac:dyDescent="0.3">
      <c r="A760" s="190"/>
    </row>
    <row r="761" spans="1:1" ht="15.75" customHeight="1" x14ac:dyDescent="0.3">
      <c r="A761" s="190"/>
    </row>
    <row r="762" spans="1:1" ht="15.75" customHeight="1" x14ac:dyDescent="0.3">
      <c r="A762" s="190"/>
    </row>
    <row r="763" spans="1:1" ht="15.75" customHeight="1" x14ac:dyDescent="0.3">
      <c r="A763" s="190"/>
    </row>
    <row r="764" spans="1:1" ht="15.75" customHeight="1" x14ac:dyDescent="0.3">
      <c r="A764" s="190"/>
    </row>
    <row r="765" spans="1:1" ht="15.75" customHeight="1" x14ac:dyDescent="0.3">
      <c r="A765" s="190"/>
    </row>
    <row r="766" spans="1:1" ht="15.75" customHeight="1" x14ac:dyDescent="0.3">
      <c r="A766" s="190"/>
    </row>
    <row r="767" spans="1:1" ht="15.75" customHeight="1" x14ac:dyDescent="0.3">
      <c r="A767" s="190"/>
    </row>
    <row r="768" spans="1:1" ht="15.75" customHeight="1" x14ac:dyDescent="0.3">
      <c r="A768" s="190"/>
    </row>
    <row r="769" spans="1:1" ht="15.75" customHeight="1" x14ac:dyDescent="0.3">
      <c r="A769" s="190"/>
    </row>
    <row r="770" spans="1:1" ht="15.75" customHeight="1" x14ac:dyDescent="0.3">
      <c r="A770" s="190"/>
    </row>
    <row r="771" spans="1:1" ht="15.75" customHeight="1" x14ac:dyDescent="0.3">
      <c r="A771" s="190"/>
    </row>
    <row r="772" spans="1:1" ht="15.75" customHeight="1" x14ac:dyDescent="0.3">
      <c r="A772" s="190"/>
    </row>
    <row r="773" spans="1:1" ht="15.75" customHeight="1" x14ac:dyDescent="0.3">
      <c r="A773" s="190"/>
    </row>
    <row r="774" spans="1:1" ht="15.75" customHeight="1" x14ac:dyDescent="0.3">
      <c r="A774" s="190"/>
    </row>
    <row r="775" spans="1:1" ht="15.75" customHeight="1" x14ac:dyDescent="0.3">
      <c r="A775" s="190"/>
    </row>
    <row r="776" spans="1:1" ht="15.75" customHeight="1" x14ac:dyDescent="0.3">
      <c r="A776" s="190"/>
    </row>
    <row r="777" spans="1:1" ht="15.75" customHeight="1" x14ac:dyDescent="0.3">
      <c r="A777" s="190"/>
    </row>
    <row r="778" spans="1:1" ht="15.75" customHeight="1" x14ac:dyDescent="0.3">
      <c r="A778" s="190"/>
    </row>
    <row r="779" spans="1:1" ht="15.75" customHeight="1" x14ac:dyDescent="0.3">
      <c r="A779" s="190"/>
    </row>
    <row r="780" spans="1:1" ht="15.75" customHeight="1" x14ac:dyDescent="0.3">
      <c r="A780" s="190"/>
    </row>
    <row r="781" spans="1:1" ht="15.75" customHeight="1" x14ac:dyDescent="0.3">
      <c r="A781" s="190"/>
    </row>
    <row r="782" spans="1:1" ht="15.75" customHeight="1" x14ac:dyDescent="0.3">
      <c r="A782" s="190"/>
    </row>
    <row r="783" spans="1:1" ht="15.75" customHeight="1" x14ac:dyDescent="0.3">
      <c r="A783" s="190"/>
    </row>
    <row r="784" spans="1:1" ht="15.75" customHeight="1" x14ac:dyDescent="0.3">
      <c r="A784" s="190"/>
    </row>
    <row r="785" spans="1:1" ht="15.75" customHeight="1" x14ac:dyDescent="0.3">
      <c r="A785" s="190"/>
    </row>
    <row r="786" spans="1:1" ht="15.75" customHeight="1" x14ac:dyDescent="0.3">
      <c r="A786" s="190"/>
    </row>
    <row r="787" spans="1:1" ht="15.75" customHeight="1" x14ac:dyDescent="0.3">
      <c r="A787" s="190"/>
    </row>
    <row r="788" spans="1:1" ht="15.75" customHeight="1" x14ac:dyDescent="0.3">
      <c r="A788" s="190"/>
    </row>
    <row r="789" spans="1:1" ht="15.75" customHeight="1" x14ac:dyDescent="0.3">
      <c r="A789" s="190"/>
    </row>
    <row r="790" spans="1:1" ht="15.75" customHeight="1" x14ac:dyDescent="0.3">
      <c r="A790" s="190"/>
    </row>
    <row r="791" spans="1:1" ht="15.75" customHeight="1" x14ac:dyDescent="0.3">
      <c r="A791" s="190"/>
    </row>
    <row r="792" spans="1:1" ht="15.75" customHeight="1" x14ac:dyDescent="0.3">
      <c r="A792" s="190"/>
    </row>
    <row r="793" spans="1:1" ht="15.75" customHeight="1" x14ac:dyDescent="0.3">
      <c r="A793" s="190"/>
    </row>
    <row r="794" spans="1:1" ht="15.75" customHeight="1" x14ac:dyDescent="0.3">
      <c r="A794" s="190"/>
    </row>
    <row r="795" spans="1:1" ht="15.75" customHeight="1" x14ac:dyDescent="0.3">
      <c r="A795" s="190"/>
    </row>
    <row r="796" spans="1:1" ht="15.75" customHeight="1" x14ac:dyDescent="0.3">
      <c r="A796" s="190"/>
    </row>
    <row r="797" spans="1:1" ht="15.75" customHeight="1" x14ac:dyDescent="0.3">
      <c r="A797" s="190"/>
    </row>
    <row r="798" spans="1:1" ht="15.75" customHeight="1" x14ac:dyDescent="0.3">
      <c r="A798" s="190"/>
    </row>
    <row r="799" spans="1:1" ht="15.75" customHeight="1" x14ac:dyDescent="0.3">
      <c r="A799" s="190"/>
    </row>
    <row r="800" spans="1:1" ht="15.75" customHeight="1" x14ac:dyDescent="0.3">
      <c r="A800" s="190"/>
    </row>
    <row r="801" spans="1:1" ht="15.75" customHeight="1" x14ac:dyDescent="0.3">
      <c r="A801" s="190"/>
    </row>
    <row r="802" spans="1:1" ht="15.75" customHeight="1" x14ac:dyDescent="0.3">
      <c r="A802" s="190"/>
    </row>
    <row r="803" spans="1:1" ht="15.75" customHeight="1" x14ac:dyDescent="0.3">
      <c r="A803" s="190"/>
    </row>
    <row r="804" spans="1:1" ht="15.75" customHeight="1" x14ac:dyDescent="0.3">
      <c r="A804" s="190"/>
    </row>
    <row r="805" spans="1:1" ht="15.75" customHeight="1" x14ac:dyDescent="0.3">
      <c r="A805" s="190"/>
    </row>
    <row r="806" spans="1:1" ht="15.75" customHeight="1" x14ac:dyDescent="0.3">
      <c r="A806" s="190"/>
    </row>
    <row r="807" spans="1:1" ht="15.75" customHeight="1" x14ac:dyDescent="0.3">
      <c r="A807" s="190"/>
    </row>
    <row r="808" spans="1:1" ht="15.75" customHeight="1" x14ac:dyDescent="0.3">
      <c r="A808" s="190"/>
    </row>
    <row r="809" spans="1:1" ht="15.75" customHeight="1" x14ac:dyDescent="0.3">
      <c r="A809" s="190"/>
    </row>
    <row r="810" spans="1:1" ht="15.75" customHeight="1" x14ac:dyDescent="0.3">
      <c r="A810" s="190"/>
    </row>
    <row r="811" spans="1:1" ht="15.75" customHeight="1" x14ac:dyDescent="0.3">
      <c r="A811" s="190"/>
    </row>
    <row r="812" spans="1:1" ht="15.75" customHeight="1" x14ac:dyDescent="0.3">
      <c r="A812" s="190"/>
    </row>
    <row r="813" spans="1:1" ht="15.75" customHeight="1" x14ac:dyDescent="0.3">
      <c r="A813" s="190"/>
    </row>
    <row r="814" spans="1:1" ht="15.75" customHeight="1" x14ac:dyDescent="0.3">
      <c r="A814" s="190"/>
    </row>
    <row r="815" spans="1:1" ht="15.75" customHeight="1" x14ac:dyDescent="0.3">
      <c r="A815" s="190"/>
    </row>
    <row r="816" spans="1:1" ht="15.75" customHeight="1" x14ac:dyDescent="0.3">
      <c r="A816" s="190"/>
    </row>
    <row r="817" spans="1:1" ht="15.75" customHeight="1" x14ac:dyDescent="0.3">
      <c r="A817" s="190"/>
    </row>
    <row r="818" spans="1:1" ht="15.75" customHeight="1" x14ac:dyDescent="0.3">
      <c r="A818" s="190"/>
    </row>
    <row r="819" spans="1:1" ht="15.75" customHeight="1" x14ac:dyDescent="0.3">
      <c r="A819" s="190"/>
    </row>
    <row r="820" spans="1:1" ht="15.75" customHeight="1" x14ac:dyDescent="0.3">
      <c r="A820" s="190"/>
    </row>
    <row r="821" spans="1:1" ht="15.75" customHeight="1" x14ac:dyDescent="0.3">
      <c r="A821" s="190"/>
    </row>
    <row r="822" spans="1:1" ht="15.75" customHeight="1" x14ac:dyDescent="0.3">
      <c r="A822" s="190"/>
    </row>
    <row r="823" spans="1:1" ht="15.75" customHeight="1" x14ac:dyDescent="0.3">
      <c r="A823" s="190"/>
    </row>
    <row r="824" spans="1:1" ht="15.75" customHeight="1" x14ac:dyDescent="0.3">
      <c r="A824" s="190"/>
    </row>
    <row r="825" spans="1:1" ht="15.75" customHeight="1" x14ac:dyDescent="0.3">
      <c r="A825" s="190"/>
    </row>
    <row r="826" spans="1:1" ht="15.75" customHeight="1" x14ac:dyDescent="0.3">
      <c r="A826" s="190"/>
    </row>
    <row r="827" spans="1:1" ht="15.75" customHeight="1" x14ac:dyDescent="0.3">
      <c r="A827" s="190"/>
    </row>
    <row r="828" spans="1:1" ht="15.75" customHeight="1" x14ac:dyDescent="0.3">
      <c r="A828" s="190"/>
    </row>
    <row r="829" spans="1:1" ht="15.75" customHeight="1" x14ac:dyDescent="0.3">
      <c r="A829" s="190"/>
    </row>
    <row r="830" spans="1:1" ht="15.75" customHeight="1" x14ac:dyDescent="0.3">
      <c r="A830" s="190"/>
    </row>
    <row r="831" spans="1:1" ht="15.75" customHeight="1" x14ac:dyDescent="0.3">
      <c r="A831" s="190"/>
    </row>
    <row r="832" spans="1:1" ht="15.75" customHeight="1" x14ac:dyDescent="0.3">
      <c r="A832" s="190"/>
    </row>
    <row r="833" spans="1:1" ht="15.75" customHeight="1" x14ac:dyDescent="0.3">
      <c r="A833" s="190"/>
    </row>
    <row r="834" spans="1:1" ht="15.75" customHeight="1" x14ac:dyDescent="0.3">
      <c r="A834" s="190"/>
    </row>
    <row r="835" spans="1:1" ht="15.75" customHeight="1" x14ac:dyDescent="0.3">
      <c r="A835" s="190"/>
    </row>
    <row r="836" spans="1:1" ht="15.75" customHeight="1" x14ac:dyDescent="0.3">
      <c r="A836" s="190"/>
    </row>
    <row r="837" spans="1:1" ht="15.75" customHeight="1" x14ac:dyDescent="0.3">
      <c r="A837" s="190"/>
    </row>
    <row r="838" spans="1:1" ht="15.75" customHeight="1" x14ac:dyDescent="0.3">
      <c r="A838" s="190"/>
    </row>
    <row r="839" spans="1:1" ht="15.75" customHeight="1" x14ac:dyDescent="0.3">
      <c r="A839" s="190"/>
    </row>
    <row r="840" spans="1:1" ht="15.75" customHeight="1" x14ac:dyDescent="0.3">
      <c r="A840" s="190"/>
    </row>
    <row r="841" spans="1:1" ht="15.75" customHeight="1" x14ac:dyDescent="0.3">
      <c r="A841" s="190"/>
    </row>
    <row r="842" spans="1:1" ht="15.75" customHeight="1" x14ac:dyDescent="0.3">
      <c r="A842" s="190"/>
    </row>
    <row r="843" spans="1:1" ht="15.75" customHeight="1" x14ac:dyDescent="0.3">
      <c r="A843" s="190"/>
    </row>
    <row r="844" spans="1:1" ht="15.75" customHeight="1" x14ac:dyDescent="0.3">
      <c r="A844" s="190"/>
    </row>
    <row r="845" spans="1:1" ht="15.75" customHeight="1" x14ac:dyDescent="0.3">
      <c r="A845" s="190"/>
    </row>
    <row r="846" spans="1:1" ht="15.75" customHeight="1" x14ac:dyDescent="0.3">
      <c r="A846" s="190"/>
    </row>
    <row r="847" spans="1:1" ht="15.75" customHeight="1" x14ac:dyDescent="0.3">
      <c r="A847" s="190"/>
    </row>
    <row r="848" spans="1:1" ht="15.75" customHeight="1" x14ac:dyDescent="0.3">
      <c r="A848" s="190"/>
    </row>
    <row r="849" spans="1:1" ht="15.75" customHeight="1" x14ac:dyDescent="0.3">
      <c r="A849" s="190"/>
    </row>
    <row r="850" spans="1:1" ht="15.75" customHeight="1" x14ac:dyDescent="0.3">
      <c r="A850" s="190"/>
    </row>
    <row r="851" spans="1:1" ht="15.75" customHeight="1" x14ac:dyDescent="0.3">
      <c r="A851" s="190"/>
    </row>
    <row r="852" spans="1:1" ht="15.75" customHeight="1" x14ac:dyDescent="0.3">
      <c r="A852" s="190"/>
    </row>
    <row r="853" spans="1:1" ht="15.75" customHeight="1" x14ac:dyDescent="0.3">
      <c r="A853" s="190"/>
    </row>
    <row r="854" spans="1:1" ht="15.75" customHeight="1" x14ac:dyDescent="0.3">
      <c r="A854" s="190"/>
    </row>
    <row r="855" spans="1:1" ht="15.75" customHeight="1" x14ac:dyDescent="0.3">
      <c r="A855" s="190"/>
    </row>
    <row r="856" spans="1:1" ht="15.75" customHeight="1" x14ac:dyDescent="0.3">
      <c r="A856" s="190"/>
    </row>
    <row r="857" spans="1:1" ht="15.75" customHeight="1" x14ac:dyDescent="0.3">
      <c r="A857" s="190"/>
    </row>
    <row r="858" spans="1:1" ht="15.75" customHeight="1" x14ac:dyDescent="0.3">
      <c r="A858" s="190"/>
    </row>
    <row r="859" spans="1:1" ht="15.75" customHeight="1" x14ac:dyDescent="0.3">
      <c r="A859" s="190"/>
    </row>
    <row r="860" spans="1:1" ht="15.75" customHeight="1" x14ac:dyDescent="0.3">
      <c r="A860" s="190"/>
    </row>
    <row r="861" spans="1:1" ht="15.75" customHeight="1" x14ac:dyDescent="0.3">
      <c r="A861" s="190"/>
    </row>
    <row r="862" spans="1:1" ht="15.75" customHeight="1" x14ac:dyDescent="0.3">
      <c r="A862" s="190"/>
    </row>
    <row r="863" spans="1:1" ht="15.75" customHeight="1" x14ac:dyDescent="0.3">
      <c r="A863" s="190"/>
    </row>
    <row r="864" spans="1:1" ht="15.75" customHeight="1" x14ac:dyDescent="0.3">
      <c r="A864" s="190"/>
    </row>
    <row r="865" spans="1:1" ht="15.75" customHeight="1" x14ac:dyDescent="0.3">
      <c r="A865" s="190"/>
    </row>
    <row r="866" spans="1:1" ht="15.75" customHeight="1" x14ac:dyDescent="0.3">
      <c r="A866" s="190"/>
    </row>
    <row r="867" spans="1:1" ht="15.75" customHeight="1" x14ac:dyDescent="0.3">
      <c r="A867" s="190"/>
    </row>
    <row r="868" spans="1:1" ht="15.75" customHeight="1" x14ac:dyDescent="0.3">
      <c r="A868" s="190"/>
    </row>
    <row r="869" spans="1:1" ht="15.75" customHeight="1" x14ac:dyDescent="0.3">
      <c r="A869" s="190"/>
    </row>
    <row r="870" spans="1:1" ht="15.75" customHeight="1" x14ac:dyDescent="0.3">
      <c r="A870" s="190"/>
    </row>
    <row r="871" spans="1:1" ht="15.75" customHeight="1" x14ac:dyDescent="0.3">
      <c r="A871" s="190"/>
    </row>
    <row r="872" spans="1:1" ht="15.75" customHeight="1" x14ac:dyDescent="0.3">
      <c r="A872" s="190"/>
    </row>
    <row r="873" spans="1:1" ht="15.75" customHeight="1" x14ac:dyDescent="0.3">
      <c r="A873" s="190"/>
    </row>
    <row r="874" spans="1:1" ht="15.75" customHeight="1" x14ac:dyDescent="0.3">
      <c r="A874" s="190"/>
    </row>
    <row r="875" spans="1:1" ht="15.75" customHeight="1" x14ac:dyDescent="0.3">
      <c r="A875" s="190"/>
    </row>
    <row r="876" spans="1:1" ht="15.75" customHeight="1" x14ac:dyDescent="0.3">
      <c r="A876" s="190"/>
    </row>
    <row r="877" spans="1:1" ht="15.75" customHeight="1" x14ac:dyDescent="0.3">
      <c r="A877" s="190"/>
    </row>
    <row r="878" spans="1:1" ht="15.75" customHeight="1" x14ac:dyDescent="0.3">
      <c r="A878" s="190"/>
    </row>
    <row r="879" spans="1:1" ht="15.75" customHeight="1" x14ac:dyDescent="0.3">
      <c r="A879" s="190"/>
    </row>
    <row r="880" spans="1:1" ht="15.75" customHeight="1" x14ac:dyDescent="0.3">
      <c r="A880" s="190"/>
    </row>
    <row r="881" spans="1:1" ht="15.75" customHeight="1" x14ac:dyDescent="0.3">
      <c r="A881" s="190"/>
    </row>
    <row r="882" spans="1:1" ht="15.75" customHeight="1" x14ac:dyDescent="0.3">
      <c r="A882" s="190"/>
    </row>
    <row r="883" spans="1:1" ht="15.75" customHeight="1" x14ac:dyDescent="0.3">
      <c r="A883" s="190"/>
    </row>
    <row r="884" spans="1:1" ht="15.75" customHeight="1" x14ac:dyDescent="0.3">
      <c r="A884" s="190"/>
    </row>
    <row r="885" spans="1:1" ht="15.75" customHeight="1" x14ac:dyDescent="0.3">
      <c r="A885" s="190"/>
    </row>
    <row r="886" spans="1:1" ht="15.75" customHeight="1" x14ac:dyDescent="0.3">
      <c r="A886" s="190"/>
    </row>
    <row r="887" spans="1:1" ht="15.75" customHeight="1" x14ac:dyDescent="0.3">
      <c r="A887" s="190"/>
    </row>
    <row r="888" spans="1:1" ht="15.75" customHeight="1" x14ac:dyDescent="0.3">
      <c r="A888" s="190"/>
    </row>
    <row r="889" spans="1:1" ht="15.75" customHeight="1" x14ac:dyDescent="0.3">
      <c r="A889" s="190"/>
    </row>
    <row r="890" spans="1:1" ht="15.75" customHeight="1" x14ac:dyDescent="0.3">
      <c r="A890" s="190"/>
    </row>
    <row r="891" spans="1:1" ht="15.75" customHeight="1" x14ac:dyDescent="0.3">
      <c r="A891" s="190"/>
    </row>
    <row r="892" spans="1:1" ht="15.75" customHeight="1" x14ac:dyDescent="0.3">
      <c r="A892" s="190"/>
    </row>
    <row r="893" spans="1:1" ht="15.75" customHeight="1" x14ac:dyDescent="0.3">
      <c r="A893" s="190"/>
    </row>
    <row r="894" spans="1:1" ht="15.75" customHeight="1" x14ac:dyDescent="0.3">
      <c r="A894" s="190"/>
    </row>
    <row r="895" spans="1:1" ht="15.75" customHeight="1" x14ac:dyDescent="0.3">
      <c r="A895" s="190"/>
    </row>
    <row r="896" spans="1:1" ht="15.75" customHeight="1" x14ac:dyDescent="0.3">
      <c r="A896" s="190"/>
    </row>
    <row r="897" spans="1:1" ht="15.75" customHeight="1" x14ac:dyDescent="0.3">
      <c r="A897" s="190"/>
    </row>
    <row r="898" spans="1:1" ht="15.75" customHeight="1" x14ac:dyDescent="0.3">
      <c r="A898" s="190"/>
    </row>
    <row r="899" spans="1:1" ht="15.75" customHeight="1" x14ac:dyDescent="0.3">
      <c r="A899" s="190"/>
    </row>
    <row r="900" spans="1:1" ht="15.75" customHeight="1" x14ac:dyDescent="0.3">
      <c r="A900" s="190"/>
    </row>
    <row r="901" spans="1:1" ht="15.75" customHeight="1" x14ac:dyDescent="0.3">
      <c r="A901" s="190"/>
    </row>
    <row r="902" spans="1:1" ht="15.75" customHeight="1" x14ac:dyDescent="0.3">
      <c r="A902" s="190"/>
    </row>
    <row r="903" spans="1:1" ht="15.75" customHeight="1" x14ac:dyDescent="0.3">
      <c r="A903" s="190"/>
    </row>
    <row r="904" spans="1:1" ht="15.75" customHeight="1" x14ac:dyDescent="0.3">
      <c r="A904" s="190"/>
    </row>
    <row r="905" spans="1:1" ht="15.75" customHeight="1" x14ac:dyDescent="0.3">
      <c r="A905" s="190"/>
    </row>
    <row r="906" spans="1:1" ht="15.75" customHeight="1" x14ac:dyDescent="0.3">
      <c r="A906" s="190"/>
    </row>
    <row r="907" spans="1:1" ht="15.75" customHeight="1" x14ac:dyDescent="0.3">
      <c r="A907" s="190"/>
    </row>
    <row r="908" spans="1:1" ht="15.75" customHeight="1" x14ac:dyDescent="0.3">
      <c r="A908" s="190"/>
    </row>
    <row r="909" spans="1:1" ht="15.75" customHeight="1" x14ac:dyDescent="0.3">
      <c r="A909" s="190"/>
    </row>
    <row r="910" spans="1:1" ht="15.75" customHeight="1" x14ac:dyDescent="0.3">
      <c r="A910" s="190"/>
    </row>
    <row r="911" spans="1:1" ht="15.75" customHeight="1" x14ac:dyDescent="0.3">
      <c r="A911" s="190"/>
    </row>
    <row r="912" spans="1:1" ht="15.75" customHeight="1" x14ac:dyDescent="0.3">
      <c r="A912" s="190"/>
    </row>
    <row r="913" spans="1:1" ht="15.75" customHeight="1" x14ac:dyDescent="0.3">
      <c r="A913" s="190"/>
    </row>
    <row r="914" spans="1:1" ht="15.75" customHeight="1" x14ac:dyDescent="0.3">
      <c r="A914" s="190"/>
    </row>
    <row r="915" spans="1:1" ht="15.75" customHeight="1" x14ac:dyDescent="0.3">
      <c r="A915" s="190"/>
    </row>
    <row r="916" spans="1:1" ht="15.75" customHeight="1" x14ac:dyDescent="0.3">
      <c r="A916" s="190"/>
    </row>
    <row r="917" spans="1:1" ht="15.75" customHeight="1" x14ac:dyDescent="0.3">
      <c r="A917" s="190"/>
    </row>
    <row r="918" spans="1:1" ht="15.75" customHeight="1" x14ac:dyDescent="0.3">
      <c r="A918" s="190"/>
    </row>
    <row r="919" spans="1:1" ht="15.75" customHeight="1" x14ac:dyDescent="0.3">
      <c r="A919" s="190"/>
    </row>
    <row r="920" spans="1:1" ht="15.75" customHeight="1" x14ac:dyDescent="0.3">
      <c r="A920" s="190"/>
    </row>
    <row r="921" spans="1:1" ht="15.75" customHeight="1" x14ac:dyDescent="0.3">
      <c r="A921" s="190"/>
    </row>
    <row r="922" spans="1:1" ht="15.75" customHeight="1" x14ac:dyDescent="0.3">
      <c r="A922" s="190"/>
    </row>
    <row r="923" spans="1:1" ht="15.75" customHeight="1" x14ac:dyDescent="0.3">
      <c r="A923" s="190"/>
    </row>
    <row r="924" spans="1:1" ht="15.75" customHeight="1" x14ac:dyDescent="0.3">
      <c r="A924" s="190"/>
    </row>
    <row r="925" spans="1:1" ht="15.75" customHeight="1" x14ac:dyDescent="0.3">
      <c r="A925" s="190"/>
    </row>
    <row r="926" spans="1:1" ht="15.75" customHeight="1" x14ac:dyDescent="0.3">
      <c r="A926" s="190"/>
    </row>
    <row r="927" spans="1:1" ht="15.75" customHeight="1" x14ac:dyDescent="0.3">
      <c r="A927" s="190"/>
    </row>
    <row r="928" spans="1:1" ht="15.75" customHeight="1" x14ac:dyDescent="0.3">
      <c r="A928" s="190"/>
    </row>
    <row r="929" spans="1:1" ht="15.75" customHeight="1" x14ac:dyDescent="0.3">
      <c r="A929" s="190"/>
    </row>
    <row r="930" spans="1:1" ht="15.75" customHeight="1" x14ac:dyDescent="0.3">
      <c r="A930" s="190"/>
    </row>
    <row r="931" spans="1:1" ht="15.75" customHeight="1" x14ac:dyDescent="0.3">
      <c r="A931" s="190"/>
    </row>
    <row r="932" spans="1:1" ht="15.75" customHeight="1" x14ac:dyDescent="0.3">
      <c r="A932" s="190"/>
    </row>
    <row r="933" spans="1:1" ht="15.75" customHeight="1" x14ac:dyDescent="0.3">
      <c r="A933" s="190"/>
    </row>
    <row r="934" spans="1:1" ht="15.75" customHeight="1" x14ac:dyDescent="0.3">
      <c r="A934" s="190"/>
    </row>
    <row r="935" spans="1:1" ht="15.75" customHeight="1" x14ac:dyDescent="0.3">
      <c r="A935" s="190"/>
    </row>
    <row r="936" spans="1:1" ht="15.75" customHeight="1" x14ac:dyDescent="0.3">
      <c r="A936" s="190"/>
    </row>
    <row r="937" spans="1:1" ht="15.75" customHeight="1" x14ac:dyDescent="0.3">
      <c r="A937" s="190"/>
    </row>
    <row r="938" spans="1:1" ht="15.75" customHeight="1" x14ac:dyDescent="0.3">
      <c r="A938" s="190"/>
    </row>
    <row r="939" spans="1:1" ht="15.75" customHeight="1" x14ac:dyDescent="0.3">
      <c r="A939" s="190"/>
    </row>
    <row r="940" spans="1:1" ht="15.75" customHeight="1" x14ac:dyDescent="0.3">
      <c r="A940" s="190"/>
    </row>
    <row r="941" spans="1:1" ht="15.75" customHeight="1" x14ac:dyDescent="0.3">
      <c r="A941" s="190"/>
    </row>
    <row r="942" spans="1:1" ht="15.75" customHeight="1" x14ac:dyDescent="0.3">
      <c r="A942" s="190"/>
    </row>
    <row r="943" spans="1:1" ht="15.75" customHeight="1" x14ac:dyDescent="0.3">
      <c r="A943" s="190"/>
    </row>
    <row r="944" spans="1:1" ht="15.75" customHeight="1" x14ac:dyDescent="0.3">
      <c r="A944" s="190"/>
    </row>
    <row r="945" spans="1:1" ht="15.75" customHeight="1" x14ac:dyDescent="0.3">
      <c r="A945" s="190"/>
    </row>
    <row r="946" spans="1:1" ht="15.75" customHeight="1" x14ac:dyDescent="0.3">
      <c r="A946" s="190"/>
    </row>
    <row r="947" spans="1:1" ht="15.75" customHeight="1" x14ac:dyDescent="0.3">
      <c r="A947" s="190"/>
    </row>
    <row r="948" spans="1:1" ht="15.75" customHeight="1" x14ac:dyDescent="0.3">
      <c r="A948" s="190"/>
    </row>
    <row r="949" spans="1:1" ht="15.75" customHeight="1" x14ac:dyDescent="0.3">
      <c r="A949" s="190"/>
    </row>
    <row r="950" spans="1:1" ht="15.75" customHeight="1" x14ac:dyDescent="0.3">
      <c r="A950" s="190"/>
    </row>
    <row r="951" spans="1:1" ht="15.75" customHeight="1" x14ac:dyDescent="0.3">
      <c r="A951" s="190"/>
    </row>
    <row r="952" spans="1:1" ht="15.75" customHeight="1" x14ac:dyDescent="0.3">
      <c r="A952" s="190"/>
    </row>
    <row r="953" spans="1:1" ht="15.75" customHeight="1" x14ac:dyDescent="0.3">
      <c r="A953" s="190"/>
    </row>
    <row r="954" spans="1:1" ht="15.75" customHeight="1" x14ac:dyDescent="0.3">
      <c r="A954" s="190"/>
    </row>
    <row r="955" spans="1:1" ht="15.75" customHeight="1" x14ac:dyDescent="0.3">
      <c r="A955" s="190"/>
    </row>
    <row r="956" spans="1:1" ht="15.75" customHeight="1" x14ac:dyDescent="0.3">
      <c r="A956" s="190"/>
    </row>
    <row r="957" spans="1:1" ht="15.75" customHeight="1" x14ac:dyDescent="0.3">
      <c r="A957" s="190"/>
    </row>
    <row r="958" spans="1:1" ht="15.75" customHeight="1" x14ac:dyDescent="0.3">
      <c r="A958" s="190"/>
    </row>
    <row r="959" spans="1:1" ht="15.75" customHeight="1" x14ac:dyDescent="0.3">
      <c r="A959" s="190"/>
    </row>
    <row r="960" spans="1:1" ht="15.75" customHeight="1" x14ac:dyDescent="0.3">
      <c r="A960" s="190"/>
    </row>
    <row r="961" spans="1:1" ht="15.75" customHeight="1" x14ac:dyDescent="0.3">
      <c r="A961" s="190"/>
    </row>
    <row r="962" spans="1:1" ht="15.75" customHeight="1" x14ac:dyDescent="0.3">
      <c r="A962" s="190"/>
    </row>
    <row r="963" spans="1:1" ht="15.75" customHeight="1" x14ac:dyDescent="0.3">
      <c r="A963" s="190"/>
    </row>
    <row r="964" spans="1:1" ht="15.75" customHeight="1" x14ac:dyDescent="0.3">
      <c r="A964" s="190"/>
    </row>
    <row r="965" spans="1:1" ht="15.75" customHeight="1" x14ac:dyDescent="0.3">
      <c r="A965" s="190"/>
    </row>
    <row r="966" spans="1:1" ht="15.75" customHeight="1" x14ac:dyDescent="0.3">
      <c r="A966" s="190"/>
    </row>
    <row r="967" spans="1:1" ht="15.75" customHeight="1" x14ac:dyDescent="0.3">
      <c r="A967" s="190"/>
    </row>
    <row r="968" spans="1:1" ht="15.75" customHeight="1" x14ac:dyDescent="0.3">
      <c r="A968" s="190"/>
    </row>
    <row r="969" spans="1:1" ht="15.75" customHeight="1" x14ac:dyDescent="0.3">
      <c r="A969" s="190"/>
    </row>
    <row r="970" spans="1:1" ht="15.75" customHeight="1" x14ac:dyDescent="0.3">
      <c r="A970" s="190"/>
    </row>
    <row r="971" spans="1:1" ht="15.75" customHeight="1" x14ac:dyDescent="0.3">
      <c r="A971" s="190"/>
    </row>
    <row r="972" spans="1:1" ht="15.75" customHeight="1" x14ac:dyDescent="0.3">
      <c r="A972" s="190"/>
    </row>
    <row r="973" spans="1:1" ht="15.75" customHeight="1" x14ac:dyDescent="0.3">
      <c r="A973" s="190"/>
    </row>
    <row r="974" spans="1:1" ht="15.75" customHeight="1" x14ac:dyDescent="0.3">
      <c r="A974" s="190"/>
    </row>
    <row r="975" spans="1:1" ht="15.75" customHeight="1" x14ac:dyDescent="0.3">
      <c r="A975" s="190"/>
    </row>
    <row r="976" spans="1:1" ht="15.75" customHeight="1" x14ac:dyDescent="0.3">
      <c r="A976" s="190"/>
    </row>
    <row r="977" spans="1:1" ht="15.75" customHeight="1" x14ac:dyDescent="0.3">
      <c r="A977" s="190"/>
    </row>
    <row r="978" spans="1:1" ht="15.75" customHeight="1" x14ac:dyDescent="0.3">
      <c r="A978" s="190"/>
    </row>
    <row r="979" spans="1:1" ht="15.75" customHeight="1" x14ac:dyDescent="0.3">
      <c r="A979" s="190"/>
    </row>
    <row r="980" spans="1:1" ht="15.75" customHeight="1" x14ac:dyDescent="0.3">
      <c r="A980" s="190"/>
    </row>
    <row r="981" spans="1:1" ht="15.75" customHeight="1" x14ac:dyDescent="0.3">
      <c r="A981" s="190"/>
    </row>
    <row r="982" spans="1:1" ht="15.75" customHeight="1" x14ac:dyDescent="0.3">
      <c r="A982" s="190"/>
    </row>
    <row r="983" spans="1:1" ht="15.75" customHeight="1" x14ac:dyDescent="0.3">
      <c r="A983" s="190"/>
    </row>
    <row r="984" spans="1:1" ht="15.75" customHeight="1" x14ac:dyDescent="0.3">
      <c r="A984" s="190"/>
    </row>
    <row r="985" spans="1:1" ht="15.75" customHeight="1" x14ac:dyDescent="0.3">
      <c r="A985" s="190"/>
    </row>
    <row r="986" spans="1:1" ht="15.75" customHeight="1" x14ac:dyDescent="0.3">
      <c r="A986" s="190"/>
    </row>
    <row r="987" spans="1:1" ht="15.75" customHeight="1" x14ac:dyDescent="0.3">
      <c r="A987" s="190"/>
    </row>
    <row r="988" spans="1:1" ht="15.75" customHeight="1" x14ac:dyDescent="0.3">
      <c r="A988" s="190"/>
    </row>
    <row r="989" spans="1:1" ht="15.75" customHeight="1" x14ac:dyDescent="0.3">
      <c r="A989" s="190"/>
    </row>
    <row r="990" spans="1:1" ht="15.75" customHeight="1" x14ac:dyDescent="0.3">
      <c r="A990" s="190"/>
    </row>
    <row r="991" spans="1:1" ht="15.75" customHeight="1" x14ac:dyDescent="0.3">
      <c r="A991" s="190"/>
    </row>
    <row r="992" spans="1:1" ht="15.75" customHeight="1" x14ac:dyDescent="0.3">
      <c r="A992" s="190"/>
    </row>
    <row r="993" spans="1:1" ht="15.75" customHeight="1" x14ac:dyDescent="0.3">
      <c r="A993" s="190"/>
    </row>
    <row r="994" spans="1:1" ht="15.75" customHeight="1" x14ac:dyDescent="0.3">
      <c r="A994" s="190"/>
    </row>
    <row r="995" spans="1:1" ht="15.75" customHeight="1" x14ac:dyDescent="0.3">
      <c r="A995" s="190"/>
    </row>
    <row r="996" spans="1:1" ht="15.75" customHeight="1" x14ac:dyDescent="0.3">
      <c r="A996" s="190"/>
    </row>
    <row r="997" spans="1:1" ht="15.75" customHeight="1" x14ac:dyDescent="0.3">
      <c r="A997" s="190"/>
    </row>
    <row r="998" spans="1:1" ht="15.75" customHeight="1" x14ac:dyDescent="0.3">
      <c r="A998" s="190"/>
    </row>
    <row r="999" spans="1:1" ht="15.75" customHeight="1" x14ac:dyDescent="0.3">
      <c r="A999" s="190"/>
    </row>
    <row r="1000" spans="1:1" ht="15.75" customHeight="1" x14ac:dyDescent="0.3">
      <c r="A1000" s="190"/>
    </row>
  </sheetData>
  <autoFilter ref="B12:AG118" xr:uid="{00000000-0009-0000-0000-000005000000}"/>
  <mergeCells count="21">
    <mergeCell ref="A2:AG2"/>
    <mergeCell ref="A3:A11"/>
    <mergeCell ref="B3:B11"/>
    <mergeCell ref="C3:C11"/>
    <mergeCell ref="D3:D11"/>
    <mergeCell ref="E3:E11"/>
    <mergeCell ref="AG3:AG11"/>
    <mergeCell ref="F3:F11"/>
    <mergeCell ref="A107:A118"/>
    <mergeCell ref="A13:A21"/>
    <mergeCell ref="A22:A23"/>
    <mergeCell ref="A24:A26"/>
    <mergeCell ref="A27:A39"/>
    <mergeCell ref="A40:A47"/>
    <mergeCell ref="A48:A49"/>
    <mergeCell ref="A50:A54"/>
    <mergeCell ref="A55:A64"/>
    <mergeCell ref="A65:A68"/>
    <mergeCell ref="A69:A82"/>
    <mergeCell ref="A83:A95"/>
    <mergeCell ref="A96:A106"/>
  </mergeCells>
  <conditionalFormatting sqref="B13:B118">
    <cfRule type="expression" dxfId="424" priority="5">
      <formula>E13="x"</formula>
    </cfRule>
  </conditionalFormatting>
  <conditionalFormatting sqref="H12:AF118">
    <cfRule type="cellIs" dxfId="423" priority="1" operator="equal">
      <formula>"c"</formula>
    </cfRule>
    <cfRule type="cellIs" dxfId="422" priority="2" operator="equal">
      <formula>"nc"</formula>
    </cfRule>
    <cfRule type="cellIs" dxfId="421" priority="3" operator="equal">
      <formula>"na"</formula>
    </cfRule>
    <cfRule type="cellIs" dxfId="420" priority="4" operator="equal">
      <formula>"nt"</formula>
    </cfRule>
  </conditionalFormatting>
  <hyperlinks>
    <hyperlink ref="D17" r:id="rId1" location="non-text-content" xr:uid="{00000000-0004-0000-0500-000000000000}"/>
    <hyperlink ref="D18" r:id="rId2" location="non-text-content" xr:uid="{00000000-0004-0000-0500-000001000000}"/>
    <hyperlink ref="D19" r:id="rId3" location="non-text-content" xr:uid="{00000000-0004-0000-0500-000002000000}"/>
    <hyperlink ref="D20" r:id="rId4" location="images-of-text" xr:uid="{00000000-0004-0000-0500-000003000000}"/>
    <hyperlink ref="D22" r:id="rId5" location="name-role-value" xr:uid="{00000000-0004-0000-0500-000004000000}"/>
    <hyperlink ref="D23" r:id="rId6" location="name-role-value" xr:uid="{00000000-0004-0000-0500-000005000000}"/>
    <hyperlink ref="D25" r:id="rId7" location="contrast-minimum" xr:uid="{00000000-0004-0000-0500-000006000000}"/>
    <hyperlink ref="D26" r:id="rId8" location="non-text-contrast" xr:uid="{00000000-0004-0000-0500-000007000000}"/>
    <hyperlink ref="D29" r:id="rId9" location="captions-prerecorded" xr:uid="{00000000-0004-0000-0500-000008000000}"/>
    <hyperlink ref="D30" r:id="rId10" location="captions-prerecorded" xr:uid="{00000000-0004-0000-0500-000009000000}"/>
    <hyperlink ref="D31" r:id="rId11" location="audio-description-prerecorded" xr:uid="{00000000-0004-0000-0500-00000A000000}"/>
    <hyperlink ref="D32" r:id="rId12" location="audio-description-prerecorded" xr:uid="{00000000-0004-0000-0500-00000B000000}"/>
    <hyperlink ref="D33" r:id="rId13" location="non-text-content" xr:uid="{00000000-0004-0000-0500-00000C000000}"/>
    <hyperlink ref="D34" r:id="rId14" location="non-text-content" xr:uid="{00000000-0004-0000-0500-00000D000000}"/>
    <hyperlink ref="D35" r:id="rId15" location="non-text-content" xr:uid="{00000000-0004-0000-0500-00000E000000}"/>
    <hyperlink ref="D36" r:id="rId16" location="audio-control" xr:uid="{00000000-0004-0000-0500-00000F000000}"/>
    <hyperlink ref="D39" r:id="rId17" location="name-role-value" xr:uid="{00000000-0004-0000-0500-000010000000}"/>
    <hyperlink ref="D40" r:id="rId18" location="info-and-relationships" xr:uid="{00000000-0004-0000-0500-000011000000}"/>
    <hyperlink ref="D41" r:id="rId19" location="info-and-relationships" xr:uid="{00000000-0004-0000-0500-000012000000}"/>
    <hyperlink ref="D43" r:id="rId20" location="info-and-relationships" xr:uid="{00000000-0004-0000-0500-000013000000}"/>
    <hyperlink ref="D44" r:id="rId21" location="info-and-relationships" xr:uid="{00000000-0004-0000-0500-000014000000}"/>
    <hyperlink ref="D45" r:id="rId22" location="info-and-relationships" xr:uid="{00000000-0004-0000-0500-000015000000}"/>
    <hyperlink ref="D46" r:id="rId23" location="info-and-relationships" xr:uid="{00000000-0004-0000-0500-000016000000}"/>
    <hyperlink ref="D47" r:id="rId24" location="info-and-relationships" xr:uid="{00000000-0004-0000-0500-000017000000}"/>
    <hyperlink ref="D54" r:id="rId25" location="status-messages" xr:uid="{00000000-0004-0000-0500-000018000000}"/>
    <hyperlink ref="D55" r:id="rId26" location="parsing" xr:uid="{00000000-0004-0000-0500-000019000000}"/>
    <hyperlink ref="D57" r:id="rId27" location="language-of-page" xr:uid="{00000000-0004-0000-0500-00001A000000}"/>
    <hyperlink ref="D58" r:id="rId28" location="language-of-page" xr:uid="{00000000-0004-0000-0500-00001B000000}"/>
    <hyperlink ref="D59" r:id="rId29" location="page-titled" xr:uid="{00000000-0004-0000-0500-00001C000000}"/>
    <hyperlink ref="D60" r:id="rId30" location="page-titled" xr:uid="{00000000-0004-0000-0500-00001D000000}"/>
    <hyperlink ref="D61" r:id="rId31" location="language-of-parts" xr:uid="{00000000-0004-0000-0500-00001E000000}"/>
    <hyperlink ref="D62" r:id="rId32" location="language-of-parts" xr:uid="{00000000-0004-0000-0500-00001F000000}"/>
    <hyperlink ref="D63" r:id="rId33" location="info-and-relationships" xr:uid="{00000000-0004-0000-0500-000020000000}"/>
    <hyperlink ref="D64" r:id="rId34" location="meaningful-sequence" xr:uid="{00000000-0004-0000-0500-000021000000}"/>
    <hyperlink ref="D66" r:id="rId35" location="info-and-relationships" xr:uid="{00000000-0004-0000-0500-000022000000}"/>
    <hyperlink ref="D67" r:id="rId36" location="info-and-relationships" xr:uid="{00000000-0004-0000-0500-000023000000}"/>
    <hyperlink ref="D68" r:id="rId37" location="info-and-relationships" xr:uid="{00000000-0004-0000-0500-000024000000}"/>
    <hyperlink ref="D72" r:id="rId38" location="resize-text" xr:uid="{00000000-0004-0000-0500-000025000000}"/>
    <hyperlink ref="D73" r:id="rId39" location="contrast-minimum" xr:uid="{00000000-0004-0000-0500-000026000000}"/>
    <hyperlink ref="D74" r:id="rId40" location="use-of-color" xr:uid="{00000000-0004-0000-0500-000027000000}"/>
    <hyperlink ref="D79" r:id="rId41" location="reflow" xr:uid="{00000000-0004-0000-0500-000028000000}"/>
    <hyperlink ref="D80" r:id="rId42" location="text-spacing" xr:uid="{00000000-0004-0000-0500-000029000000}"/>
    <hyperlink ref="D81" r:id="rId43" location="content-on-hover-or-focus" xr:uid="{00000000-0004-0000-0500-00002A000000}"/>
    <hyperlink ref="D82" r:id="rId44" location="keyboard" xr:uid="{00000000-0004-0000-0500-00002B000000}"/>
    <hyperlink ref="D85" r:id="rId45" location="consistent-identification" xr:uid="{00000000-0004-0000-0500-00002C000000}"/>
    <hyperlink ref="D86" r:id="rId46" location="labels-or-instructions" xr:uid="{00000000-0004-0000-0500-00002D000000}"/>
    <hyperlink ref="D90" r:id="rId47" location="info-and-relationships" xr:uid="{00000000-0004-0000-0500-00002E000000}"/>
    <hyperlink ref="D93" r:id="rId48" location="error-suggestion" xr:uid="{00000000-0004-0000-0500-00002F000000}"/>
    <hyperlink ref="D94" r:id="rId49" location="error-prevention-legal-financial-data" xr:uid="{00000000-0004-0000-0500-000030000000}"/>
    <hyperlink ref="D95" r:id="rId50" location="input-purpose" xr:uid="{00000000-0004-0000-0500-000031000000}"/>
    <hyperlink ref="D96" r:id="rId51" location="multiple-ways" xr:uid="{00000000-0004-0000-0500-000032000000}"/>
    <hyperlink ref="D97" r:id="rId52" location="consistent-navigation" xr:uid="{00000000-0004-0000-0500-000033000000}"/>
    <hyperlink ref="D98" r:id="rId53" location="multiple-ways" xr:uid="{00000000-0004-0000-0500-000034000000}"/>
    <hyperlink ref="D100" r:id="rId54" location="consistent-navigation" xr:uid="{00000000-0004-0000-0500-000035000000}"/>
    <hyperlink ref="D103" r:id="rId55" location="focus-order" xr:uid="{00000000-0004-0000-0500-000036000000}"/>
    <hyperlink ref="D105" r:id="rId56" location="character-key-shortcuts" xr:uid="{00000000-0004-0000-0500-000037000000}"/>
    <hyperlink ref="D106" r:id="rId57" location="keyboard" xr:uid="{00000000-0004-0000-0500-000038000000}"/>
    <hyperlink ref="D108" r:id="rId58" location="on-focus" xr:uid="{00000000-0004-0000-0500-000039000000}"/>
    <hyperlink ref="D111" r:id="rId59" location="non-text-content" xr:uid="{00000000-0004-0000-0500-00003A000000}"/>
    <hyperlink ref="D112" r:id="rId60" location="non-text-content" xr:uid="{00000000-0004-0000-0500-00003B000000}"/>
    <hyperlink ref="D113" r:id="rId61" location="three-flashes-or-below-threshold" xr:uid="{00000000-0004-0000-0500-00003C000000}"/>
    <hyperlink ref="D115" r:id="rId62" location="orientation" xr:uid="{00000000-0004-0000-0500-00003D000000}"/>
    <hyperlink ref="D116" r:id="rId63" location="pointer-gestures" xr:uid="{00000000-0004-0000-0500-00003E000000}"/>
    <hyperlink ref="D117" r:id="rId64" location="pointer-cancellation" xr:uid="{00000000-0004-0000-0500-00003F000000}"/>
    <hyperlink ref="D118" r:id="rId65" location="motion-actuation" xr:uid="{00000000-0004-0000-0500-000040000000}"/>
  </hyperlinks>
  <pageMargins left="0.7" right="0.7" top="0.75" bottom="0.75" header="0" footer="0"/>
  <pageSetup orientation="landscape" r:id="rId66"/>
  <legacyDrawing r:id="rId6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outlinePr summaryBelow="0" summaryRight="0"/>
  </sheetPr>
  <dimension ref="A1:BV116"/>
  <sheetViews>
    <sheetView topLeftCell="A91" zoomScale="80" zoomScaleNormal="80" zoomScaleSheetLayoutView="70" workbookViewId="0">
      <selection activeCell="X114" sqref="X114"/>
    </sheetView>
  </sheetViews>
  <sheetFormatPr baseColWidth="10" defaultColWidth="14.42578125" defaultRowHeight="15" customHeight="1" x14ac:dyDescent="0.2"/>
  <cols>
    <col min="1" max="1" width="22.28515625" customWidth="1"/>
    <col min="2" max="2" width="7" customWidth="1"/>
    <col min="3" max="3" width="6.7109375" customWidth="1"/>
    <col min="4" max="4" width="4.42578125" customWidth="1"/>
    <col min="5" max="5" width="2.140625" customWidth="1"/>
    <col min="6" max="6" width="4.85546875" customWidth="1"/>
    <col min="7" max="34" width="4.42578125" customWidth="1"/>
    <col min="35" max="35" width="6.140625" customWidth="1"/>
    <col min="36" max="36" width="11" customWidth="1"/>
    <col min="37" max="37" width="5.85546875" customWidth="1"/>
    <col min="38" max="39" width="13" customWidth="1"/>
    <col min="40" max="40" width="14.5703125" customWidth="1"/>
    <col min="42" max="42" width="14.140625" customWidth="1"/>
    <col min="43" max="43" width="18.42578125" customWidth="1"/>
    <col min="44" max="44" width="5.7109375" customWidth="1"/>
    <col min="45" max="45" width="7.85546875" customWidth="1"/>
    <col min="46" max="46" width="6.7109375" customWidth="1"/>
    <col min="47" max="72" width="4.42578125" customWidth="1"/>
    <col min="73" max="73" width="17.28515625" customWidth="1"/>
    <col min="74" max="74" width="12.7109375" customWidth="1"/>
  </cols>
  <sheetData>
    <row r="1" spans="1:74" ht="15" customHeight="1" x14ac:dyDescent="0.2">
      <c r="A1" s="191"/>
      <c r="B1" s="191"/>
      <c r="C1" s="191"/>
      <c r="D1" s="31" t="s">
        <v>396</v>
      </c>
      <c r="E1" s="191"/>
      <c r="F1" s="191" t="s">
        <v>27</v>
      </c>
      <c r="G1" s="191" t="s">
        <v>28</v>
      </c>
      <c r="H1" s="191" t="s">
        <v>29</v>
      </c>
      <c r="I1" s="191" t="s">
        <v>30</v>
      </c>
      <c r="J1" s="191" t="s">
        <v>31</v>
      </c>
      <c r="K1" s="191" t="s">
        <v>32</v>
      </c>
      <c r="L1" s="191" t="s">
        <v>33</v>
      </c>
      <c r="M1" s="191" t="s">
        <v>34</v>
      </c>
      <c r="N1" s="191" t="s">
        <v>35</v>
      </c>
      <c r="O1" s="191" t="s">
        <v>36</v>
      </c>
      <c r="P1" s="191" t="s">
        <v>37</v>
      </c>
      <c r="Q1" s="191" t="s">
        <v>38</v>
      </c>
      <c r="R1" s="191" t="s">
        <v>39</v>
      </c>
      <c r="S1" s="191" t="s">
        <v>40</v>
      </c>
      <c r="T1" s="191" t="s">
        <v>41</v>
      </c>
      <c r="U1" s="191" t="s">
        <v>42</v>
      </c>
      <c r="V1" s="191" t="s">
        <v>43</v>
      </c>
      <c r="W1" s="191" t="s">
        <v>44</v>
      </c>
      <c r="X1" s="191" t="s">
        <v>45</v>
      </c>
      <c r="Y1" s="191" t="s">
        <v>46</v>
      </c>
      <c r="Z1" s="191" t="s">
        <v>47</v>
      </c>
      <c r="AA1" s="191" t="s">
        <v>48</v>
      </c>
      <c r="AB1" s="191" t="s">
        <v>49</v>
      </c>
      <c r="AC1" s="191" t="s">
        <v>50</v>
      </c>
      <c r="AD1" s="191" t="s">
        <v>51</v>
      </c>
      <c r="AE1" s="191" t="s">
        <v>52</v>
      </c>
      <c r="AF1" s="31" t="s">
        <v>397</v>
      </c>
      <c r="AG1" s="31" t="s">
        <v>398</v>
      </c>
      <c r="AH1" s="31" t="s">
        <v>399</v>
      </c>
      <c r="AI1" s="31" t="s">
        <v>400</v>
      </c>
      <c r="AJ1" s="31" t="s">
        <v>401</v>
      </c>
      <c r="AK1" s="13"/>
      <c r="AL1" s="13"/>
      <c r="AM1" s="13"/>
      <c r="AN1" s="13"/>
      <c r="AO1" s="13"/>
      <c r="AP1" s="13"/>
      <c r="AQ1" s="13"/>
      <c r="AR1" s="13"/>
      <c r="AS1" s="31"/>
      <c r="AT1" s="31"/>
      <c r="AU1" s="31" t="s">
        <v>27</v>
      </c>
      <c r="AV1" s="31" t="s">
        <v>28</v>
      </c>
      <c r="AW1" s="31" t="s">
        <v>29</v>
      </c>
      <c r="AX1" s="31" t="s">
        <v>30</v>
      </c>
      <c r="AY1" s="31" t="s">
        <v>31</v>
      </c>
      <c r="AZ1" s="31" t="s">
        <v>32</v>
      </c>
      <c r="BA1" s="31" t="s">
        <v>33</v>
      </c>
      <c r="BB1" s="31" t="s">
        <v>34</v>
      </c>
      <c r="BC1" s="31" t="s">
        <v>35</v>
      </c>
      <c r="BD1" s="31" t="s">
        <v>36</v>
      </c>
      <c r="BE1" s="31" t="s">
        <v>37</v>
      </c>
      <c r="BF1" s="31" t="s">
        <v>38</v>
      </c>
      <c r="BG1" s="31" t="s">
        <v>39</v>
      </c>
      <c r="BH1" s="31" t="s">
        <v>40</v>
      </c>
      <c r="BI1" s="31" t="s">
        <v>41</v>
      </c>
      <c r="BJ1" s="31" t="s">
        <v>42</v>
      </c>
      <c r="BK1" s="31" t="s">
        <v>43</v>
      </c>
      <c r="BL1" s="31" t="s">
        <v>44</v>
      </c>
      <c r="BM1" s="31" t="s">
        <v>45</v>
      </c>
      <c r="BN1" s="31" t="s">
        <v>46</v>
      </c>
      <c r="BO1" s="31" t="s">
        <v>47</v>
      </c>
      <c r="BP1" s="31" t="s">
        <v>48</v>
      </c>
      <c r="BQ1" s="31" t="s">
        <v>49</v>
      </c>
      <c r="BR1" s="31" t="s">
        <v>50</v>
      </c>
      <c r="BS1" s="31" t="s">
        <v>51</v>
      </c>
      <c r="BT1" s="31" t="s">
        <v>52</v>
      </c>
      <c r="BU1" s="31" t="s">
        <v>402</v>
      </c>
      <c r="BV1" s="31"/>
    </row>
    <row r="2" spans="1:74" ht="14.25" x14ac:dyDescent="0.2">
      <c r="A2" s="192" t="s">
        <v>403</v>
      </c>
      <c r="B2" s="193" t="str">
        <f>Résultats!B13</f>
        <v>1.1</v>
      </c>
      <c r="C2" s="194" t="str">
        <f>Résultats!C13</f>
        <v>A</v>
      </c>
      <c r="D2" s="31" t="str">
        <f>Résultats!E13</f>
        <v>x</v>
      </c>
      <c r="E2" s="13"/>
      <c r="F2" s="100" t="str">
        <f>'P01'!G12</f>
        <v>na</v>
      </c>
      <c r="G2" s="103" t="str">
        <f>'P02'!G12</f>
        <v>na</v>
      </c>
      <c r="H2" s="103" t="str">
        <f>'P03'!G12</f>
        <v>na</v>
      </c>
      <c r="I2" s="103" t="str">
        <f>'P04'!G12</f>
        <v>na</v>
      </c>
      <c r="J2" s="103" t="str">
        <f>'P05'!G12</f>
        <v>na</v>
      </c>
      <c r="K2" s="103" t="str">
        <f>'P06'!G12</f>
        <v>na</v>
      </c>
      <c r="L2" s="103" t="str">
        <f>'P07'!G12</f>
        <v>nc</v>
      </c>
      <c r="M2" s="103" t="str">
        <f>'P08'!G12</f>
        <v>na</v>
      </c>
      <c r="N2" s="103" t="str">
        <f>'P09'!G12</f>
        <v>c</v>
      </c>
      <c r="O2" s="103" t="str">
        <f>'P10'!G12</f>
        <v>na</v>
      </c>
      <c r="P2" s="103" t="str">
        <f>'P11'!G12</f>
        <v>na</v>
      </c>
      <c r="Q2" s="103" t="str">
        <f>'P12'!G12</f>
        <v>na</v>
      </c>
      <c r="R2" s="103" t="str">
        <f>'P13'!G12</f>
        <v>na</v>
      </c>
      <c r="S2" s="103" t="str">
        <f>'P14'!G12</f>
        <v>na</v>
      </c>
      <c r="T2" s="103" t="str">
        <f>'P15'!G12</f>
        <v>na</v>
      </c>
      <c r="U2" s="103" t="str">
        <f>'P16'!G12</f>
        <v>na</v>
      </c>
      <c r="V2" s="103" t="str">
        <f>'P17'!G12</f>
        <v>na</v>
      </c>
      <c r="W2" s="103" t="str">
        <f>'P18'!G12</f>
        <v>na</v>
      </c>
      <c r="X2" s="103" t="str">
        <f>'P19'!G12</f>
        <v>nt</v>
      </c>
      <c r="Y2" s="103" t="str">
        <f>'P20'!G12</f>
        <v>nt</v>
      </c>
      <c r="Z2" s="103" t="str">
        <f>'P21'!G12</f>
        <v>nt</v>
      </c>
      <c r="AA2" s="103" t="str">
        <f>'P22'!G12</f>
        <v>nt</v>
      </c>
      <c r="AB2" s="103" t="str">
        <f>'P23'!G12</f>
        <v>nt</v>
      </c>
      <c r="AC2" s="103" t="str">
        <f>'P24'!G12</f>
        <v>nt</v>
      </c>
      <c r="AD2" s="103" t="str">
        <f>'P25'!G12</f>
        <v>nt</v>
      </c>
      <c r="AE2" s="195" t="str">
        <f>'P26'!G12</f>
        <v>nt</v>
      </c>
      <c r="AF2" s="31">
        <f t="shared" ref="AF2:AF107" si="0">COUNTIF($F2:$AE2,"c")</f>
        <v>1</v>
      </c>
      <c r="AG2" s="31">
        <f t="shared" ref="AG2:AG107" si="1">COUNTIF($F2:$AE2,"nc")</f>
        <v>1</v>
      </c>
      <c r="AH2" s="31">
        <f t="shared" ref="AH2:AH107" si="2">COUNTIF($F2:$AE2,"na")</f>
        <v>16</v>
      </c>
      <c r="AI2" s="31">
        <f t="shared" ref="AI2:AI107" si="3">COUNTIF($F2:$AE2,"nt")</f>
        <v>8</v>
      </c>
      <c r="AJ2" s="17" t="str">
        <f t="shared" ref="AJ2:AJ107" si="4">IF(AG2&gt;0,"NC",IF(AF2&gt;0,"C",IF(AH2&gt;0,"NA",IF(AI2&gt;0,"NT"))))</f>
        <v>NC</v>
      </c>
      <c r="AK2" s="13"/>
      <c r="AL2" s="13"/>
      <c r="AM2" s="13"/>
      <c r="AN2" s="13"/>
      <c r="AO2" s="13"/>
      <c r="AP2" s="13"/>
      <c r="AQ2" s="13"/>
      <c r="AR2" s="13"/>
      <c r="AS2" s="196" t="str">
        <f>Résultats!B13</f>
        <v>1.1</v>
      </c>
      <c r="AT2" s="197" t="str">
        <f>Résultats!C13</f>
        <v>A</v>
      </c>
      <c r="AU2" s="31">
        <f>'P01'!$H12</f>
        <v>0</v>
      </c>
      <c r="AV2" s="31">
        <f>'P02'!$H12</f>
        <v>0</v>
      </c>
      <c r="AW2" s="31">
        <f>'P03'!$H12</f>
        <v>0</v>
      </c>
      <c r="AX2" s="31">
        <f>'P04'!$H12</f>
        <v>0</v>
      </c>
      <c r="AY2" s="31">
        <f>'P05'!$H12</f>
        <v>0</v>
      </c>
      <c r="AZ2" s="31">
        <f>'P06'!$H12</f>
        <v>0</v>
      </c>
      <c r="BA2" s="31">
        <f>'P07'!$H12</f>
        <v>0</v>
      </c>
      <c r="BB2" s="31">
        <f>'P08'!$H12</f>
        <v>0</v>
      </c>
      <c r="BC2" s="31">
        <f>'P09'!$H12</f>
        <v>0</v>
      </c>
      <c r="BD2" s="31">
        <f>'P10'!$H12</f>
        <v>0</v>
      </c>
      <c r="BE2" s="31">
        <f>'P11'!$H12</f>
        <v>0</v>
      </c>
      <c r="BF2" s="31">
        <f>'P12'!$H12</f>
        <v>0</v>
      </c>
      <c r="BG2" s="31">
        <f>'P13'!$H12</f>
        <v>0</v>
      </c>
      <c r="BH2" s="31">
        <f>'P14'!$H12</f>
        <v>0</v>
      </c>
      <c r="BI2" s="31">
        <f>'P15'!$H12</f>
        <v>0</v>
      </c>
      <c r="BJ2" s="31">
        <f>'P16'!$H12</f>
        <v>0</v>
      </c>
      <c r="BK2" s="31">
        <f>'P17'!$H12</f>
        <v>0</v>
      </c>
      <c r="BL2" s="31">
        <f>'P18'!$H12</f>
        <v>0</v>
      </c>
      <c r="BM2" s="31">
        <f>'P19'!$H12</f>
        <v>0</v>
      </c>
      <c r="BN2" s="31">
        <f>'P20'!$H12</f>
        <v>0</v>
      </c>
      <c r="BO2" s="31">
        <f>'P21'!$H12</f>
        <v>0</v>
      </c>
      <c r="BP2" s="31">
        <f>'P22'!$H12</f>
        <v>0</v>
      </c>
      <c r="BQ2" s="31">
        <f>'P23'!$H12</f>
        <v>0</v>
      </c>
      <c r="BR2" s="31">
        <f>'P24'!$H12</f>
        <v>0</v>
      </c>
      <c r="BS2" s="31">
        <f>'P25'!$H12</f>
        <v>0</v>
      </c>
      <c r="BT2" s="198">
        <f>'P26'!$H12</f>
        <v>0</v>
      </c>
      <c r="BU2" s="31">
        <f t="shared" ref="BU2:BU107" si="5">COUNTIF(AU2:BS2,"D")</f>
        <v>0</v>
      </c>
      <c r="BV2" s="199" t="str">
        <f t="shared" ref="BV2:BV107" si="6">IF(BU2&gt;0,"D","-")</f>
        <v>-</v>
      </c>
    </row>
    <row r="3" spans="1:74" ht="14.25" x14ac:dyDescent="0.2">
      <c r="A3" s="200" t="s">
        <v>403</v>
      </c>
      <c r="B3" s="193" t="str">
        <f>Résultats!B14</f>
        <v>1.2</v>
      </c>
      <c r="C3" s="194" t="str">
        <f>Résultats!C14</f>
        <v>A</v>
      </c>
      <c r="D3" s="31">
        <f>Résultats!E14</f>
        <v>0</v>
      </c>
      <c r="E3" s="13"/>
      <c r="F3" s="100" t="str">
        <f>'P01'!G13</f>
        <v>c</v>
      </c>
      <c r="G3" s="103" t="str">
        <f>'P02'!G13</f>
        <v>c</v>
      </c>
      <c r="H3" s="103" t="str">
        <f>'P03'!G13</f>
        <v>c</v>
      </c>
      <c r="I3" s="103" t="str">
        <f>'P04'!G13</f>
        <v>c</v>
      </c>
      <c r="J3" s="103" t="str">
        <f>'P05'!G13</f>
        <v>c</v>
      </c>
      <c r="K3" s="103" t="str">
        <f>'P06'!G13</f>
        <v>na</v>
      </c>
      <c r="L3" s="103" t="str">
        <f>'P07'!G13</f>
        <v>c</v>
      </c>
      <c r="M3" s="103" t="str">
        <f>'P08'!G13</f>
        <v>c</v>
      </c>
      <c r="N3" s="103" t="str">
        <f>'P09'!G13</f>
        <v>c</v>
      </c>
      <c r="O3" s="103" t="str">
        <f>'P10'!G13</f>
        <v>nc</v>
      </c>
      <c r="P3" s="103" t="str">
        <f>'P11'!G13</f>
        <v>c</v>
      </c>
      <c r="Q3" s="103" t="str">
        <f>'P12'!G13</f>
        <v>na</v>
      </c>
      <c r="R3" s="103" t="str">
        <f>'P13'!G13</f>
        <v>na</v>
      </c>
      <c r="S3" s="103" t="str">
        <f>'P14'!G13</f>
        <v>c</v>
      </c>
      <c r="T3" s="103" t="str">
        <f>'P15'!G13</f>
        <v>c</v>
      </c>
      <c r="U3" s="103" t="str">
        <f>'P16'!G13</f>
        <v>c</v>
      </c>
      <c r="V3" s="103" t="str">
        <f>'P17'!G13</f>
        <v>c</v>
      </c>
      <c r="W3" s="103" t="str">
        <f>'P18'!G13</f>
        <v>c</v>
      </c>
      <c r="X3" s="103" t="str">
        <f>'P19'!G13</f>
        <v>nt</v>
      </c>
      <c r="Y3" s="103" t="str">
        <f>'P20'!G13</f>
        <v>nt</v>
      </c>
      <c r="Z3" s="103" t="str">
        <f>'P21'!G13</f>
        <v>nt</v>
      </c>
      <c r="AA3" s="103" t="str">
        <f>'P22'!G13</f>
        <v>nt</v>
      </c>
      <c r="AB3" s="103" t="str">
        <f>'P23'!G13</f>
        <v>nt</v>
      </c>
      <c r="AC3" s="103" t="str">
        <f>'P24'!G13</f>
        <v>nt</v>
      </c>
      <c r="AD3" s="103" t="str">
        <f>'P25'!G13</f>
        <v>nt</v>
      </c>
      <c r="AE3" s="195" t="str">
        <f>'P26'!G13</f>
        <v>nt</v>
      </c>
      <c r="AF3" s="31">
        <f t="shared" si="0"/>
        <v>14</v>
      </c>
      <c r="AG3" s="31">
        <f t="shared" si="1"/>
        <v>1</v>
      </c>
      <c r="AH3" s="31">
        <f t="shared" si="2"/>
        <v>3</v>
      </c>
      <c r="AI3" s="31">
        <f t="shared" si="3"/>
        <v>8</v>
      </c>
      <c r="AJ3" s="17" t="str">
        <f t="shared" si="4"/>
        <v>NC</v>
      </c>
      <c r="AK3" s="13"/>
      <c r="AL3" s="383" t="s">
        <v>6</v>
      </c>
      <c r="AM3" s="373"/>
      <c r="AN3" s="373"/>
      <c r="AO3" s="373"/>
      <c r="AP3" s="373"/>
      <c r="AQ3" s="374"/>
      <c r="AR3" s="13"/>
      <c r="AS3" s="196" t="str">
        <f>Résultats!B14</f>
        <v>1.2</v>
      </c>
      <c r="AT3" s="197" t="str">
        <f>Résultats!C14</f>
        <v>A</v>
      </c>
      <c r="AU3" s="31">
        <f>'P01'!$H13</f>
        <v>0</v>
      </c>
      <c r="AV3" s="31">
        <f>'P02'!$H13</f>
        <v>0</v>
      </c>
      <c r="AW3" s="31">
        <f>'P03'!$H13</f>
        <v>0</v>
      </c>
      <c r="AX3" s="31">
        <f>'P04'!$H13</f>
        <v>0</v>
      </c>
      <c r="AY3" s="31">
        <f>'P05'!$H13</f>
        <v>0</v>
      </c>
      <c r="AZ3" s="31">
        <f>'P06'!$H13</f>
        <v>0</v>
      </c>
      <c r="BA3" s="31">
        <f>'P07'!$H13</f>
        <v>0</v>
      </c>
      <c r="BB3" s="31">
        <f>'P08'!$H13</f>
        <v>0</v>
      </c>
      <c r="BC3" s="31">
        <f>'P09'!$H13</f>
        <v>0</v>
      </c>
      <c r="BD3" s="31">
        <f>'P10'!$H13</f>
        <v>0</v>
      </c>
      <c r="BE3" s="31">
        <f>'P11'!$H13</f>
        <v>0</v>
      </c>
      <c r="BF3" s="31">
        <f>'P12'!$H13</f>
        <v>0</v>
      </c>
      <c r="BG3" s="31">
        <f>'P13'!$H13</f>
        <v>0</v>
      </c>
      <c r="BH3" s="31">
        <f>'P14'!$H13</f>
        <v>0</v>
      </c>
      <c r="BI3" s="31">
        <f>'P15'!$H13</f>
        <v>0</v>
      </c>
      <c r="BJ3" s="31">
        <f>'P16'!$H13</f>
        <v>0</v>
      </c>
      <c r="BK3" s="31">
        <f>'P17'!$H13</f>
        <v>0</v>
      </c>
      <c r="BL3" s="31">
        <f>'P18'!$H13</f>
        <v>0</v>
      </c>
      <c r="BM3" s="31">
        <f>'P19'!$H13</f>
        <v>0</v>
      </c>
      <c r="BN3" s="31">
        <f>'P20'!$H13</f>
        <v>0</v>
      </c>
      <c r="BO3" s="31"/>
      <c r="BP3" s="31">
        <f>'P22'!$H13</f>
        <v>0</v>
      </c>
      <c r="BQ3" s="31">
        <f>'P23'!$H13</f>
        <v>0</v>
      </c>
      <c r="BR3" s="31">
        <f>'P24'!$H13</f>
        <v>0</v>
      </c>
      <c r="BS3" s="31">
        <f>'P25'!$H13</f>
        <v>0</v>
      </c>
      <c r="BT3" s="198">
        <f>'P26'!$H13</f>
        <v>0</v>
      </c>
      <c r="BU3" s="31">
        <f t="shared" si="5"/>
        <v>0</v>
      </c>
      <c r="BV3" s="199" t="str">
        <f t="shared" si="6"/>
        <v>-</v>
      </c>
    </row>
    <row r="4" spans="1:74" ht="14.25" x14ac:dyDescent="0.2">
      <c r="A4" s="200" t="s">
        <v>403</v>
      </c>
      <c r="B4" s="193" t="str">
        <f>Résultats!B15</f>
        <v>1.3</v>
      </c>
      <c r="C4" s="194" t="str">
        <f>Résultats!C15</f>
        <v>A</v>
      </c>
      <c r="D4" s="31">
        <f>Résultats!E15</f>
        <v>0</v>
      </c>
      <c r="E4" s="13"/>
      <c r="F4" s="100" t="str">
        <f>'P01'!G14</f>
        <v>na</v>
      </c>
      <c r="G4" s="103" t="str">
        <f>'P02'!G14</f>
        <v>na</v>
      </c>
      <c r="H4" s="103" t="str">
        <f>'P03'!G14</f>
        <v>na</v>
      </c>
      <c r="I4" s="103" t="str">
        <f>'P04'!G14</f>
        <v>na</v>
      </c>
      <c r="J4" s="103" t="str">
        <f>'P05'!G14</f>
        <v>na</v>
      </c>
      <c r="K4" s="103" t="str">
        <f>'P06'!G14</f>
        <v>na</v>
      </c>
      <c r="L4" s="103" t="str">
        <f>'P07'!G14</f>
        <v>na</v>
      </c>
      <c r="M4" s="103" t="str">
        <f>'P08'!G14</f>
        <v>na</v>
      </c>
      <c r="N4" s="103" t="str">
        <f>'P09'!G14</f>
        <v>nc</v>
      </c>
      <c r="O4" s="103" t="str">
        <f>'P10'!G14</f>
        <v>na</v>
      </c>
      <c r="P4" s="103" t="str">
        <f>'P11'!G14</f>
        <v>na</v>
      </c>
      <c r="Q4" s="103" t="str">
        <f>'P12'!G14</f>
        <v>na</v>
      </c>
      <c r="R4" s="103" t="str">
        <f>'P13'!G14</f>
        <v>na</v>
      </c>
      <c r="S4" s="103" t="str">
        <f>'P14'!G14</f>
        <v>na</v>
      </c>
      <c r="T4" s="103" t="str">
        <f>'P15'!G14</f>
        <v>na</v>
      </c>
      <c r="U4" s="103" t="str">
        <f>'P16'!G14</f>
        <v>na</v>
      </c>
      <c r="V4" s="103" t="str">
        <f>'P17'!G14</f>
        <v>na</v>
      </c>
      <c r="W4" s="103" t="str">
        <f>'P18'!G14</f>
        <v>na</v>
      </c>
      <c r="X4" s="103" t="str">
        <f>'P19'!G14</f>
        <v>nt</v>
      </c>
      <c r="Y4" s="103" t="str">
        <f>'P20'!G14</f>
        <v>nt</v>
      </c>
      <c r="Z4" s="103" t="str">
        <f>'P21'!G14</f>
        <v>nt</v>
      </c>
      <c r="AA4" s="103" t="str">
        <f>'P22'!G14</f>
        <v>nt</v>
      </c>
      <c r="AB4" s="103" t="str">
        <f>'P23'!G14</f>
        <v>nt</v>
      </c>
      <c r="AC4" s="103" t="str">
        <f>'P24'!G14</f>
        <v>nt</v>
      </c>
      <c r="AD4" s="103" t="str">
        <f>'P25'!G14</f>
        <v>nt</v>
      </c>
      <c r="AE4" s="195" t="str">
        <f>'P26'!G14</f>
        <v>nt</v>
      </c>
      <c r="AF4" s="31">
        <f t="shared" si="0"/>
        <v>0</v>
      </c>
      <c r="AG4" s="31">
        <f t="shared" si="1"/>
        <v>1</v>
      </c>
      <c r="AH4" s="31">
        <f t="shared" si="2"/>
        <v>17</v>
      </c>
      <c r="AI4" s="31">
        <f t="shared" si="3"/>
        <v>8</v>
      </c>
      <c r="AJ4" s="17" t="str">
        <f t="shared" si="4"/>
        <v>NC</v>
      </c>
      <c r="AK4" s="13"/>
      <c r="AL4" s="201"/>
      <c r="AM4" s="202" t="s">
        <v>397</v>
      </c>
      <c r="AN4" s="202" t="s">
        <v>398</v>
      </c>
      <c r="AO4" s="202" t="s">
        <v>404</v>
      </c>
      <c r="AP4" s="202" t="s">
        <v>400</v>
      </c>
      <c r="AQ4" s="202" t="s">
        <v>7</v>
      </c>
      <c r="AR4" s="13"/>
      <c r="AS4" s="196" t="str">
        <f>Résultats!B15</f>
        <v>1.3</v>
      </c>
      <c r="AT4" s="197" t="str">
        <f>Résultats!C15</f>
        <v>A</v>
      </c>
      <c r="AU4" s="31">
        <f>'P01'!$H14</f>
        <v>0</v>
      </c>
      <c r="AV4" s="31">
        <f>'P02'!$H14</f>
        <v>0</v>
      </c>
      <c r="AW4" s="31">
        <f>'P03'!$H14</f>
        <v>0</v>
      </c>
      <c r="AX4" s="31">
        <f>'P04'!$H14</f>
        <v>0</v>
      </c>
      <c r="AY4" s="31">
        <f>'P05'!$H14</f>
        <v>0</v>
      </c>
      <c r="AZ4" s="31">
        <f>'P06'!$H14</f>
        <v>0</v>
      </c>
      <c r="BA4" s="31">
        <f>'P07'!$H14</f>
        <v>0</v>
      </c>
      <c r="BB4" s="31">
        <f>'P08'!$H14</f>
        <v>0</v>
      </c>
      <c r="BC4" s="31">
        <f>'P09'!$H14</f>
        <v>0</v>
      </c>
      <c r="BD4" s="31">
        <f>'P10'!$H14</f>
        <v>0</v>
      </c>
      <c r="BE4" s="31">
        <f>'P11'!$H14</f>
        <v>0</v>
      </c>
      <c r="BF4" s="31">
        <f>'P12'!$H14</f>
        <v>0</v>
      </c>
      <c r="BG4" s="31">
        <f>'P13'!$H14</f>
        <v>0</v>
      </c>
      <c r="BH4" s="31">
        <f>'P14'!$H14</f>
        <v>0</v>
      </c>
      <c r="BI4" s="31">
        <f>'P15'!$H14</f>
        <v>0</v>
      </c>
      <c r="BJ4" s="31">
        <f>'P16'!$H14</f>
        <v>0</v>
      </c>
      <c r="BK4" s="31">
        <f>'P17'!$H14</f>
        <v>0</v>
      </c>
      <c r="BL4" s="31">
        <f>'P18'!$H14</f>
        <v>0</v>
      </c>
      <c r="BM4" s="31">
        <f>'P19'!$H14</f>
        <v>0</v>
      </c>
      <c r="BN4" s="31">
        <f>'P20'!$H14</f>
        <v>0</v>
      </c>
      <c r="BO4" s="31"/>
      <c r="BP4" s="31">
        <f>'P22'!$H14</f>
        <v>0</v>
      </c>
      <c r="BQ4" s="31">
        <f>'P23'!$H14</f>
        <v>0</v>
      </c>
      <c r="BR4" s="31">
        <f>'P24'!$H14</f>
        <v>0</v>
      </c>
      <c r="BS4" s="31">
        <f>'P25'!$H14</f>
        <v>0</v>
      </c>
      <c r="BT4" s="198">
        <f>'P26'!$H14</f>
        <v>0</v>
      </c>
      <c r="BU4" s="31">
        <f t="shared" si="5"/>
        <v>0</v>
      </c>
      <c r="BV4" s="199" t="str">
        <f t="shared" si="6"/>
        <v>-</v>
      </c>
    </row>
    <row r="5" spans="1:74" ht="14.25" x14ac:dyDescent="0.2">
      <c r="A5" s="200" t="s">
        <v>403</v>
      </c>
      <c r="B5" s="193" t="str">
        <f>Résultats!B16</f>
        <v>1.4</v>
      </c>
      <c r="C5" s="194" t="str">
        <f>Résultats!C16</f>
        <v>A</v>
      </c>
      <c r="D5" s="31">
        <f>Résultats!E16</f>
        <v>0</v>
      </c>
      <c r="E5" s="13"/>
      <c r="F5" s="100" t="str">
        <f>'P01'!G15</f>
        <v>na</v>
      </c>
      <c r="G5" s="103" t="str">
        <f>'P02'!G15</f>
        <v>na</v>
      </c>
      <c r="H5" s="103" t="str">
        <f>'P03'!G15</f>
        <v>na</v>
      </c>
      <c r="I5" s="103" t="str">
        <f>'P04'!G15</f>
        <v>na</v>
      </c>
      <c r="J5" s="103" t="str">
        <f>'P05'!G15</f>
        <v>na</v>
      </c>
      <c r="K5" s="103" t="str">
        <f>'P06'!G15</f>
        <v>na</v>
      </c>
      <c r="L5" s="103" t="str">
        <f>'P07'!G15</f>
        <v>na</v>
      </c>
      <c r="M5" s="103" t="str">
        <f>'P08'!G15</f>
        <v>na</v>
      </c>
      <c r="N5" s="103" t="str">
        <f>'P09'!G15</f>
        <v>na</v>
      </c>
      <c r="O5" s="103" t="str">
        <f>'P10'!G15</f>
        <v>na</v>
      </c>
      <c r="P5" s="103" t="str">
        <f>'P11'!G15</f>
        <v>na</v>
      </c>
      <c r="Q5" s="103" t="str">
        <f>'P12'!G15</f>
        <v>na</v>
      </c>
      <c r="R5" s="103" t="str">
        <f>'P13'!G15</f>
        <v>na</v>
      </c>
      <c r="S5" s="103" t="str">
        <f>'P14'!G15</f>
        <v>na</v>
      </c>
      <c r="T5" s="103" t="str">
        <f>'P15'!G15</f>
        <v>na</v>
      </c>
      <c r="U5" s="103" t="str">
        <f>'P16'!G15</f>
        <v>na</v>
      </c>
      <c r="V5" s="103" t="str">
        <f>'P17'!G15</f>
        <v>na</v>
      </c>
      <c r="W5" s="103" t="str">
        <f>'P18'!G15</f>
        <v>na</v>
      </c>
      <c r="X5" s="103" t="str">
        <f>'P19'!G15</f>
        <v>nt</v>
      </c>
      <c r="Y5" s="103" t="str">
        <f>'P20'!G15</f>
        <v>nt</v>
      </c>
      <c r="Z5" s="103" t="str">
        <f>'P21'!G15</f>
        <v>nt</v>
      </c>
      <c r="AA5" s="103" t="str">
        <f>'P22'!G15</f>
        <v>nt</v>
      </c>
      <c r="AB5" s="103" t="str">
        <f>'P23'!G15</f>
        <v>nt</v>
      </c>
      <c r="AC5" s="103" t="str">
        <f>'P24'!G15</f>
        <v>nt</v>
      </c>
      <c r="AD5" s="103" t="str">
        <f>'P25'!G15</f>
        <v>nt</v>
      </c>
      <c r="AE5" s="195" t="str">
        <f>'P26'!G15</f>
        <v>nt</v>
      </c>
      <c r="AF5" s="31">
        <f t="shared" si="0"/>
        <v>0</v>
      </c>
      <c r="AG5" s="31">
        <f t="shared" si="1"/>
        <v>0</v>
      </c>
      <c r="AH5" s="31">
        <f t="shared" si="2"/>
        <v>18</v>
      </c>
      <c r="AI5" s="31">
        <f t="shared" si="3"/>
        <v>8</v>
      </c>
      <c r="AJ5" s="17" t="str">
        <f t="shared" si="4"/>
        <v>NA</v>
      </c>
      <c r="AK5" s="13"/>
      <c r="AL5" s="202" t="s">
        <v>9</v>
      </c>
      <c r="AM5" s="203">
        <f>COUNTIFS($C$2:$C$107,"A",$AJ$2:$AJ$107,"C")</f>
        <v>32</v>
      </c>
      <c r="AN5" s="203">
        <f>COUNTIFS($C$2:$C$107,"A",$AJ$2:$AJ$107,"NC")</f>
        <v>25</v>
      </c>
      <c r="AO5" s="203">
        <f>COUNTIFS($C$2:$C$107,"A",$AJ$2:$AJ$107,"NA")</f>
        <v>26</v>
      </c>
      <c r="AP5" s="203">
        <f>COUNTIFS($C$2:$C$107,"A",$AJ$2:$AJ$107,"NT")</f>
        <v>0</v>
      </c>
      <c r="AQ5" s="203">
        <f>AM5+AN5</f>
        <v>57</v>
      </c>
      <c r="AR5" s="13"/>
      <c r="AS5" s="196" t="str">
        <f>Résultats!B16</f>
        <v>1.4</v>
      </c>
      <c r="AT5" s="197" t="str">
        <f>Résultats!C16</f>
        <v>A</v>
      </c>
      <c r="AU5" s="31">
        <f>'P01'!$H15</f>
        <v>0</v>
      </c>
      <c r="AV5" s="31">
        <f>'P02'!$H15</f>
        <v>0</v>
      </c>
      <c r="AW5" s="31">
        <f>'P03'!$H15</f>
        <v>0</v>
      </c>
      <c r="AX5" s="31">
        <f>'P04'!$H15</f>
        <v>0</v>
      </c>
      <c r="AY5" s="31">
        <f>'P05'!$H15</f>
        <v>0</v>
      </c>
      <c r="AZ5" s="31">
        <f>'P06'!$H15</f>
        <v>0</v>
      </c>
      <c r="BA5" s="31">
        <f>'P07'!$H15</f>
        <v>0</v>
      </c>
      <c r="BB5" s="31">
        <f>'P08'!$H15</f>
        <v>0</v>
      </c>
      <c r="BC5" s="31">
        <f>'P09'!$H15</f>
        <v>0</v>
      </c>
      <c r="BD5" s="31">
        <f>'P10'!$H15</f>
        <v>0</v>
      </c>
      <c r="BE5" s="31">
        <f>'P11'!$H15</f>
        <v>0</v>
      </c>
      <c r="BF5" s="31">
        <f>'P12'!$H15</f>
        <v>0</v>
      </c>
      <c r="BG5" s="31">
        <f>'P13'!$H15</f>
        <v>0</v>
      </c>
      <c r="BH5" s="31">
        <f>'P14'!$H15</f>
        <v>0</v>
      </c>
      <c r="BI5" s="31">
        <f>'P15'!$H15</f>
        <v>0</v>
      </c>
      <c r="BJ5" s="31">
        <f>'P16'!$H15</f>
        <v>0</v>
      </c>
      <c r="BK5" s="31">
        <f>'P17'!$H15</f>
        <v>0</v>
      </c>
      <c r="BL5" s="31">
        <f>'P18'!$H15</f>
        <v>0</v>
      </c>
      <c r="BM5" s="31">
        <f>'P19'!$H15</f>
        <v>0</v>
      </c>
      <c r="BN5" s="31">
        <f>'P20'!$H15</f>
        <v>0</v>
      </c>
      <c r="BO5" s="31"/>
      <c r="BP5" s="31">
        <f>'P22'!$H15</f>
        <v>0</v>
      </c>
      <c r="BQ5" s="31">
        <f>'P23'!$H15</f>
        <v>0</v>
      </c>
      <c r="BR5" s="31">
        <f>'P24'!$H15</f>
        <v>0</v>
      </c>
      <c r="BS5" s="31">
        <f>'P25'!$H15</f>
        <v>0</v>
      </c>
      <c r="BT5" s="198">
        <f>'P26'!$H15</f>
        <v>0</v>
      </c>
      <c r="BU5" s="31">
        <f t="shared" si="5"/>
        <v>0</v>
      </c>
      <c r="BV5" s="199" t="str">
        <f t="shared" si="6"/>
        <v>-</v>
      </c>
    </row>
    <row r="6" spans="1:74" ht="14.25" x14ac:dyDescent="0.2">
      <c r="A6" s="200" t="s">
        <v>403</v>
      </c>
      <c r="B6" s="193" t="str">
        <f>Résultats!B17</f>
        <v>1.5</v>
      </c>
      <c r="C6" s="194" t="str">
        <f>Résultats!C17</f>
        <v>A</v>
      </c>
      <c r="D6" s="31">
        <f>Résultats!E17</f>
        <v>0</v>
      </c>
      <c r="E6" s="13"/>
      <c r="F6" s="100" t="str">
        <f>'P01'!G16</f>
        <v>na</v>
      </c>
      <c r="G6" s="103" t="str">
        <f>'P02'!G16</f>
        <v>na</v>
      </c>
      <c r="H6" s="103" t="str">
        <f>'P03'!G16</f>
        <v>na</v>
      </c>
      <c r="I6" s="103" t="str">
        <f>'P04'!G16</f>
        <v>na</v>
      </c>
      <c r="J6" s="103" t="str">
        <f>'P05'!G16</f>
        <v>na</v>
      </c>
      <c r="K6" s="103" t="str">
        <f>'P06'!G16</f>
        <v>na</v>
      </c>
      <c r="L6" s="103" t="str">
        <f>'P07'!G16</f>
        <v>na</v>
      </c>
      <c r="M6" s="103" t="str">
        <f>'P08'!G16</f>
        <v>na</v>
      </c>
      <c r="N6" s="103" t="str">
        <f>'P09'!G16</f>
        <v>na</v>
      </c>
      <c r="O6" s="103" t="str">
        <f>'P10'!G16</f>
        <v>na</v>
      </c>
      <c r="P6" s="103" t="str">
        <f>'P11'!G16</f>
        <v>na</v>
      </c>
      <c r="Q6" s="103" t="str">
        <f>'P12'!G16</f>
        <v>na</v>
      </c>
      <c r="R6" s="103" t="str">
        <f>'P13'!G16</f>
        <v>na</v>
      </c>
      <c r="S6" s="103" t="str">
        <f>'P14'!G16</f>
        <v>na</v>
      </c>
      <c r="T6" s="103" t="str">
        <f>'P15'!G16</f>
        <v>na</v>
      </c>
      <c r="U6" s="103" t="str">
        <f>'P16'!G16</f>
        <v>na</v>
      </c>
      <c r="V6" s="103" t="str">
        <f>'P17'!G16</f>
        <v>na</v>
      </c>
      <c r="W6" s="103" t="str">
        <f>'P18'!G16</f>
        <v>na</v>
      </c>
      <c r="X6" s="103" t="str">
        <f>'P19'!G16</f>
        <v>nt</v>
      </c>
      <c r="Y6" s="103" t="str">
        <f>'P20'!G16</f>
        <v>nt</v>
      </c>
      <c r="Z6" s="103" t="str">
        <f>'P21'!G16</f>
        <v>nt</v>
      </c>
      <c r="AA6" s="103" t="str">
        <f>'P22'!G16</f>
        <v>nt</v>
      </c>
      <c r="AB6" s="103" t="str">
        <f>'P23'!G16</f>
        <v>nt</v>
      </c>
      <c r="AC6" s="103" t="str">
        <f>'P24'!G16</f>
        <v>nt</v>
      </c>
      <c r="AD6" s="103" t="str">
        <f>'P25'!G16</f>
        <v>nt</v>
      </c>
      <c r="AE6" s="195" t="str">
        <f>'P26'!G16</f>
        <v>nt</v>
      </c>
      <c r="AF6" s="31">
        <f t="shared" si="0"/>
        <v>0</v>
      </c>
      <c r="AG6" s="31">
        <f t="shared" si="1"/>
        <v>0</v>
      </c>
      <c r="AH6" s="31">
        <f t="shared" si="2"/>
        <v>18</v>
      </c>
      <c r="AI6" s="31">
        <f t="shared" si="3"/>
        <v>8</v>
      </c>
      <c r="AJ6" s="17" t="str">
        <f t="shared" si="4"/>
        <v>NA</v>
      </c>
      <c r="AK6" s="13"/>
      <c r="AL6" s="202" t="s">
        <v>16</v>
      </c>
      <c r="AM6" s="203">
        <f>COUNTIFS($C$2:$C$107,"AA",$AJ$2:$AJ$107,"C")</f>
        <v>10</v>
      </c>
      <c r="AN6" s="203">
        <f>COUNTIFS($C$2:$C$107,"AA",$AJ$2:$AJ$107,"NC")</f>
        <v>8</v>
      </c>
      <c r="AO6" s="203">
        <f>COUNTIFS($C$2:$C$107,"AA",$AJ$2:$AJ$107,"NA")</f>
        <v>5</v>
      </c>
      <c r="AP6" s="203">
        <f>COUNTIFS($C$2:$C$107,"AA",$AJ$2:$AJ$107,"NT")</f>
        <v>0</v>
      </c>
      <c r="AQ6" s="203">
        <f>AM6+AN6</f>
        <v>18</v>
      </c>
      <c r="AR6" s="13"/>
      <c r="AS6" s="196" t="str">
        <f>Résultats!B17</f>
        <v>1.5</v>
      </c>
      <c r="AT6" s="197" t="str">
        <f>Résultats!C17</f>
        <v>A</v>
      </c>
      <c r="AU6" s="31">
        <f>'P01'!$H16</f>
        <v>0</v>
      </c>
      <c r="AV6" s="31">
        <f>'P02'!$H16</f>
        <v>0</v>
      </c>
      <c r="AW6" s="31">
        <f>'P03'!$H16</f>
        <v>0</v>
      </c>
      <c r="AX6" s="31">
        <f>'P04'!$H16</f>
        <v>0</v>
      </c>
      <c r="AY6" s="31">
        <f>'P05'!$H16</f>
        <v>0</v>
      </c>
      <c r="AZ6" s="31">
        <f>'P06'!$H16</f>
        <v>0</v>
      </c>
      <c r="BA6" s="31">
        <f>'P07'!$H16</f>
        <v>0</v>
      </c>
      <c r="BB6" s="31">
        <f>'P08'!$H16</f>
        <v>0</v>
      </c>
      <c r="BC6" s="31">
        <f>'P09'!$H16</f>
        <v>0</v>
      </c>
      <c r="BD6" s="31">
        <f>'P10'!$H16</f>
        <v>0</v>
      </c>
      <c r="BE6" s="31">
        <f>'P11'!$H16</f>
        <v>0</v>
      </c>
      <c r="BF6" s="31">
        <f>'P12'!$H16</f>
        <v>0</v>
      </c>
      <c r="BG6" s="31">
        <f>'P13'!$H16</f>
        <v>0</v>
      </c>
      <c r="BH6" s="31">
        <f>'P14'!$H16</f>
        <v>0</v>
      </c>
      <c r="BI6" s="31">
        <f>'P15'!$H16</f>
        <v>0</v>
      </c>
      <c r="BJ6" s="31">
        <f>'P16'!$H16</f>
        <v>0</v>
      </c>
      <c r="BK6" s="31">
        <f>'P17'!$H16</f>
        <v>0</v>
      </c>
      <c r="BL6" s="31">
        <f>'P18'!$H16</f>
        <v>0</v>
      </c>
      <c r="BM6" s="31">
        <f>'P19'!$H16</f>
        <v>0</v>
      </c>
      <c r="BN6" s="31">
        <f>'P20'!$H16</f>
        <v>0</v>
      </c>
      <c r="BO6" s="31"/>
      <c r="BP6" s="31">
        <f>'P22'!$H16</f>
        <v>0</v>
      </c>
      <c r="BQ6" s="31">
        <f>'P23'!$H16</f>
        <v>0</v>
      </c>
      <c r="BR6" s="31">
        <f>'P24'!$H16</f>
        <v>0</v>
      </c>
      <c r="BS6" s="31">
        <f>'P25'!$H16</f>
        <v>0</v>
      </c>
      <c r="BT6" s="198">
        <f>'P26'!$H16</f>
        <v>0</v>
      </c>
      <c r="BU6" s="31">
        <f t="shared" si="5"/>
        <v>0</v>
      </c>
      <c r="BV6" s="199" t="str">
        <f t="shared" si="6"/>
        <v>-</v>
      </c>
    </row>
    <row r="7" spans="1:74" ht="14.25" x14ac:dyDescent="0.2">
      <c r="A7" s="200" t="s">
        <v>403</v>
      </c>
      <c r="B7" s="193" t="str">
        <f>Résultats!B18</f>
        <v>1.6</v>
      </c>
      <c r="C7" s="194" t="str">
        <f>Résultats!C18</f>
        <v>A</v>
      </c>
      <c r="D7" s="31">
        <f>Résultats!E18</f>
        <v>0</v>
      </c>
      <c r="E7" s="13"/>
      <c r="F7" s="100" t="str">
        <f>'P01'!G17</f>
        <v>na</v>
      </c>
      <c r="G7" s="103" t="str">
        <f>'P02'!G17</f>
        <v>na</v>
      </c>
      <c r="H7" s="103" t="str">
        <f>'P03'!G17</f>
        <v>na</v>
      </c>
      <c r="I7" s="103" t="str">
        <f>'P04'!G17</f>
        <v>na</v>
      </c>
      <c r="J7" s="103" t="str">
        <f>'P05'!G17</f>
        <v>na</v>
      </c>
      <c r="K7" s="103" t="str">
        <f>'P06'!G17</f>
        <v>na</v>
      </c>
      <c r="L7" s="103" t="str">
        <f>'P07'!G17</f>
        <v>na</v>
      </c>
      <c r="M7" s="103" t="str">
        <f>'P08'!G17</f>
        <v>na</v>
      </c>
      <c r="N7" s="103" t="str">
        <f>'P09'!G17</f>
        <v>na</v>
      </c>
      <c r="O7" s="103" t="str">
        <f>'P10'!G17</f>
        <v>na</v>
      </c>
      <c r="P7" s="103" t="str">
        <f>'P11'!G17</f>
        <v>na</v>
      </c>
      <c r="Q7" s="103" t="str">
        <f>'P12'!G17</f>
        <v>na</v>
      </c>
      <c r="R7" s="103" t="str">
        <f>'P13'!G17</f>
        <v>na</v>
      </c>
      <c r="S7" s="103" t="str">
        <f>'P14'!G17</f>
        <v>na</v>
      </c>
      <c r="T7" s="103" t="str">
        <f>'P15'!G17</f>
        <v>na</v>
      </c>
      <c r="U7" s="103" t="str">
        <f>'P16'!G17</f>
        <v>na</v>
      </c>
      <c r="V7" s="103" t="str">
        <f>'P17'!G17</f>
        <v>na</v>
      </c>
      <c r="W7" s="103" t="str">
        <f>'P18'!G17</f>
        <v>na</v>
      </c>
      <c r="X7" s="103" t="str">
        <f>'P19'!G17</f>
        <v>nt</v>
      </c>
      <c r="Y7" s="103" t="str">
        <f>'P20'!G17</f>
        <v>nt</v>
      </c>
      <c r="Z7" s="103" t="str">
        <f>'P21'!G17</f>
        <v>nt</v>
      </c>
      <c r="AA7" s="103" t="str">
        <f>'P22'!G17</f>
        <v>nt</v>
      </c>
      <c r="AB7" s="103" t="str">
        <f>'P23'!G17</f>
        <v>nt</v>
      </c>
      <c r="AC7" s="103" t="str">
        <f>'P24'!G17</f>
        <v>nt</v>
      </c>
      <c r="AD7" s="103" t="str">
        <f>'P25'!G17</f>
        <v>nt</v>
      </c>
      <c r="AE7" s="195" t="str">
        <f>'P26'!G17</f>
        <v>nt</v>
      </c>
      <c r="AF7" s="31">
        <f t="shared" si="0"/>
        <v>0</v>
      </c>
      <c r="AG7" s="31">
        <f t="shared" si="1"/>
        <v>0</v>
      </c>
      <c r="AH7" s="31">
        <f t="shared" si="2"/>
        <v>18</v>
      </c>
      <c r="AI7" s="31">
        <f t="shared" si="3"/>
        <v>8</v>
      </c>
      <c r="AJ7" s="17" t="str">
        <f t="shared" si="4"/>
        <v>NA</v>
      </c>
      <c r="AK7" s="13"/>
      <c r="AL7" s="204" t="s">
        <v>405</v>
      </c>
      <c r="AM7" s="202">
        <f>SUM(AM5:AM6)</f>
        <v>42</v>
      </c>
      <c r="AN7" s="202">
        <f>SUM(AN5:AN6)</f>
        <v>33</v>
      </c>
      <c r="AO7" s="202">
        <f>SUM(AO5:AO6)</f>
        <v>31</v>
      </c>
      <c r="AP7" s="202">
        <f>SUM(AP5:AP6)</f>
        <v>0</v>
      </c>
      <c r="AQ7" s="202">
        <f>SUM(AQ5:AQ6)</f>
        <v>75</v>
      </c>
      <c r="AR7" s="13"/>
      <c r="AS7" s="196" t="str">
        <f>Résultats!B18</f>
        <v>1.6</v>
      </c>
      <c r="AT7" s="197" t="str">
        <f>Résultats!C18</f>
        <v>A</v>
      </c>
      <c r="AU7" s="31">
        <f>'P01'!$H17</f>
        <v>0</v>
      </c>
      <c r="AV7" s="31">
        <f>'P02'!$H17</f>
        <v>0</v>
      </c>
      <c r="AW7" s="31">
        <f>'P03'!$H17</f>
        <v>0</v>
      </c>
      <c r="AX7" s="31">
        <f>'P04'!$H17</f>
        <v>0</v>
      </c>
      <c r="AY7" s="31">
        <f>'P05'!$H17</f>
        <v>0</v>
      </c>
      <c r="AZ7" s="31">
        <f>'P06'!$H17</f>
        <v>0</v>
      </c>
      <c r="BA7" s="31">
        <f>'P07'!$H17</f>
        <v>0</v>
      </c>
      <c r="BB7" s="31">
        <f>'P08'!$H17</f>
        <v>0</v>
      </c>
      <c r="BC7" s="31">
        <f>'P09'!$H17</f>
        <v>0</v>
      </c>
      <c r="BD7" s="31">
        <f>'P10'!$H17</f>
        <v>0</v>
      </c>
      <c r="BE7" s="31">
        <f>'P11'!$H17</f>
        <v>0</v>
      </c>
      <c r="BF7" s="31">
        <f>'P12'!$H17</f>
        <v>0</v>
      </c>
      <c r="BG7" s="31">
        <f>'P13'!$H17</f>
        <v>0</v>
      </c>
      <c r="BH7" s="31">
        <f>'P14'!$H17</f>
        <v>0</v>
      </c>
      <c r="BI7" s="31">
        <f>'P15'!$H17</f>
        <v>0</v>
      </c>
      <c r="BJ7" s="31">
        <f>'P16'!$H17</f>
        <v>0</v>
      </c>
      <c r="BK7" s="31">
        <f>'P17'!$H17</f>
        <v>0</v>
      </c>
      <c r="BL7" s="31">
        <f>'P18'!$H17</f>
        <v>0</v>
      </c>
      <c r="BM7" s="31">
        <f>'P19'!$H17</f>
        <v>0</v>
      </c>
      <c r="BN7" s="31">
        <f>'P20'!$H17</f>
        <v>0</v>
      </c>
      <c r="BO7" s="31"/>
      <c r="BP7" s="31">
        <f>'P22'!$H17</f>
        <v>0</v>
      </c>
      <c r="BQ7" s="31">
        <f>'P23'!$H17</f>
        <v>0</v>
      </c>
      <c r="BR7" s="31">
        <f>'P24'!$H17</f>
        <v>0</v>
      </c>
      <c r="BS7" s="31">
        <f>'P25'!$H17</f>
        <v>0</v>
      </c>
      <c r="BT7" s="198">
        <f>'P26'!$H17</f>
        <v>0</v>
      </c>
      <c r="BU7" s="31">
        <f t="shared" si="5"/>
        <v>0</v>
      </c>
      <c r="BV7" s="199" t="str">
        <f t="shared" si="6"/>
        <v>-</v>
      </c>
    </row>
    <row r="8" spans="1:74" ht="14.25" x14ac:dyDescent="0.2">
      <c r="A8" s="200" t="s">
        <v>403</v>
      </c>
      <c r="B8" s="193" t="str">
        <f>Résultats!B19</f>
        <v>1.7</v>
      </c>
      <c r="C8" s="194" t="str">
        <f>Résultats!C19</f>
        <v>A</v>
      </c>
      <c r="D8" s="31">
        <f>Résultats!E19</f>
        <v>0</v>
      </c>
      <c r="E8" s="13"/>
      <c r="F8" s="100" t="str">
        <f>'P01'!G18</f>
        <v>na</v>
      </c>
      <c r="G8" s="103" t="str">
        <f>'P02'!G18</f>
        <v>na</v>
      </c>
      <c r="H8" s="103" t="str">
        <f>'P03'!G18</f>
        <v>na</v>
      </c>
      <c r="I8" s="103" t="str">
        <f>'P04'!G18</f>
        <v>na</v>
      </c>
      <c r="J8" s="103" t="str">
        <f>'P05'!G18</f>
        <v>na</v>
      </c>
      <c r="K8" s="103" t="str">
        <f>'P06'!G18</f>
        <v>na</v>
      </c>
      <c r="L8" s="103" t="str">
        <f>'P07'!G18</f>
        <v>na</v>
      </c>
      <c r="M8" s="103" t="str">
        <f>'P08'!G18</f>
        <v>na</v>
      </c>
      <c r="N8" s="103" t="str">
        <f>'P09'!G18</f>
        <v>na</v>
      </c>
      <c r="O8" s="103" t="str">
        <f>'P10'!G18</f>
        <v>na</v>
      </c>
      <c r="P8" s="103" t="str">
        <f>'P11'!G18</f>
        <v>na</v>
      </c>
      <c r="Q8" s="103" t="str">
        <f>'P12'!G18</f>
        <v>na</v>
      </c>
      <c r="R8" s="103" t="str">
        <f>'P13'!G18</f>
        <v>na</v>
      </c>
      <c r="S8" s="103" t="str">
        <f>'P14'!G18</f>
        <v>na</v>
      </c>
      <c r="T8" s="103" t="str">
        <f>'P15'!G18</f>
        <v>na</v>
      </c>
      <c r="U8" s="103" t="str">
        <f>'P16'!G18</f>
        <v>na</v>
      </c>
      <c r="V8" s="103" t="str">
        <f>'P17'!G18</f>
        <v>na</v>
      </c>
      <c r="W8" s="103" t="str">
        <f>'P18'!G18</f>
        <v>na</v>
      </c>
      <c r="X8" s="103" t="str">
        <f>'P19'!G18</f>
        <v>nt</v>
      </c>
      <c r="Y8" s="103" t="str">
        <f>'P20'!G18</f>
        <v>nt</v>
      </c>
      <c r="Z8" s="103" t="str">
        <f>'P21'!G18</f>
        <v>nt</v>
      </c>
      <c r="AA8" s="103" t="str">
        <f>'P22'!G18</f>
        <v>nt</v>
      </c>
      <c r="AB8" s="103" t="str">
        <f>'P23'!G18</f>
        <v>nt</v>
      </c>
      <c r="AC8" s="103" t="str">
        <f>'P24'!G18</f>
        <v>nt</v>
      </c>
      <c r="AD8" s="103" t="str">
        <f>'P25'!G18</f>
        <v>nt</v>
      </c>
      <c r="AE8" s="195" t="str">
        <f>'P26'!G18</f>
        <v>nt</v>
      </c>
      <c r="AF8" s="31">
        <f t="shared" si="0"/>
        <v>0</v>
      </c>
      <c r="AG8" s="31">
        <f t="shared" si="1"/>
        <v>0</v>
      </c>
      <c r="AH8" s="31">
        <f t="shared" si="2"/>
        <v>18</v>
      </c>
      <c r="AI8" s="31">
        <f t="shared" si="3"/>
        <v>8</v>
      </c>
      <c r="AJ8" s="17" t="str">
        <f t="shared" si="4"/>
        <v>NA</v>
      </c>
      <c r="AK8" s="13"/>
      <c r="AL8" s="205"/>
      <c r="AM8" s="205"/>
      <c r="AN8" s="205"/>
      <c r="AO8" s="205"/>
      <c r="AP8" s="205"/>
      <c r="AQ8" s="205"/>
      <c r="AR8" s="13"/>
      <c r="AS8" s="196" t="str">
        <f>Résultats!B19</f>
        <v>1.7</v>
      </c>
      <c r="AT8" s="197" t="str">
        <f>Résultats!C19</f>
        <v>A</v>
      </c>
      <c r="AU8" s="31">
        <f>'P01'!$H18</f>
        <v>0</v>
      </c>
      <c r="AV8" s="31">
        <f>'P02'!$H18</f>
        <v>0</v>
      </c>
      <c r="AW8" s="31">
        <f>'P03'!$H18</f>
        <v>0</v>
      </c>
      <c r="AX8" s="31">
        <f>'P04'!$H18</f>
        <v>0</v>
      </c>
      <c r="AY8" s="31">
        <f>'P05'!$H18</f>
        <v>0</v>
      </c>
      <c r="AZ8" s="31">
        <f>'P06'!$H18</f>
        <v>0</v>
      </c>
      <c r="BA8" s="31">
        <f>'P07'!$H18</f>
        <v>0</v>
      </c>
      <c r="BB8" s="31">
        <f>'P08'!$H18</f>
        <v>0</v>
      </c>
      <c r="BC8" s="31">
        <f>'P09'!$H18</f>
        <v>0</v>
      </c>
      <c r="BD8" s="31">
        <f>'P10'!$H18</f>
        <v>0</v>
      </c>
      <c r="BE8" s="31">
        <f>'P11'!$H18</f>
        <v>0</v>
      </c>
      <c r="BF8" s="31">
        <f>'P12'!$H18</f>
        <v>0</v>
      </c>
      <c r="BG8" s="31">
        <f>'P13'!$H18</f>
        <v>0</v>
      </c>
      <c r="BH8" s="31">
        <f>'P14'!$H18</f>
        <v>0</v>
      </c>
      <c r="BI8" s="31">
        <f>'P15'!$H18</f>
        <v>0</v>
      </c>
      <c r="BJ8" s="31">
        <f>'P16'!$H18</f>
        <v>0</v>
      </c>
      <c r="BK8" s="31">
        <f>'P17'!$H18</f>
        <v>0</v>
      </c>
      <c r="BL8" s="31">
        <f>'P18'!$H18</f>
        <v>0</v>
      </c>
      <c r="BM8" s="31">
        <f>'P19'!$H18</f>
        <v>0</v>
      </c>
      <c r="BN8" s="31">
        <f>'P20'!$H18</f>
        <v>0</v>
      </c>
      <c r="BO8" s="31"/>
      <c r="BP8" s="31">
        <f>'P22'!$H18</f>
        <v>0</v>
      </c>
      <c r="BQ8" s="31">
        <f>'P23'!$H18</f>
        <v>0</v>
      </c>
      <c r="BR8" s="31">
        <f>'P24'!$H18</f>
        <v>0</v>
      </c>
      <c r="BS8" s="31">
        <f>'P25'!$H18</f>
        <v>0</v>
      </c>
      <c r="BT8" s="198">
        <f>'P26'!$H18</f>
        <v>0</v>
      </c>
      <c r="BU8" s="31">
        <f t="shared" si="5"/>
        <v>0</v>
      </c>
      <c r="BV8" s="199" t="str">
        <f t="shared" si="6"/>
        <v>-</v>
      </c>
    </row>
    <row r="9" spans="1:74" ht="14.25" x14ac:dyDescent="0.2">
      <c r="A9" s="200" t="s">
        <v>403</v>
      </c>
      <c r="B9" s="193" t="str">
        <f>Résultats!B20</f>
        <v>1.8</v>
      </c>
      <c r="C9" s="194" t="str">
        <f>Résultats!C20</f>
        <v>AA</v>
      </c>
      <c r="D9" s="31">
        <f>Résultats!E20</f>
        <v>0</v>
      </c>
      <c r="E9" s="13"/>
      <c r="F9" s="100" t="str">
        <f>'P01'!G19</f>
        <v>na</v>
      </c>
      <c r="G9" s="103" t="str">
        <f>'P02'!G19</f>
        <v>na</v>
      </c>
      <c r="H9" s="103" t="str">
        <f>'P03'!G19</f>
        <v>na</v>
      </c>
      <c r="I9" s="103" t="str">
        <f>'P04'!G19</f>
        <v>na</v>
      </c>
      <c r="J9" s="103" t="str">
        <f>'P05'!G19</f>
        <v>na</v>
      </c>
      <c r="K9" s="103" t="str">
        <f>'P06'!G19</f>
        <v>na</v>
      </c>
      <c r="L9" s="103" t="str">
        <f>'P07'!G19</f>
        <v>na</v>
      </c>
      <c r="M9" s="103" t="str">
        <f>'P08'!G19</f>
        <v>na</v>
      </c>
      <c r="N9" s="103" t="str">
        <f>'P09'!G19</f>
        <v>na</v>
      </c>
      <c r="O9" s="103" t="str">
        <f>'P10'!G19</f>
        <v>na</v>
      </c>
      <c r="P9" s="103" t="str">
        <f>'P11'!G19</f>
        <v>na</v>
      </c>
      <c r="Q9" s="103" t="str">
        <f>'P12'!G19</f>
        <v>na</v>
      </c>
      <c r="R9" s="103" t="str">
        <f>'P13'!G19</f>
        <v>na</v>
      </c>
      <c r="S9" s="103" t="str">
        <f>'P14'!G19</f>
        <v>na</v>
      </c>
      <c r="T9" s="103" t="str">
        <f>'P15'!G19</f>
        <v>na</v>
      </c>
      <c r="U9" s="103" t="str">
        <f>'P16'!G19</f>
        <v>na</v>
      </c>
      <c r="V9" s="103" t="str">
        <f>'P17'!G19</f>
        <v>na</v>
      </c>
      <c r="W9" s="103" t="str">
        <f>'P18'!G19</f>
        <v>na</v>
      </c>
      <c r="X9" s="103" t="str">
        <f>'P19'!G19</f>
        <v>nt</v>
      </c>
      <c r="Y9" s="103" t="str">
        <f>'P20'!G19</f>
        <v>nt</v>
      </c>
      <c r="Z9" s="103" t="str">
        <f>'P21'!G19</f>
        <v>nt</v>
      </c>
      <c r="AA9" s="103" t="str">
        <f>'P22'!G19</f>
        <v>nt</v>
      </c>
      <c r="AB9" s="103" t="str">
        <f>'P23'!G19</f>
        <v>nt</v>
      </c>
      <c r="AC9" s="103" t="str">
        <f>'P24'!G19</f>
        <v>nt</v>
      </c>
      <c r="AD9" s="103" t="str">
        <f>'P25'!G19</f>
        <v>nt</v>
      </c>
      <c r="AE9" s="195" t="str">
        <f>'P26'!G19</f>
        <v>nt</v>
      </c>
      <c r="AF9" s="31">
        <f t="shared" si="0"/>
        <v>0</v>
      </c>
      <c r="AG9" s="31">
        <f t="shared" si="1"/>
        <v>0</v>
      </c>
      <c r="AH9" s="31">
        <f t="shared" si="2"/>
        <v>18</v>
      </c>
      <c r="AI9" s="31">
        <f t="shared" si="3"/>
        <v>8</v>
      </c>
      <c r="AJ9" s="17" t="str">
        <f t="shared" si="4"/>
        <v>NA</v>
      </c>
      <c r="AK9" s="13"/>
      <c r="AL9" s="205"/>
      <c r="AM9" s="205"/>
      <c r="AN9" s="205"/>
      <c r="AO9" s="205"/>
      <c r="AP9" s="205"/>
      <c r="AQ9" s="205"/>
      <c r="AR9" s="13"/>
      <c r="AS9" s="196" t="str">
        <f>Résultats!B20</f>
        <v>1.8</v>
      </c>
      <c r="AT9" s="197" t="str">
        <f>Résultats!C20</f>
        <v>AA</v>
      </c>
      <c r="AU9" s="31">
        <f>'P01'!$H19</f>
        <v>0</v>
      </c>
      <c r="AV9" s="31">
        <f>'P02'!$H19</f>
        <v>0</v>
      </c>
      <c r="AW9" s="31">
        <f>'P03'!$H19</f>
        <v>0</v>
      </c>
      <c r="AX9" s="31">
        <f>'P04'!$H19</f>
        <v>0</v>
      </c>
      <c r="AY9" s="31">
        <f>'P05'!$H19</f>
        <v>0</v>
      </c>
      <c r="AZ9" s="31">
        <f>'P06'!$H19</f>
        <v>0</v>
      </c>
      <c r="BA9" s="31">
        <f>'P07'!$H19</f>
        <v>0</v>
      </c>
      <c r="BB9" s="31">
        <f>'P08'!$H19</f>
        <v>0</v>
      </c>
      <c r="BC9" s="31">
        <f>'P09'!$H19</f>
        <v>0</v>
      </c>
      <c r="BD9" s="31">
        <f>'P10'!$H19</f>
        <v>0</v>
      </c>
      <c r="BE9" s="31">
        <f>'P11'!$H19</f>
        <v>0</v>
      </c>
      <c r="BF9" s="31">
        <f>'P12'!$H19</f>
        <v>0</v>
      </c>
      <c r="BG9" s="31">
        <f>'P13'!$H19</f>
        <v>0</v>
      </c>
      <c r="BH9" s="31">
        <f>'P14'!$H19</f>
        <v>0</v>
      </c>
      <c r="BI9" s="31">
        <f>'P15'!$H19</f>
        <v>0</v>
      </c>
      <c r="BJ9" s="31">
        <f>'P16'!$H19</f>
        <v>0</v>
      </c>
      <c r="BK9" s="31">
        <f>'P17'!$H19</f>
        <v>0</v>
      </c>
      <c r="BL9" s="31">
        <f>'P18'!$H19</f>
        <v>0</v>
      </c>
      <c r="BM9" s="31">
        <f>'P19'!$H19</f>
        <v>0</v>
      </c>
      <c r="BN9" s="31">
        <f>'P20'!$H19</f>
        <v>0</v>
      </c>
      <c r="BO9" s="31"/>
      <c r="BP9" s="31">
        <f>'P22'!$H19</f>
        <v>0</v>
      </c>
      <c r="BQ9" s="31">
        <f>'P23'!$H19</f>
        <v>0</v>
      </c>
      <c r="BR9" s="31">
        <f>'P24'!$H19</f>
        <v>0</v>
      </c>
      <c r="BS9" s="31">
        <f>'P25'!$H19</f>
        <v>0</v>
      </c>
      <c r="BT9" s="198">
        <f>'P26'!$H19</f>
        <v>0</v>
      </c>
      <c r="BU9" s="31">
        <f t="shared" si="5"/>
        <v>0</v>
      </c>
      <c r="BV9" s="199" t="str">
        <f t="shared" si="6"/>
        <v>-</v>
      </c>
    </row>
    <row r="10" spans="1:74" ht="14.25" x14ac:dyDescent="0.2">
      <c r="A10" s="200" t="s">
        <v>403</v>
      </c>
      <c r="B10" s="193" t="str">
        <f>Résultats!B21</f>
        <v>1.9</v>
      </c>
      <c r="C10" s="194" t="str">
        <f>Résultats!C21</f>
        <v>A</v>
      </c>
      <c r="D10" s="31">
        <f>Résultats!E21</f>
        <v>0</v>
      </c>
      <c r="E10" s="13"/>
      <c r="F10" s="100" t="str">
        <f>'P01'!G20</f>
        <v>na</v>
      </c>
      <c r="G10" s="103" t="str">
        <f>'P02'!G20</f>
        <v>na</v>
      </c>
      <c r="H10" s="103" t="str">
        <f>'P03'!G20</f>
        <v>na</v>
      </c>
      <c r="I10" s="103" t="str">
        <f>'P04'!G20</f>
        <v>na</v>
      </c>
      <c r="J10" s="103" t="str">
        <f>'P05'!G20</f>
        <v>na</v>
      </c>
      <c r="K10" s="103" t="str">
        <f>'P06'!G20</f>
        <v>na</v>
      </c>
      <c r="L10" s="103" t="str">
        <f>'P07'!G20</f>
        <v>na</v>
      </c>
      <c r="M10" s="103" t="str">
        <f>'P08'!G20</f>
        <v>na</v>
      </c>
      <c r="N10" s="103" t="str">
        <f>'P09'!G20</f>
        <v>nc</v>
      </c>
      <c r="O10" s="103" t="str">
        <f>'P10'!G20</f>
        <v>na</v>
      </c>
      <c r="P10" s="103" t="str">
        <f>'P11'!G20</f>
        <v>na</v>
      </c>
      <c r="Q10" s="103" t="str">
        <f>'P12'!G20</f>
        <v>na</v>
      </c>
      <c r="R10" s="103" t="str">
        <f>'P13'!G20</f>
        <v>na</v>
      </c>
      <c r="S10" s="103" t="str">
        <f>'P14'!G20</f>
        <v>na</v>
      </c>
      <c r="T10" s="103" t="str">
        <f>'P15'!G20</f>
        <v>na</v>
      </c>
      <c r="U10" s="103" t="str">
        <f>'P16'!G20</f>
        <v>na</v>
      </c>
      <c r="V10" s="103" t="str">
        <f>'P17'!G20</f>
        <v>na</v>
      </c>
      <c r="W10" s="103" t="str">
        <f>'P18'!G20</f>
        <v>na</v>
      </c>
      <c r="X10" s="103" t="str">
        <f>'P19'!G20</f>
        <v>nt</v>
      </c>
      <c r="Y10" s="103" t="str">
        <f>'P20'!G20</f>
        <v>nt</v>
      </c>
      <c r="Z10" s="103" t="str">
        <f>'P21'!G20</f>
        <v>nt</v>
      </c>
      <c r="AA10" s="103" t="str">
        <f>'P22'!G20</f>
        <v>nt</v>
      </c>
      <c r="AB10" s="103" t="str">
        <f>'P23'!G20</f>
        <v>nt</v>
      </c>
      <c r="AC10" s="103" t="str">
        <f>'P24'!G20</f>
        <v>nt</v>
      </c>
      <c r="AD10" s="103" t="str">
        <f>'P25'!G20</f>
        <v>nt</v>
      </c>
      <c r="AE10" s="195" t="str">
        <f>'P26'!G20</f>
        <v>nt</v>
      </c>
      <c r="AF10" s="31">
        <f t="shared" si="0"/>
        <v>0</v>
      </c>
      <c r="AG10" s="31">
        <f t="shared" si="1"/>
        <v>1</v>
      </c>
      <c r="AH10" s="31">
        <f t="shared" si="2"/>
        <v>17</v>
      </c>
      <c r="AI10" s="31">
        <f t="shared" si="3"/>
        <v>8</v>
      </c>
      <c r="AJ10" s="17" t="str">
        <f t="shared" si="4"/>
        <v>NC</v>
      </c>
      <c r="AK10" s="13"/>
      <c r="AL10" s="205"/>
      <c r="AM10" s="205"/>
      <c r="AN10" s="205"/>
      <c r="AO10" s="205"/>
      <c r="AP10" s="205"/>
      <c r="AQ10" s="205"/>
      <c r="AR10" s="13"/>
      <c r="AS10" s="196" t="str">
        <f>Résultats!B21</f>
        <v>1.9</v>
      </c>
      <c r="AT10" s="197" t="str">
        <f>Résultats!C21</f>
        <v>A</v>
      </c>
      <c r="AU10" s="31">
        <f>'P01'!$H20</f>
        <v>0</v>
      </c>
      <c r="AV10" s="31">
        <f>'P02'!$H20</f>
        <v>0</v>
      </c>
      <c r="AW10" s="31">
        <f>'P03'!$H20</f>
        <v>0</v>
      </c>
      <c r="AX10" s="31">
        <f>'P04'!$H20</f>
        <v>0</v>
      </c>
      <c r="AY10" s="31">
        <f>'P05'!$H20</f>
        <v>0</v>
      </c>
      <c r="AZ10" s="31">
        <f>'P06'!$H20</f>
        <v>0</v>
      </c>
      <c r="BA10" s="31">
        <f>'P07'!$H20</f>
        <v>0</v>
      </c>
      <c r="BB10" s="31">
        <f>'P08'!$H20</f>
        <v>0</v>
      </c>
      <c r="BC10" s="31">
        <f>'P09'!$H20</f>
        <v>0</v>
      </c>
      <c r="BD10" s="31">
        <f>'P10'!$H20</f>
        <v>0</v>
      </c>
      <c r="BE10" s="31">
        <f>'P11'!$H20</f>
        <v>0</v>
      </c>
      <c r="BF10" s="31">
        <f>'P12'!$H20</f>
        <v>0</v>
      </c>
      <c r="BG10" s="31">
        <f>'P13'!$H20</f>
        <v>0</v>
      </c>
      <c r="BH10" s="31">
        <f>'P14'!$H20</f>
        <v>0</v>
      </c>
      <c r="BI10" s="31">
        <f>'P15'!$H20</f>
        <v>0</v>
      </c>
      <c r="BJ10" s="31">
        <f>'P16'!$H20</f>
        <v>0</v>
      </c>
      <c r="BK10" s="31">
        <f>'P17'!$H20</f>
        <v>0</v>
      </c>
      <c r="BL10" s="31">
        <f>'P18'!$H20</f>
        <v>0</v>
      </c>
      <c r="BM10" s="31">
        <f>'P19'!$H20</f>
        <v>0</v>
      </c>
      <c r="BN10" s="31">
        <f>'P20'!$H20</f>
        <v>0</v>
      </c>
      <c r="BO10" s="31"/>
      <c r="BP10" s="31">
        <f>'P22'!$H20</f>
        <v>0</v>
      </c>
      <c r="BQ10" s="31">
        <f>'P23'!$H20</f>
        <v>0</v>
      </c>
      <c r="BR10" s="31">
        <f>'P24'!$H20</f>
        <v>0</v>
      </c>
      <c r="BS10" s="31">
        <f>'P25'!$H20</f>
        <v>0</v>
      </c>
      <c r="BT10" s="198">
        <f>'P26'!$H20</f>
        <v>0</v>
      </c>
      <c r="BU10" s="31">
        <f t="shared" si="5"/>
        <v>0</v>
      </c>
      <c r="BV10" s="199" t="str">
        <f t="shared" si="6"/>
        <v>-</v>
      </c>
    </row>
    <row r="11" spans="1:74" ht="14.25" x14ac:dyDescent="0.2">
      <c r="A11" s="192" t="s">
        <v>406</v>
      </c>
      <c r="B11" s="193" t="str">
        <f>Résultats!B22</f>
        <v>2.1</v>
      </c>
      <c r="C11" s="194" t="str">
        <f>Résultats!C22</f>
        <v>A</v>
      </c>
      <c r="D11" s="31">
        <f>Résultats!E22</f>
        <v>0</v>
      </c>
      <c r="E11" s="13"/>
      <c r="F11" s="100" t="str">
        <f>'P01'!G21</f>
        <v>na</v>
      </c>
      <c r="G11" s="103" t="str">
        <f>'P02'!G21</f>
        <v>na</v>
      </c>
      <c r="H11" s="103" t="str">
        <f>'P03'!G21</f>
        <v>na</v>
      </c>
      <c r="I11" s="103" t="str">
        <f>'P04'!G21</f>
        <v>na</v>
      </c>
      <c r="J11" s="103" t="str">
        <f>'P05'!G21</f>
        <v>na</v>
      </c>
      <c r="K11" s="103" t="str">
        <f>'P06'!G21</f>
        <v>na</v>
      </c>
      <c r="L11" s="103" t="str">
        <f>'P07'!G21</f>
        <v>na</v>
      </c>
      <c r="M11" s="103" t="str">
        <f>'P08'!G21</f>
        <v>na</v>
      </c>
      <c r="N11" s="103" t="str">
        <f>'P09'!G21</f>
        <v>na</v>
      </c>
      <c r="O11" s="103" t="str">
        <f>'P10'!G21</f>
        <v>na</v>
      </c>
      <c r="P11" s="103" t="str">
        <f>'P11'!G21</f>
        <v>na</v>
      </c>
      <c r="Q11" s="103" t="str">
        <f>'P12'!G21</f>
        <v>c</v>
      </c>
      <c r="R11" s="103" t="str">
        <f>'P13'!G21</f>
        <v>nc</v>
      </c>
      <c r="S11" s="103" t="str">
        <f>'P14'!G21</f>
        <v>na</v>
      </c>
      <c r="T11" s="103" t="str">
        <f>'P15'!G21</f>
        <v>nc</v>
      </c>
      <c r="U11" s="103" t="str">
        <f>'P16'!G21</f>
        <v>na</v>
      </c>
      <c r="V11" s="103" t="str">
        <f>'P17'!G21</f>
        <v>na</v>
      </c>
      <c r="W11" s="103" t="str">
        <f>'P18'!G21</f>
        <v>na</v>
      </c>
      <c r="X11" s="103" t="str">
        <f>'P19'!G21</f>
        <v>nt</v>
      </c>
      <c r="Y11" s="103" t="str">
        <f>'P20'!G21</f>
        <v>nt</v>
      </c>
      <c r="Z11" s="103" t="str">
        <f>'P21'!G21</f>
        <v>nt</v>
      </c>
      <c r="AA11" s="103" t="str">
        <f>'P22'!G21</f>
        <v>nt</v>
      </c>
      <c r="AB11" s="103" t="str">
        <f>'P23'!G21</f>
        <v>nt</v>
      </c>
      <c r="AC11" s="103" t="str">
        <f>'P24'!G21</f>
        <v>nt</v>
      </c>
      <c r="AD11" s="103" t="str">
        <f>'P25'!G21</f>
        <v>nt</v>
      </c>
      <c r="AE11" s="195" t="str">
        <f>'P26'!G21</f>
        <v>nt</v>
      </c>
      <c r="AF11" s="31">
        <f t="shared" si="0"/>
        <v>1</v>
      </c>
      <c r="AG11" s="31">
        <f t="shared" si="1"/>
        <v>2</v>
      </c>
      <c r="AH11" s="31">
        <f t="shared" si="2"/>
        <v>15</v>
      </c>
      <c r="AI11" s="31">
        <f t="shared" si="3"/>
        <v>8</v>
      </c>
      <c r="AJ11" s="17" t="str">
        <f t="shared" si="4"/>
        <v>NC</v>
      </c>
      <c r="AK11" s="13"/>
      <c r="AL11" s="383" t="s">
        <v>13</v>
      </c>
      <c r="AM11" s="373"/>
      <c r="AN11" s="374"/>
      <c r="AO11" s="205"/>
      <c r="AP11" s="205"/>
      <c r="AQ11" s="205"/>
      <c r="AR11" s="13"/>
      <c r="AS11" s="196" t="str">
        <f>Résultats!B22</f>
        <v>2.1</v>
      </c>
      <c r="AT11" s="197" t="str">
        <f>Résultats!C22</f>
        <v>A</v>
      </c>
      <c r="AU11" s="31">
        <f>'P01'!$H21</f>
        <v>0</v>
      </c>
      <c r="AV11" s="31">
        <f>'P02'!$H21</f>
        <v>0</v>
      </c>
      <c r="AW11" s="31">
        <f>'P03'!$H21</f>
        <v>0</v>
      </c>
      <c r="AX11" s="31">
        <f>'P04'!$H21</f>
        <v>0</v>
      </c>
      <c r="AY11" s="31">
        <f>'P05'!$H21</f>
        <v>0</v>
      </c>
      <c r="AZ11" s="31">
        <f>'P06'!$H21</f>
        <v>0</v>
      </c>
      <c r="BA11" s="31">
        <f>'P07'!$H21</f>
        <v>0</v>
      </c>
      <c r="BB11" s="31">
        <f>'P08'!$H21</f>
        <v>0</v>
      </c>
      <c r="BC11" s="31">
        <f>'P09'!$H21</f>
        <v>0</v>
      </c>
      <c r="BD11" s="31">
        <f>'P10'!$H21</f>
        <v>0</v>
      </c>
      <c r="BE11" s="31">
        <f>'P11'!$H21</f>
        <v>0</v>
      </c>
      <c r="BF11" s="31">
        <f>'P12'!$H21</f>
        <v>0</v>
      </c>
      <c r="BG11" s="31">
        <f>'P13'!$H21</f>
        <v>0</v>
      </c>
      <c r="BH11" s="31">
        <f>'P14'!$H21</f>
        <v>0</v>
      </c>
      <c r="BI11" s="31">
        <f>'P15'!$H21</f>
        <v>0</v>
      </c>
      <c r="BJ11" s="31">
        <f>'P16'!$H21</f>
        <v>0</v>
      </c>
      <c r="BK11" s="31">
        <f>'P17'!$H21</f>
        <v>0</v>
      </c>
      <c r="BL11" s="31">
        <f>'P18'!$H21</f>
        <v>0</v>
      </c>
      <c r="BM11" s="31">
        <f>'P19'!$H21</f>
        <v>0</v>
      </c>
      <c r="BN11" s="31">
        <f>'P20'!$H21</f>
        <v>0</v>
      </c>
      <c r="BO11" s="31"/>
      <c r="BP11" s="31">
        <f>'P22'!$H21</f>
        <v>0</v>
      </c>
      <c r="BQ11" s="31">
        <f>'P23'!$H21</f>
        <v>0</v>
      </c>
      <c r="BR11" s="31">
        <f>'P24'!$H21</f>
        <v>0</v>
      </c>
      <c r="BS11" s="31">
        <f>'P25'!$H21</f>
        <v>0</v>
      </c>
      <c r="BT11" s="198">
        <f>'P26'!$H21</f>
        <v>0</v>
      </c>
      <c r="BU11" s="31">
        <f t="shared" si="5"/>
        <v>0</v>
      </c>
      <c r="BV11" s="199" t="str">
        <f t="shared" si="6"/>
        <v>-</v>
      </c>
    </row>
    <row r="12" spans="1:74" ht="14.25" x14ac:dyDescent="0.2">
      <c r="A12" s="200" t="s">
        <v>406</v>
      </c>
      <c r="B12" s="193" t="str">
        <f>Résultats!B23</f>
        <v>2.2</v>
      </c>
      <c r="C12" s="194" t="str">
        <f>Résultats!C23</f>
        <v>A</v>
      </c>
      <c r="D12" s="31">
        <f>Résultats!E23</f>
        <v>0</v>
      </c>
      <c r="E12" s="13"/>
      <c r="F12" s="100" t="str">
        <f>'P01'!G22</f>
        <v>na</v>
      </c>
      <c r="G12" s="103" t="str">
        <f>'P02'!G22</f>
        <v>na</v>
      </c>
      <c r="H12" s="103" t="str">
        <f>'P03'!G22</f>
        <v>na</v>
      </c>
      <c r="I12" s="103" t="str">
        <f>'P04'!G22</f>
        <v>na</v>
      </c>
      <c r="J12" s="103" t="str">
        <f>'P05'!G22</f>
        <v>na</v>
      </c>
      <c r="K12" s="103" t="str">
        <f>'P06'!G22</f>
        <v>na</v>
      </c>
      <c r="L12" s="103" t="str">
        <f>'P07'!G22</f>
        <v>na</v>
      </c>
      <c r="M12" s="103" t="str">
        <f>'P08'!G22</f>
        <v>na</v>
      </c>
      <c r="N12" s="103" t="str">
        <f>'P09'!G22</f>
        <v>na</v>
      </c>
      <c r="O12" s="103" t="str">
        <f>'P10'!G22</f>
        <v>na</v>
      </c>
      <c r="P12" s="103" t="str">
        <f>'P11'!G22</f>
        <v>na</v>
      </c>
      <c r="Q12" s="103" t="str">
        <f>'P12'!G22</f>
        <v>nc</v>
      </c>
      <c r="R12" s="103" t="str">
        <f>'P13'!G22</f>
        <v>na</v>
      </c>
      <c r="S12" s="103" t="str">
        <f>'P14'!G22</f>
        <v>na</v>
      </c>
      <c r="T12" s="103" t="str">
        <f>'P15'!G22</f>
        <v>na</v>
      </c>
      <c r="U12" s="103" t="str">
        <f>'P16'!G22</f>
        <v>na</v>
      </c>
      <c r="V12" s="103" t="str">
        <f>'P17'!G22</f>
        <v>na</v>
      </c>
      <c r="W12" s="103" t="str">
        <f>'P18'!G22</f>
        <v>na</v>
      </c>
      <c r="X12" s="103" t="str">
        <f>'P19'!G22</f>
        <v>nt</v>
      </c>
      <c r="Y12" s="103" t="str">
        <f>'P20'!G22</f>
        <v>nt</v>
      </c>
      <c r="Z12" s="103" t="str">
        <f>'P21'!G22</f>
        <v>nt</v>
      </c>
      <c r="AA12" s="103" t="str">
        <f>'P22'!G22</f>
        <v>nt</v>
      </c>
      <c r="AB12" s="103" t="str">
        <f>'P23'!G22</f>
        <v>nt</v>
      </c>
      <c r="AC12" s="103" t="str">
        <f>'P24'!G22</f>
        <v>nt</v>
      </c>
      <c r="AD12" s="103" t="str">
        <f>'P25'!G22</f>
        <v>nt</v>
      </c>
      <c r="AE12" s="195" t="str">
        <f>'P26'!G22</f>
        <v>nt</v>
      </c>
      <c r="AF12" s="31">
        <f t="shared" si="0"/>
        <v>0</v>
      </c>
      <c r="AG12" s="31">
        <f t="shared" si="1"/>
        <v>1</v>
      </c>
      <c r="AH12" s="31">
        <f t="shared" si="2"/>
        <v>17</v>
      </c>
      <c r="AI12" s="31">
        <f t="shared" si="3"/>
        <v>8</v>
      </c>
      <c r="AJ12" s="17" t="str">
        <f t="shared" si="4"/>
        <v>NC</v>
      </c>
      <c r="AK12" s="13"/>
      <c r="AL12" s="206"/>
      <c r="AM12" s="202" t="s">
        <v>397</v>
      </c>
      <c r="AN12" s="202" t="s">
        <v>398</v>
      </c>
      <c r="AO12" s="205"/>
      <c r="AP12" s="205"/>
      <c r="AQ12" s="205"/>
      <c r="AR12" s="13"/>
      <c r="AS12" s="196" t="str">
        <f>Résultats!B23</f>
        <v>2.2</v>
      </c>
      <c r="AT12" s="197" t="str">
        <f>Résultats!C23</f>
        <v>A</v>
      </c>
      <c r="AU12" s="31">
        <f>'P01'!$H22</f>
        <v>0</v>
      </c>
      <c r="AV12" s="31">
        <f>'P02'!$H22</f>
        <v>0</v>
      </c>
      <c r="AW12" s="31">
        <f>'P03'!$H22</f>
        <v>0</v>
      </c>
      <c r="AX12" s="31">
        <f>'P04'!$H22</f>
        <v>0</v>
      </c>
      <c r="AY12" s="31">
        <f>'P05'!$H22</f>
        <v>0</v>
      </c>
      <c r="AZ12" s="31">
        <f>'P06'!$H22</f>
        <v>0</v>
      </c>
      <c r="BA12" s="31">
        <f>'P07'!$H22</f>
        <v>0</v>
      </c>
      <c r="BB12" s="31">
        <f>'P08'!$H22</f>
        <v>0</v>
      </c>
      <c r="BC12" s="31">
        <f>'P09'!$H22</f>
        <v>0</v>
      </c>
      <c r="BD12" s="31">
        <f>'P10'!$H22</f>
        <v>0</v>
      </c>
      <c r="BE12" s="31">
        <f>'P11'!$H22</f>
        <v>0</v>
      </c>
      <c r="BF12" s="31">
        <f>'P12'!$H22</f>
        <v>0</v>
      </c>
      <c r="BG12" s="31">
        <f>'P13'!$H22</f>
        <v>0</v>
      </c>
      <c r="BH12" s="31">
        <f>'P14'!$H22</f>
        <v>0</v>
      </c>
      <c r="BI12" s="31">
        <f>'P15'!$H22</f>
        <v>0</v>
      </c>
      <c r="BJ12" s="31">
        <f>'P16'!$H22</f>
        <v>0</v>
      </c>
      <c r="BK12" s="31">
        <f>'P17'!$H22</f>
        <v>0</v>
      </c>
      <c r="BL12" s="31">
        <f>'P18'!$H22</f>
        <v>0</v>
      </c>
      <c r="BM12" s="31">
        <f>'P19'!$H22</f>
        <v>0</v>
      </c>
      <c r="BN12" s="31">
        <f>'P20'!$H22</f>
        <v>0</v>
      </c>
      <c r="BO12" s="31"/>
      <c r="BP12" s="31">
        <f>'P22'!$H22</f>
        <v>0</v>
      </c>
      <c r="BQ12" s="31">
        <f>'P23'!$H22</f>
        <v>0</v>
      </c>
      <c r="BR12" s="31">
        <f>'P24'!$H22</f>
        <v>0</v>
      </c>
      <c r="BS12" s="31">
        <f>'P25'!$H22</f>
        <v>0</v>
      </c>
      <c r="BT12" s="198">
        <f>'P26'!$H22</f>
        <v>0</v>
      </c>
      <c r="BU12" s="31">
        <f t="shared" si="5"/>
        <v>0</v>
      </c>
      <c r="BV12" s="199" t="str">
        <f t="shared" si="6"/>
        <v>-</v>
      </c>
    </row>
    <row r="13" spans="1:74" ht="14.25" x14ac:dyDescent="0.2">
      <c r="A13" s="192" t="s">
        <v>407</v>
      </c>
      <c r="B13" s="193" t="str">
        <f>Résultats!B24</f>
        <v>3.1</v>
      </c>
      <c r="C13" s="194" t="str">
        <f>Résultats!C24</f>
        <v>A</v>
      </c>
      <c r="D13" s="31" t="str">
        <f>Résultats!E24</f>
        <v>x</v>
      </c>
      <c r="E13" s="13"/>
      <c r="F13" s="100" t="str">
        <f>'P01'!G23</f>
        <v>na</v>
      </c>
      <c r="G13" s="103" t="str">
        <f>'P02'!G23</f>
        <v>c</v>
      </c>
      <c r="H13" s="103" t="str">
        <f>'P03'!G23</f>
        <v>na</v>
      </c>
      <c r="I13" s="103" t="str">
        <f>'P04'!G23</f>
        <v>na</v>
      </c>
      <c r="J13" s="103" t="str">
        <f>'P05'!G23</f>
        <v>c</v>
      </c>
      <c r="K13" s="103" t="str">
        <f>'P06'!G23</f>
        <v>c</v>
      </c>
      <c r="L13" s="103" t="str">
        <f>'P07'!G23</f>
        <v>c</v>
      </c>
      <c r="M13" s="103" t="str">
        <f>'P08'!G23</f>
        <v>c</v>
      </c>
      <c r="N13" s="103" t="str">
        <f>'P09'!G23</f>
        <v>c</v>
      </c>
      <c r="O13" s="103" t="str">
        <f>'P10'!G23</f>
        <v>c</v>
      </c>
      <c r="P13" s="103" t="str">
        <f>'P11'!G23</f>
        <v>c</v>
      </c>
      <c r="Q13" s="103" t="str">
        <f>'P12'!G23</f>
        <v>c</v>
      </c>
      <c r="R13" s="103" t="str">
        <f>'P13'!G23</f>
        <v>c</v>
      </c>
      <c r="S13" s="103" t="str">
        <f>'P14'!G23</f>
        <v>c</v>
      </c>
      <c r="T13" s="103" t="str">
        <f>'P15'!G23</f>
        <v>c</v>
      </c>
      <c r="U13" s="103" t="str">
        <f>'P16'!G23</f>
        <v>c</v>
      </c>
      <c r="V13" s="103" t="str">
        <f>'P17'!G23</f>
        <v>c</v>
      </c>
      <c r="W13" s="103" t="str">
        <f>'P18'!G23</f>
        <v>c</v>
      </c>
      <c r="X13" s="103" t="str">
        <f>'P19'!G23</f>
        <v>nt</v>
      </c>
      <c r="Y13" s="103" t="str">
        <f>'P20'!G23</f>
        <v>nt</v>
      </c>
      <c r="Z13" s="103" t="str">
        <f>'P21'!G23</f>
        <v>nt</v>
      </c>
      <c r="AA13" s="103" t="str">
        <f>'P22'!G23</f>
        <v>nt</v>
      </c>
      <c r="AB13" s="103" t="str">
        <f>'P23'!G23</f>
        <v>nt</v>
      </c>
      <c r="AC13" s="103" t="str">
        <f>'P24'!G23</f>
        <v>nt</v>
      </c>
      <c r="AD13" s="103" t="str">
        <f>'P25'!G23</f>
        <v>nt</v>
      </c>
      <c r="AE13" s="195" t="str">
        <f>'P26'!G23</f>
        <v>nt</v>
      </c>
      <c r="AF13" s="31">
        <f t="shared" si="0"/>
        <v>15</v>
      </c>
      <c r="AG13" s="31">
        <f t="shared" si="1"/>
        <v>0</v>
      </c>
      <c r="AH13" s="31">
        <f t="shared" si="2"/>
        <v>3</v>
      </c>
      <c r="AI13" s="31">
        <f t="shared" si="3"/>
        <v>8</v>
      </c>
      <c r="AJ13" s="17" t="str">
        <f t="shared" si="4"/>
        <v>C</v>
      </c>
      <c r="AK13" s="13"/>
      <c r="AL13" s="202" t="s">
        <v>9</v>
      </c>
      <c r="AM13" s="207">
        <f>IF(AQ5&gt;0,(AM5)/(AQ5),"-")</f>
        <v>0.56140350877192979</v>
      </c>
      <c r="AN13" s="207">
        <f>IF(AQ5&gt;0,(AN5)/AQ5,"-")</f>
        <v>0.43859649122807015</v>
      </c>
      <c r="AO13" s="205"/>
      <c r="AP13" s="205"/>
      <c r="AQ13" s="205"/>
      <c r="AR13" s="13"/>
      <c r="AS13" s="196" t="str">
        <f>Résultats!B24</f>
        <v>3.1</v>
      </c>
      <c r="AT13" s="197" t="str">
        <f>Résultats!C24</f>
        <v>A</v>
      </c>
      <c r="AU13" s="31">
        <f>'P01'!$H23</f>
        <v>0</v>
      </c>
      <c r="AV13" s="31">
        <f>'P02'!$H23</f>
        <v>0</v>
      </c>
      <c r="AW13" s="31">
        <f>'P03'!$H23</f>
        <v>0</v>
      </c>
      <c r="AX13" s="31">
        <f>'P04'!$H23</f>
        <v>0</v>
      </c>
      <c r="AY13" s="31">
        <f>'P05'!$H23</f>
        <v>0</v>
      </c>
      <c r="AZ13" s="31">
        <f>'P06'!$H23</f>
        <v>0</v>
      </c>
      <c r="BA13" s="31">
        <f>'P07'!$H23</f>
        <v>0</v>
      </c>
      <c r="BB13" s="31">
        <f>'P08'!$H23</f>
        <v>0</v>
      </c>
      <c r="BC13" s="31">
        <f>'P09'!$H23</f>
        <v>0</v>
      </c>
      <c r="BD13" s="31">
        <f>'P10'!$H23</f>
        <v>0</v>
      </c>
      <c r="BE13" s="31">
        <f>'P11'!$H23</f>
        <v>0</v>
      </c>
      <c r="BF13" s="31">
        <f>'P12'!$H23</f>
        <v>0</v>
      </c>
      <c r="BG13" s="31">
        <f>'P13'!$H23</f>
        <v>0</v>
      </c>
      <c r="BH13" s="31">
        <f>'P14'!$H23</f>
        <v>0</v>
      </c>
      <c r="BI13" s="31">
        <f>'P15'!$H23</f>
        <v>0</v>
      </c>
      <c r="BJ13" s="31">
        <f>'P16'!$H23</f>
        <v>0</v>
      </c>
      <c r="BK13" s="31">
        <f>'P17'!$H23</f>
        <v>0</v>
      </c>
      <c r="BL13" s="31">
        <f>'P18'!$H23</f>
        <v>0</v>
      </c>
      <c r="BM13" s="31">
        <f>'P19'!$H23</f>
        <v>0</v>
      </c>
      <c r="BN13" s="31">
        <f>'P20'!$H23</f>
        <v>0</v>
      </c>
      <c r="BO13" s="31"/>
      <c r="BP13" s="31">
        <f>'P22'!$H23</f>
        <v>0</v>
      </c>
      <c r="BQ13" s="31">
        <f>'P23'!$H23</f>
        <v>0</v>
      </c>
      <c r="BR13" s="31">
        <f>'P24'!$H23</f>
        <v>0</v>
      </c>
      <c r="BS13" s="31">
        <f>'P25'!$H23</f>
        <v>0</v>
      </c>
      <c r="BT13" s="198">
        <f>'P26'!$H23</f>
        <v>0</v>
      </c>
      <c r="BU13" s="31">
        <f t="shared" si="5"/>
        <v>0</v>
      </c>
      <c r="BV13" s="199" t="str">
        <f t="shared" si="6"/>
        <v>-</v>
      </c>
    </row>
    <row r="14" spans="1:74" ht="14.25" x14ac:dyDescent="0.2">
      <c r="A14" s="200" t="s">
        <v>407</v>
      </c>
      <c r="B14" s="193" t="str">
        <f>Résultats!B25</f>
        <v>3.2</v>
      </c>
      <c r="C14" s="194" t="str">
        <f>Résultats!C25</f>
        <v>AA</v>
      </c>
      <c r="D14" s="31">
        <f>Résultats!E25</f>
        <v>0</v>
      </c>
      <c r="E14" s="13"/>
      <c r="F14" s="100" t="str">
        <f>'P01'!G24</f>
        <v>c</v>
      </c>
      <c r="G14" s="103" t="str">
        <f>'P02'!G24</f>
        <v>c</v>
      </c>
      <c r="H14" s="103" t="str">
        <f>'P03'!G24</f>
        <v>c</v>
      </c>
      <c r="I14" s="103" t="str">
        <f>'P04'!G24</f>
        <v>c</v>
      </c>
      <c r="J14" s="103" t="str">
        <f>'P05'!G24</f>
        <v>c</v>
      </c>
      <c r="K14" s="103" t="str">
        <f>'P06'!G24</f>
        <v>c</v>
      </c>
      <c r="L14" s="103" t="str">
        <f>'P07'!G24</f>
        <v>c</v>
      </c>
      <c r="M14" s="103" t="str">
        <f>'P08'!G24</f>
        <v>c</v>
      </c>
      <c r="N14" s="103" t="str">
        <f>'P09'!G24</f>
        <v>c</v>
      </c>
      <c r="O14" s="103" t="str">
        <f>'P10'!G24</f>
        <v>c</v>
      </c>
      <c r="P14" s="103" t="str">
        <f>'P11'!G24</f>
        <v>c</v>
      </c>
      <c r="Q14" s="103" t="str">
        <f>'P12'!G24</f>
        <v>nc</v>
      </c>
      <c r="R14" s="103" t="str">
        <f>'P13'!G24</f>
        <v>c</v>
      </c>
      <c r="S14" s="103" t="str">
        <f>'P14'!G24</f>
        <v>c</v>
      </c>
      <c r="T14" s="103" t="str">
        <f>'P15'!G24</f>
        <v>nc</v>
      </c>
      <c r="U14" s="103" t="str">
        <f>'P16'!G24</f>
        <v>c</v>
      </c>
      <c r="V14" s="103" t="str">
        <f>'P17'!G24</f>
        <v>nc</v>
      </c>
      <c r="W14" s="103" t="str">
        <f>'P18'!G24</f>
        <v>c</v>
      </c>
      <c r="X14" s="103" t="str">
        <f>'P19'!G24</f>
        <v>nt</v>
      </c>
      <c r="Y14" s="103" t="str">
        <f>'P20'!G24</f>
        <v>nt</v>
      </c>
      <c r="Z14" s="103" t="str">
        <f>'P21'!G24</f>
        <v>nt</v>
      </c>
      <c r="AA14" s="103" t="str">
        <f>'P22'!G24</f>
        <v>nt</v>
      </c>
      <c r="AB14" s="103" t="str">
        <f>'P23'!G24</f>
        <v>nt</v>
      </c>
      <c r="AC14" s="103" t="str">
        <f>'P24'!G24</f>
        <v>nt</v>
      </c>
      <c r="AD14" s="103" t="str">
        <f>'P25'!G24</f>
        <v>nt</v>
      </c>
      <c r="AE14" s="195" t="str">
        <f>'P26'!G24</f>
        <v>nt</v>
      </c>
      <c r="AF14" s="31">
        <f t="shared" si="0"/>
        <v>15</v>
      </c>
      <c r="AG14" s="31">
        <f t="shared" si="1"/>
        <v>3</v>
      </c>
      <c r="AH14" s="31">
        <f t="shared" si="2"/>
        <v>0</v>
      </c>
      <c r="AI14" s="31">
        <f t="shared" si="3"/>
        <v>8</v>
      </c>
      <c r="AJ14" s="17" t="str">
        <f t="shared" si="4"/>
        <v>NC</v>
      </c>
      <c r="AK14" s="13"/>
      <c r="AL14" s="202" t="s">
        <v>16</v>
      </c>
      <c r="AM14" s="207">
        <f>IF(AQ6&gt;0,(AM6)/(AQ6),"-")</f>
        <v>0.55555555555555558</v>
      </c>
      <c r="AN14" s="207">
        <f>IF(AQ6&gt;0,(AN6)/AQ6,"-")</f>
        <v>0.44444444444444442</v>
      </c>
      <c r="AO14" s="205"/>
      <c r="AP14" s="205"/>
      <c r="AQ14" s="205"/>
      <c r="AR14" s="13"/>
      <c r="AS14" s="196" t="str">
        <f>Résultats!B25</f>
        <v>3.2</v>
      </c>
      <c r="AT14" s="197" t="str">
        <f>Résultats!C25</f>
        <v>AA</v>
      </c>
      <c r="AU14" s="31">
        <f>'P01'!$H24</f>
        <v>0</v>
      </c>
      <c r="AV14" s="31">
        <f>'P02'!$H24</f>
        <v>0</v>
      </c>
      <c r="AW14" s="31">
        <f>'P03'!$H24</f>
        <v>0</v>
      </c>
      <c r="AX14" s="31">
        <f>'P04'!$H24</f>
        <v>0</v>
      </c>
      <c r="AY14" s="31">
        <f>'P05'!$H24</f>
        <v>0</v>
      </c>
      <c r="AZ14" s="31">
        <f>'P06'!$H24</f>
        <v>0</v>
      </c>
      <c r="BA14" s="31">
        <f>'P07'!$H24</f>
        <v>0</v>
      </c>
      <c r="BB14" s="31">
        <f>'P08'!$H24</f>
        <v>0</v>
      </c>
      <c r="BC14" s="31">
        <f>'P09'!$H24</f>
        <v>0</v>
      </c>
      <c r="BD14" s="31">
        <f>'P10'!$H24</f>
        <v>0</v>
      </c>
      <c r="BE14" s="31">
        <f>'P11'!$H24</f>
        <v>0</v>
      </c>
      <c r="BF14" s="31">
        <f>'P12'!$H24</f>
        <v>0</v>
      </c>
      <c r="BG14" s="31">
        <f>'P13'!$H24</f>
        <v>0</v>
      </c>
      <c r="BH14" s="31">
        <f>'P14'!$H24</f>
        <v>0</v>
      </c>
      <c r="BI14" s="31">
        <f>'P15'!$H24</f>
        <v>0</v>
      </c>
      <c r="BJ14" s="31">
        <f>'P16'!$H24</f>
        <v>0</v>
      </c>
      <c r="BK14" s="31">
        <f>'P17'!$H24</f>
        <v>0</v>
      </c>
      <c r="BL14" s="31">
        <f>'P18'!$H24</f>
        <v>0</v>
      </c>
      <c r="BM14" s="31">
        <f>'P19'!$H24</f>
        <v>0</v>
      </c>
      <c r="BN14" s="31">
        <f>'P20'!$H24</f>
        <v>0</v>
      </c>
      <c r="BO14" s="31"/>
      <c r="BP14" s="31">
        <f>'P22'!$H24</f>
        <v>0</v>
      </c>
      <c r="BQ14" s="31">
        <f>'P23'!$H24</f>
        <v>0</v>
      </c>
      <c r="BR14" s="31">
        <f>'P24'!$H24</f>
        <v>0</v>
      </c>
      <c r="BS14" s="31">
        <f>'P25'!$H24</f>
        <v>0</v>
      </c>
      <c r="BT14" s="198">
        <f>'P26'!$H24</f>
        <v>0</v>
      </c>
      <c r="BU14" s="31">
        <f t="shared" si="5"/>
        <v>0</v>
      </c>
      <c r="BV14" s="199" t="str">
        <f t="shared" si="6"/>
        <v>-</v>
      </c>
    </row>
    <row r="15" spans="1:74" ht="14.25" x14ac:dyDescent="0.2">
      <c r="A15" s="200" t="s">
        <v>407</v>
      </c>
      <c r="B15" s="193" t="str">
        <f>Résultats!B26</f>
        <v>3.3</v>
      </c>
      <c r="C15" s="194" t="str">
        <f>Résultats!C26</f>
        <v>AA</v>
      </c>
      <c r="D15" s="31">
        <f>Résultats!E26</f>
        <v>0</v>
      </c>
      <c r="E15" s="13"/>
      <c r="F15" s="100" t="str">
        <f>'P01'!G25</f>
        <v>c</v>
      </c>
      <c r="G15" s="103" t="str">
        <f>'P02'!G25</f>
        <v>nc</v>
      </c>
      <c r="H15" s="103" t="str">
        <f>'P03'!G25</f>
        <v>c</v>
      </c>
      <c r="I15" s="103" t="str">
        <f>'P04'!G25</f>
        <v>c</v>
      </c>
      <c r="J15" s="103" t="str">
        <f>'P05'!G25</f>
        <v>c</v>
      </c>
      <c r="K15" s="103" t="str">
        <f>'P06'!G25</f>
        <v>c</v>
      </c>
      <c r="L15" s="103" t="str">
        <f>'P07'!G25</f>
        <v>c</v>
      </c>
      <c r="M15" s="103" t="str">
        <f>'P08'!G25</f>
        <v>c</v>
      </c>
      <c r="N15" s="103" t="str">
        <f>'P09'!G25</f>
        <v>nc</v>
      </c>
      <c r="O15" s="103" t="str">
        <f>'P10'!G25</f>
        <v>c</v>
      </c>
      <c r="P15" s="103" t="str">
        <f>'P11'!G25</f>
        <v>c</v>
      </c>
      <c r="Q15" s="103" t="str">
        <f>'P12'!G25</f>
        <v>na</v>
      </c>
      <c r="R15" s="103" t="str">
        <f>'P13'!G25</f>
        <v>c</v>
      </c>
      <c r="S15" s="103" t="str">
        <f>'P14'!G25</f>
        <v>c</v>
      </c>
      <c r="T15" s="103" t="str">
        <f>'P15'!G25</f>
        <v>c</v>
      </c>
      <c r="U15" s="103" t="str">
        <f>'P16'!G25</f>
        <v>c</v>
      </c>
      <c r="V15" s="103" t="str">
        <f>'P17'!G25</f>
        <v>c</v>
      </c>
      <c r="W15" s="103" t="str">
        <f>'P18'!G25</f>
        <v>c</v>
      </c>
      <c r="X15" s="103" t="str">
        <f>'P19'!G25</f>
        <v>nt</v>
      </c>
      <c r="Y15" s="103" t="str">
        <f>'P20'!G25</f>
        <v>nt</v>
      </c>
      <c r="Z15" s="103" t="str">
        <f>'P21'!G25</f>
        <v>nt</v>
      </c>
      <c r="AA15" s="103" t="str">
        <f>'P22'!G25</f>
        <v>nt</v>
      </c>
      <c r="AB15" s="103" t="str">
        <f>'P23'!G25</f>
        <v>nt</v>
      </c>
      <c r="AC15" s="103" t="str">
        <f>'P24'!G25</f>
        <v>nt</v>
      </c>
      <c r="AD15" s="103" t="str">
        <f>'P25'!G25</f>
        <v>nt</v>
      </c>
      <c r="AE15" s="195" t="str">
        <f>'P26'!G25</f>
        <v>nt</v>
      </c>
      <c r="AF15" s="31">
        <f t="shared" si="0"/>
        <v>15</v>
      </c>
      <c r="AG15" s="31">
        <f t="shared" si="1"/>
        <v>2</v>
      </c>
      <c r="AH15" s="31">
        <f t="shared" si="2"/>
        <v>1</v>
      </c>
      <c r="AI15" s="31">
        <f t="shared" si="3"/>
        <v>8</v>
      </c>
      <c r="AJ15" s="17" t="str">
        <f t="shared" si="4"/>
        <v>NC</v>
      </c>
      <c r="AK15" s="13"/>
      <c r="AL15" s="208"/>
      <c r="AM15" s="209"/>
      <c r="AN15" s="209"/>
      <c r="AO15" s="205"/>
      <c r="AP15" s="205"/>
      <c r="AQ15" s="205"/>
      <c r="AR15" s="13"/>
      <c r="AS15" s="196" t="str">
        <f>Résultats!B26</f>
        <v>3.3</v>
      </c>
      <c r="AT15" s="197" t="str">
        <f>Résultats!C26</f>
        <v>AA</v>
      </c>
      <c r="AU15" s="31">
        <f>'P01'!$H25</f>
        <v>0</v>
      </c>
      <c r="AV15" s="31">
        <f>'P02'!$H25</f>
        <v>0</v>
      </c>
      <c r="AW15" s="31">
        <f>'P03'!$H25</f>
        <v>0</v>
      </c>
      <c r="AX15" s="31">
        <f>'P04'!$H25</f>
        <v>0</v>
      </c>
      <c r="AY15" s="31">
        <f>'P05'!$H25</f>
        <v>0</v>
      </c>
      <c r="AZ15" s="31">
        <f>'P06'!$H25</f>
        <v>0</v>
      </c>
      <c r="BA15" s="31">
        <f>'P07'!$H25</f>
        <v>0</v>
      </c>
      <c r="BB15" s="31">
        <f>'P08'!$H25</f>
        <v>0</v>
      </c>
      <c r="BC15" s="31">
        <f>'P09'!$H25</f>
        <v>0</v>
      </c>
      <c r="BD15" s="31">
        <f>'P10'!$H25</f>
        <v>0</v>
      </c>
      <c r="BE15" s="31">
        <f>'P11'!$H25</f>
        <v>0</v>
      </c>
      <c r="BF15" s="31">
        <f>'P12'!$H25</f>
        <v>0</v>
      </c>
      <c r="BG15" s="31">
        <f>'P13'!$H25</f>
        <v>0</v>
      </c>
      <c r="BH15" s="31">
        <f>'P14'!$H25</f>
        <v>0</v>
      </c>
      <c r="BI15" s="31">
        <f>'P15'!$H25</f>
        <v>0</v>
      </c>
      <c r="BJ15" s="31">
        <f>'P16'!$H25</f>
        <v>0</v>
      </c>
      <c r="BK15" s="31">
        <f>'P17'!$H25</f>
        <v>0</v>
      </c>
      <c r="BL15" s="31">
        <f>'P18'!$H25</f>
        <v>0</v>
      </c>
      <c r="BM15" s="31">
        <f>'P19'!$H25</f>
        <v>0</v>
      </c>
      <c r="BN15" s="31">
        <f>'P20'!$H25</f>
        <v>0</v>
      </c>
      <c r="BO15" s="31"/>
      <c r="BP15" s="31">
        <f>'P22'!$H25</f>
        <v>0</v>
      </c>
      <c r="BQ15" s="31">
        <f>'P23'!$H25</f>
        <v>0</v>
      </c>
      <c r="BR15" s="31">
        <f>'P24'!$H25</f>
        <v>0</v>
      </c>
      <c r="BS15" s="31">
        <f>'P25'!$H25</f>
        <v>0</v>
      </c>
      <c r="BT15" s="198">
        <f>'P26'!$H25</f>
        <v>0</v>
      </c>
      <c r="BU15" s="31">
        <f t="shared" si="5"/>
        <v>0</v>
      </c>
      <c r="BV15" s="199" t="str">
        <f t="shared" si="6"/>
        <v>-</v>
      </c>
    </row>
    <row r="16" spans="1:74" ht="14.25" x14ac:dyDescent="0.2">
      <c r="A16" s="192" t="s">
        <v>408</v>
      </c>
      <c r="B16" s="193" t="str">
        <f>Résultats!B27</f>
        <v>4.1</v>
      </c>
      <c r="C16" s="194" t="str">
        <f>Résultats!C27</f>
        <v>A</v>
      </c>
      <c r="D16" s="31" t="str">
        <f>Résultats!E27</f>
        <v>x</v>
      </c>
      <c r="E16" s="13"/>
      <c r="F16" s="100" t="str">
        <f>'P01'!G26</f>
        <v>na</v>
      </c>
      <c r="G16" s="103" t="str">
        <f>'P02'!G26</f>
        <v>na</v>
      </c>
      <c r="H16" s="103" t="str">
        <f>'P03'!G26</f>
        <v>na</v>
      </c>
      <c r="I16" s="103" t="str">
        <f>'P04'!G26</f>
        <v>na</v>
      </c>
      <c r="J16" s="103" t="str">
        <f>'P05'!G26</f>
        <v>na</v>
      </c>
      <c r="K16" s="103" t="str">
        <f>'P06'!G26</f>
        <v>na</v>
      </c>
      <c r="L16" s="103" t="str">
        <f>'P07'!G26</f>
        <v>na</v>
      </c>
      <c r="M16" s="103" t="str">
        <f>'P08'!G26</f>
        <v>na</v>
      </c>
      <c r="N16" s="103" t="str">
        <f>'P09'!G26</f>
        <v>na</v>
      </c>
      <c r="O16" s="103" t="str">
        <f>'P10'!G26</f>
        <v>na</v>
      </c>
      <c r="P16" s="103" t="str">
        <f>'P11'!G26</f>
        <v>na</v>
      </c>
      <c r="Q16" s="103" t="str">
        <f>'P12'!G26</f>
        <v>nc</v>
      </c>
      <c r="R16" s="103" t="str">
        <f>'P13'!G26</f>
        <v>na</v>
      </c>
      <c r="S16" s="103" t="str">
        <f>'P14'!G26</f>
        <v>na</v>
      </c>
      <c r="T16" s="103" t="str">
        <f>'P15'!G26</f>
        <v>na</v>
      </c>
      <c r="U16" s="103" t="str">
        <f>'P16'!G26</f>
        <v>na</v>
      </c>
      <c r="V16" s="103" t="str">
        <f>'P17'!G26</f>
        <v>na</v>
      </c>
      <c r="W16" s="103" t="str">
        <f>'P18'!G26</f>
        <v>na</v>
      </c>
      <c r="X16" s="103" t="str">
        <f>'P19'!G26</f>
        <v>nt</v>
      </c>
      <c r="Y16" s="103" t="str">
        <f>'P20'!G26</f>
        <v>nt</v>
      </c>
      <c r="Z16" s="103" t="str">
        <f>'P21'!G26</f>
        <v>nt</v>
      </c>
      <c r="AA16" s="103" t="str">
        <f>'P22'!G26</f>
        <v>nt</v>
      </c>
      <c r="AB16" s="103" t="str">
        <f>'P23'!G26</f>
        <v>nt</v>
      </c>
      <c r="AC16" s="103" t="str">
        <f>'P24'!G26</f>
        <v>nt</v>
      </c>
      <c r="AD16" s="103" t="str">
        <f>'P25'!G26</f>
        <v>nt</v>
      </c>
      <c r="AE16" s="195" t="str">
        <f>'P26'!G26</f>
        <v>nt</v>
      </c>
      <c r="AF16" s="31">
        <f t="shared" si="0"/>
        <v>0</v>
      </c>
      <c r="AG16" s="31">
        <f t="shared" si="1"/>
        <v>1</v>
      </c>
      <c r="AH16" s="31">
        <f t="shared" si="2"/>
        <v>17</v>
      </c>
      <c r="AI16" s="31">
        <f t="shared" si="3"/>
        <v>8</v>
      </c>
      <c r="AJ16" s="17" t="str">
        <f t="shared" si="4"/>
        <v>NC</v>
      </c>
      <c r="AK16" s="13"/>
      <c r="AL16" s="205"/>
      <c r="AM16" s="205"/>
      <c r="AN16" s="205"/>
      <c r="AO16" s="205"/>
      <c r="AP16" s="205"/>
      <c r="AQ16" s="205"/>
      <c r="AR16" s="13"/>
      <c r="AS16" s="196" t="str">
        <f>Résultats!B27</f>
        <v>4.1</v>
      </c>
      <c r="AT16" s="197" t="str">
        <f>Résultats!C27</f>
        <v>A</v>
      </c>
      <c r="AU16" s="31">
        <f>'P01'!$H26</f>
        <v>0</v>
      </c>
      <c r="AV16" s="31">
        <f>'P02'!$H26</f>
        <v>0</v>
      </c>
      <c r="AW16" s="31">
        <f>'P03'!$H26</f>
        <v>0</v>
      </c>
      <c r="AX16" s="31">
        <f>'P04'!$H26</f>
        <v>0</v>
      </c>
      <c r="AY16" s="31">
        <f>'P05'!$H26</f>
        <v>0</v>
      </c>
      <c r="AZ16" s="31">
        <f>'P06'!$H26</f>
        <v>0</v>
      </c>
      <c r="BA16" s="31">
        <f>'P07'!$H26</f>
        <v>0</v>
      </c>
      <c r="BB16" s="31">
        <f>'P08'!$H26</f>
        <v>0</v>
      </c>
      <c r="BC16" s="31">
        <f>'P09'!$H26</f>
        <v>0</v>
      </c>
      <c r="BD16" s="31">
        <f>'P10'!$H26</f>
        <v>0</v>
      </c>
      <c r="BE16" s="31">
        <f>'P11'!$H26</f>
        <v>0</v>
      </c>
      <c r="BF16" s="31">
        <f>'P12'!$H26</f>
        <v>0</v>
      </c>
      <c r="BG16" s="31">
        <f>'P13'!$H26</f>
        <v>0</v>
      </c>
      <c r="BH16" s="31">
        <f>'P14'!$H26</f>
        <v>0</v>
      </c>
      <c r="BI16" s="31">
        <f>'P15'!$H26</f>
        <v>0</v>
      </c>
      <c r="BJ16" s="31">
        <f>'P16'!$H26</f>
        <v>0</v>
      </c>
      <c r="BK16" s="31">
        <f>'P17'!$H26</f>
        <v>0</v>
      </c>
      <c r="BL16" s="31">
        <f>'P18'!$H26</f>
        <v>0</v>
      </c>
      <c r="BM16" s="31">
        <f>'P19'!$H26</f>
        <v>0</v>
      </c>
      <c r="BN16" s="31">
        <f>'P20'!$H26</f>
        <v>0</v>
      </c>
      <c r="BO16" s="31"/>
      <c r="BP16" s="31">
        <f>'P22'!$H26</f>
        <v>0</v>
      </c>
      <c r="BQ16" s="31">
        <f>'P23'!$H26</f>
        <v>0</v>
      </c>
      <c r="BR16" s="31">
        <f>'P24'!$H26</f>
        <v>0</v>
      </c>
      <c r="BS16" s="31">
        <f>'P25'!$H26</f>
        <v>0</v>
      </c>
      <c r="BT16" s="198">
        <f>'P26'!$H26</f>
        <v>0</v>
      </c>
      <c r="BU16" s="31">
        <f t="shared" si="5"/>
        <v>0</v>
      </c>
      <c r="BV16" s="199" t="str">
        <f t="shared" si="6"/>
        <v>-</v>
      </c>
    </row>
    <row r="17" spans="1:74" ht="14.25" x14ac:dyDescent="0.2">
      <c r="A17" s="200" t="s">
        <v>408</v>
      </c>
      <c r="B17" s="193" t="str">
        <f>Résultats!B28</f>
        <v>4.2</v>
      </c>
      <c r="C17" s="194" t="str">
        <f>Résultats!C28</f>
        <v>A</v>
      </c>
      <c r="D17" s="31">
        <f>Résultats!E28</f>
        <v>0</v>
      </c>
      <c r="E17" s="13"/>
      <c r="F17" s="100" t="str">
        <f>'P01'!G27</f>
        <v>na</v>
      </c>
      <c r="G17" s="103" t="str">
        <f>'P02'!G27</f>
        <v>na</v>
      </c>
      <c r="H17" s="103" t="str">
        <f>'P03'!G27</f>
        <v>na</v>
      </c>
      <c r="I17" s="103" t="str">
        <f>'P04'!G27</f>
        <v>na</v>
      </c>
      <c r="J17" s="103" t="str">
        <f>'P05'!G27</f>
        <v>na</v>
      </c>
      <c r="K17" s="103" t="str">
        <f>'P06'!G27</f>
        <v>na</v>
      </c>
      <c r="L17" s="103" t="str">
        <f>'P07'!G27</f>
        <v>na</v>
      </c>
      <c r="M17" s="103" t="str">
        <f>'P08'!G27</f>
        <v>na</v>
      </c>
      <c r="N17" s="103" t="str">
        <f>'P09'!G27</f>
        <v>na</v>
      </c>
      <c r="O17" s="103" t="str">
        <f>'P10'!G27</f>
        <v>na</v>
      </c>
      <c r="P17" s="103" t="str">
        <f>'P11'!G27</f>
        <v>na</v>
      </c>
      <c r="Q17" s="103" t="str">
        <f>'P12'!G27</f>
        <v>c</v>
      </c>
      <c r="R17" s="103" t="str">
        <f>'P13'!G27</f>
        <v>na</v>
      </c>
      <c r="S17" s="103" t="str">
        <f>'P14'!G27</f>
        <v>na</v>
      </c>
      <c r="T17" s="103" t="str">
        <f>'P15'!G27</f>
        <v>na</v>
      </c>
      <c r="U17" s="103" t="str">
        <f>'P16'!G27</f>
        <v>na</v>
      </c>
      <c r="V17" s="103" t="str">
        <f>'P17'!G27</f>
        <v>na</v>
      </c>
      <c r="W17" s="103" t="str">
        <f>'P18'!G27</f>
        <v>na</v>
      </c>
      <c r="X17" s="103" t="str">
        <f>'P19'!G27</f>
        <v>nt</v>
      </c>
      <c r="Y17" s="103" t="str">
        <f>'P20'!G27</f>
        <v>nt</v>
      </c>
      <c r="Z17" s="103" t="str">
        <f>'P21'!G27</f>
        <v>nt</v>
      </c>
      <c r="AA17" s="103" t="str">
        <f>'P22'!G27</f>
        <v>nt</v>
      </c>
      <c r="AB17" s="103" t="str">
        <f>'P23'!G27</f>
        <v>nt</v>
      </c>
      <c r="AC17" s="103" t="str">
        <f>'P24'!G27</f>
        <v>nt</v>
      </c>
      <c r="AD17" s="103" t="str">
        <f>'P25'!G27</f>
        <v>nt</v>
      </c>
      <c r="AE17" s="195" t="str">
        <f>'P26'!G27</f>
        <v>nt</v>
      </c>
      <c r="AF17" s="31">
        <f t="shared" si="0"/>
        <v>1</v>
      </c>
      <c r="AG17" s="31">
        <f t="shared" si="1"/>
        <v>0</v>
      </c>
      <c r="AH17" s="31">
        <f t="shared" si="2"/>
        <v>17</v>
      </c>
      <c r="AI17" s="31">
        <f t="shared" si="3"/>
        <v>8</v>
      </c>
      <c r="AJ17" s="17" t="str">
        <f t="shared" si="4"/>
        <v>C</v>
      </c>
      <c r="AK17" s="13"/>
      <c r="AL17" s="205"/>
      <c r="AM17" s="205"/>
      <c r="AN17" s="205"/>
      <c r="AO17" s="205"/>
      <c r="AP17" s="205"/>
      <c r="AQ17" s="205"/>
      <c r="AR17" s="13"/>
      <c r="AS17" s="196" t="str">
        <f>Résultats!B28</f>
        <v>4.2</v>
      </c>
      <c r="AT17" s="197" t="str">
        <f>Résultats!C28</f>
        <v>A</v>
      </c>
      <c r="AU17" s="31">
        <f>'P01'!$H27</f>
        <v>0</v>
      </c>
      <c r="AV17" s="31">
        <f>'P02'!$H27</f>
        <v>0</v>
      </c>
      <c r="AW17" s="31">
        <f>'P03'!$H27</f>
        <v>0</v>
      </c>
      <c r="AX17" s="31">
        <f>'P04'!$H27</f>
        <v>0</v>
      </c>
      <c r="AY17" s="31">
        <f>'P05'!$H27</f>
        <v>0</v>
      </c>
      <c r="AZ17" s="31">
        <f>'P06'!$H27</f>
        <v>0</v>
      </c>
      <c r="BA17" s="31">
        <f>'P07'!$H27</f>
        <v>0</v>
      </c>
      <c r="BB17" s="31">
        <f>'P08'!$H27</f>
        <v>0</v>
      </c>
      <c r="BC17" s="31">
        <f>'P09'!$H27</f>
        <v>0</v>
      </c>
      <c r="BD17" s="31">
        <f>'P10'!$H27</f>
        <v>0</v>
      </c>
      <c r="BE17" s="31">
        <f>'P11'!$H27</f>
        <v>0</v>
      </c>
      <c r="BF17" s="31">
        <f>'P12'!$H27</f>
        <v>0</v>
      </c>
      <c r="BG17" s="31">
        <f>'P13'!$H27</f>
        <v>0</v>
      </c>
      <c r="BH17" s="31">
        <f>'P14'!$H27</f>
        <v>0</v>
      </c>
      <c r="BI17" s="31">
        <f>'P15'!$H27</f>
        <v>0</v>
      </c>
      <c r="BJ17" s="31">
        <f>'P16'!$H27</f>
        <v>0</v>
      </c>
      <c r="BK17" s="31">
        <f>'P17'!$H27</f>
        <v>0</v>
      </c>
      <c r="BL17" s="31">
        <f>'P18'!$H27</f>
        <v>0</v>
      </c>
      <c r="BM17" s="31">
        <f>'P19'!$H27</f>
        <v>0</v>
      </c>
      <c r="BN17" s="31">
        <f>'P20'!$H27</f>
        <v>0</v>
      </c>
      <c r="BO17" s="31"/>
      <c r="BP17" s="31">
        <f>'P22'!$H27</f>
        <v>0</v>
      </c>
      <c r="BQ17" s="31">
        <f>'P23'!$H27</f>
        <v>0</v>
      </c>
      <c r="BR17" s="31">
        <f>'P24'!$H27</f>
        <v>0</v>
      </c>
      <c r="BS17" s="31">
        <f>'P25'!$H27</f>
        <v>0</v>
      </c>
      <c r="BT17" s="198">
        <f>'P26'!$H27</f>
        <v>0</v>
      </c>
      <c r="BU17" s="31">
        <f t="shared" si="5"/>
        <v>0</v>
      </c>
      <c r="BV17" s="199" t="str">
        <f t="shared" si="6"/>
        <v>-</v>
      </c>
    </row>
    <row r="18" spans="1:74" ht="14.25" x14ac:dyDescent="0.2">
      <c r="A18" s="200" t="s">
        <v>408</v>
      </c>
      <c r="B18" s="193" t="str">
        <f>Résultats!B29</f>
        <v>4.3</v>
      </c>
      <c r="C18" s="194" t="str">
        <f>Résultats!C29</f>
        <v>A</v>
      </c>
      <c r="D18" s="31">
        <f>Résultats!E29</f>
        <v>0</v>
      </c>
      <c r="E18" s="13"/>
      <c r="F18" s="100" t="str">
        <f>'P01'!G28</f>
        <v>na</v>
      </c>
      <c r="G18" s="103" t="str">
        <f>'P02'!G28</f>
        <v>na</v>
      </c>
      <c r="H18" s="103" t="str">
        <f>'P03'!G28</f>
        <v>na</v>
      </c>
      <c r="I18" s="103" t="str">
        <f>'P04'!G28</f>
        <v>na</v>
      </c>
      <c r="J18" s="103" t="str">
        <f>'P05'!G28</f>
        <v>na</v>
      </c>
      <c r="K18" s="103" t="str">
        <f>'P06'!G28</f>
        <v>na</v>
      </c>
      <c r="L18" s="103" t="str">
        <f>'P07'!G28</f>
        <v>na</v>
      </c>
      <c r="M18" s="103" t="str">
        <f>'P08'!G28</f>
        <v>na</v>
      </c>
      <c r="N18" s="103" t="str">
        <f>'P09'!G28</f>
        <v>na</v>
      </c>
      <c r="O18" s="103" t="str">
        <f>'P10'!G28</f>
        <v>na</v>
      </c>
      <c r="P18" s="103" t="str">
        <f>'P11'!G28</f>
        <v>na</v>
      </c>
      <c r="Q18" s="103" t="str">
        <f>'P12'!G28</f>
        <v>c</v>
      </c>
      <c r="R18" s="103" t="str">
        <f>'P13'!G28</f>
        <v>na</v>
      </c>
      <c r="S18" s="103" t="str">
        <f>'P14'!G28</f>
        <v>na</v>
      </c>
      <c r="T18" s="103" t="str">
        <f>'P15'!G28</f>
        <v>na</v>
      </c>
      <c r="U18" s="103" t="str">
        <f>'P16'!G28</f>
        <v>na</v>
      </c>
      <c r="V18" s="103" t="str">
        <f>'P17'!G28</f>
        <v>na</v>
      </c>
      <c r="W18" s="103" t="str">
        <f>'P18'!G28</f>
        <v>na</v>
      </c>
      <c r="X18" s="103" t="str">
        <f>'P19'!G28</f>
        <v>nt</v>
      </c>
      <c r="Y18" s="103" t="str">
        <f>'P20'!G28</f>
        <v>nt</v>
      </c>
      <c r="Z18" s="103" t="str">
        <f>'P21'!G28</f>
        <v>nt</v>
      </c>
      <c r="AA18" s="103" t="str">
        <f>'P22'!G28</f>
        <v>nt</v>
      </c>
      <c r="AB18" s="103" t="str">
        <f>'P23'!G28</f>
        <v>nt</v>
      </c>
      <c r="AC18" s="103" t="str">
        <f>'P24'!G28</f>
        <v>nt</v>
      </c>
      <c r="AD18" s="103" t="str">
        <f>'P25'!G28</f>
        <v>nt</v>
      </c>
      <c r="AE18" s="195" t="str">
        <f>'P26'!G28</f>
        <v>nt</v>
      </c>
      <c r="AF18" s="31">
        <f t="shared" si="0"/>
        <v>1</v>
      </c>
      <c r="AG18" s="31">
        <f t="shared" si="1"/>
        <v>0</v>
      </c>
      <c r="AH18" s="31">
        <f t="shared" si="2"/>
        <v>17</v>
      </c>
      <c r="AI18" s="31">
        <f t="shared" si="3"/>
        <v>8</v>
      </c>
      <c r="AJ18" s="17" t="str">
        <f t="shared" si="4"/>
        <v>C</v>
      </c>
      <c r="AK18" s="13"/>
      <c r="AL18" s="383" t="s">
        <v>119</v>
      </c>
      <c r="AM18" s="373"/>
      <c r="AN18" s="374"/>
      <c r="AO18" s="205"/>
      <c r="AP18" s="205"/>
      <c r="AQ18" s="205"/>
      <c r="AR18" s="13"/>
      <c r="AS18" s="196" t="str">
        <f>Résultats!B29</f>
        <v>4.3</v>
      </c>
      <c r="AT18" s="197" t="str">
        <f>Résultats!C29</f>
        <v>A</v>
      </c>
      <c r="AU18" s="31">
        <f>'P01'!$H28</f>
        <v>0</v>
      </c>
      <c r="AV18" s="31">
        <f>'P02'!$H28</f>
        <v>0</v>
      </c>
      <c r="AW18" s="31">
        <f>'P03'!$H28</f>
        <v>0</v>
      </c>
      <c r="AX18" s="31">
        <f>'P04'!$H28</f>
        <v>0</v>
      </c>
      <c r="AY18" s="31">
        <f>'P05'!$H28</f>
        <v>0</v>
      </c>
      <c r="AZ18" s="31">
        <f>'P06'!$H28</f>
        <v>0</v>
      </c>
      <c r="BA18" s="31">
        <f>'P07'!$H28</f>
        <v>0</v>
      </c>
      <c r="BB18" s="31">
        <f>'P08'!$H28</f>
        <v>0</v>
      </c>
      <c r="BC18" s="31">
        <f>'P09'!$H28</f>
        <v>0</v>
      </c>
      <c r="BD18" s="31">
        <f>'P10'!$H28</f>
        <v>0</v>
      </c>
      <c r="BE18" s="31">
        <f>'P11'!$H28</f>
        <v>0</v>
      </c>
      <c r="BF18" s="31">
        <f>'P12'!$H28</f>
        <v>0</v>
      </c>
      <c r="BG18" s="31">
        <f>'P13'!$H28</f>
        <v>0</v>
      </c>
      <c r="BH18" s="31">
        <f>'P14'!$H28</f>
        <v>0</v>
      </c>
      <c r="BI18" s="31">
        <f>'P15'!$H28</f>
        <v>0</v>
      </c>
      <c r="BJ18" s="31">
        <f>'P16'!$H28</f>
        <v>0</v>
      </c>
      <c r="BK18" s="31">
        <f>'P17'!$H28</f>
        <v>0</v>
      </c>
      <c r="BL18" s="31">
        <f>'P18'!$H28</f>
        <v>0</v>
      </c>
      <c r="BM18" s="31">
        <f>'P19'!$H28</f>
        <v>0</v>
      </c>
      <c r="BN18" s="31">
        <f>'P20'!$H28</f>
        <v>0</v>
      </c>
      <c r="BO18" s="31"/>
      <c r="BP18" s="31">
        <f>'P22'!$H28</f>
        <v>0</v>
      </c>
      <c r="BQ18" s="31">
        <f>'P23'!$H28</f>
        <v>0</v>
      </c>
      <c r="BR18" s="31">
        <f>'P24'!$H28</f>
        <v>0</v>
      </c>
      <c r="BS18" s="31">
        <f>'P25'!$H28</f>
        <v>0</v>
      </c>
      <c r="BT18" s="198">
        <f>'P26'!$H28</f>
        <v>0</v>
      </c>
      <c r="BU18" s="31">
        <f t="shared" si="5"/>
        <v>0</v>
      </c>
      <c r="BV18" s="199" t="str">
        <f t="shared" si="6"/>
        <v>-</v>
      </c>
    </row>
    <row r="19" spans="1:74" ht="14.25" x14ac:dyDescent="0.2">
      <c r="A19" s="200" t="s">
        <v>408</v>
      </c>
      <c r="B19" s="193" t="str">
        <f>Résultats!B30</f>
        <v>4.4</v>
      </c>
      <c r="C19" s="194" t="str">
        <f>Résultats!C30</f>
        <v>A</v>
      </c>
      <c r="D19" s="31">
        <f>Résultats!E30</f>
        <v>0</v>
      </c>
      <c r="E19" s="13"/>
      <c r="F19" s="100" t="str">
        <f>'P01'!G29</f>
        <v>na</v>
      </c>
      <c r="G19" s="103" t="str">
        <f>'P02'!G29</f>
        <v>na</v>
      </c>
      <c r="H19" s="103" t="str">
        <f>'P03'!G29</f>
        <v>na</v>
      </c>
      <c r="I19" s="103" t="str">
        <f>'P04'!G29</f>
        <v>na</v>
      </c>
      <c r="J19" s="103" t="str">
        <f>'P05'!G29</f>
        <v>na</v>
      </c>
      <c r="K19" s="103" t="str">
        <f>'P06'!G29</f>
        <v>na</v>
      </c>
      <c r="L19" s="103" t="str">
        <f>'P07'!G29</f>
        <v>na</v>
      </c>
      <c r="M19" s="103" t="str">
        <f>'P08'!G29</f>
        <v>na</v>
      </c>
      <c r="N19" s="103" t="str">
        <f>'P09'!G29</f>
        <v>na</v>
      </c>
      <c r="O19" s="103" t="str">
        <f>'P10'!G29</f>
        <v>na</v>
      </c>
      <c r="P19" s="103" t="str">
        <f>'P11'!G29</f>
        <v>na</v>
      </c>
      <c r="Q19" s="103" t="str">
        <f>'P12'!G29</f>
        <v>c</v>
      </c>
      <c r="R19" s="103" t="str">
        <f>'P13'!G29</f>
        <v>na</v>
      </c>
      <c r="S19" s="103" t="str">
        <f>'P14'!G29</f>
        <v>na</v>
      </c>
      <c r="T19" s="103" t="str">
        <f>'P15'!G29</f>
        <v>na</v>
      </c>
      <c r="U19" s="103" t="str">
        <f>'P16'!G29</f>
        <v>na</v>
      </c>
      <c r="V19" s="103" t="str">
        <f>'P17'!G29</f>
        <v>na</v>
      </c>
      <c r="W19" s="103" t="str">
        <f>'P18'!G29</f>
        <v>na</v>
      </c>
      <c r="X19" s="103" t="str">
        <f>'P19'!G29</f>
        <v>nt</v>
      </c>
      <c r="Y19" s="103" t="str">
        <f>'P20'!G29</f>
        <v>nt</v>
      </c>
      <c r="Z19" s="103" t="str">
        <f>'P21'!G29</f>
        <v>nt</v>
      </c>
      <c r="AA19" s="103" t="str">
        <f>'P22'!G29</f>
        <v>nt</v>
      </c>
      <c r="AB19" s="103" t="str">
        <f>'P23'!G29</f>
        <v>nt</v>
      </c>
      <c r="AC19" s="103" t="str">
        <f>'P24'!G29</f>
        <v>nt</v>
      </c>
      <c r="AD19" s="103" t="str">
        <f>'P25'!G29</f>
        <v>nt</v>
      </c>
      <c r="AE19" s="195" t="str">
        <f>'P26'!G29</f>
        <v>nt</v>
      </c>
      <c r="AF19" s="31">
        <f t="shared" si="0"/>
        <v>1</v>
      </c>
      <c r="AG19" s="31">
        <f t="shared" si="1"/>
        <v>0</v>
      </c>
      <c r="AH19" s="31">
        <f t="shared" si="2"/>
        <v>17</v>
      </c>
      <c r="AI19" s="31">
        <f t="shared" si="3"/>
        <v>8</v>
      </c>
      <c r="AJ19" s="17" t="str">
        <f t="shared" si="4"/>
        <v>C</v>
      </c>
      <c r="AK19" s="13"/>
      <c r="AL19" s="206"/>
      <c r="AM19" s="202" t="s">
        <v>397</v>
      </c>
      <c r="AN19" s="202" t="s">
        <v>398</v>
      </c>
      <c r="AO19" s="205"/>
      <c r="AP19" s="205"/>
      <c r="AQ19" s="205"/>
      <c r="AR19" s="13"/>
      <c r="AS19" s="196" t="str">
        <f>Résultats!B30</f>
        <v>4.4</v>
      </c>
      <c r="AT19" s="197" t="str">
        <f>Résultats!C30</f>
        <v>A</v>
      </c>
      <c r="AU19" s="31">
        <f>'P01'!$H29</f>
        <v>0</v>
      </c>
      <c r="AV19" s="31">
        <f>'P02'!$H29</f>
        <v>0</v>
      </c>
      <c r="AW19" s="31">
        <f>'P03'!$H29</f>
        <v>0</v>
      </c>
      <c r="AX19" s="31">
        <f>'P04'!$H29</f>
        <v>0</v>
      </c>
      <c r="AY19" s="31">
        <f>'P05'!$H29</f>
        <v>0</v>
      </c>
      <c r="AZ19" s="31">
        <f>'P06'!$H29</f>
        <v>0</v>
      </c>
      <c r="BA19" s="31">
        <f>'P07'!$H29</f>
        <v>0</v>
      </c>
      <c r="BB19" s="31">
        <f>'P08'!$H29</f>
        <v>0</v>
      </c>
      <c r="BC19" s="31">
        <f>'P09'!$H29</f>
        <v>0</v>
      </c>
      <c r="BD19" s="31">
        <f>'P10'!$H29</f>
        <v>0</v>
      </c>
      <c r="BE19" s="31">
        <f>'P11'!$H29</f>
        <v>0</v>
      </c>
      <c r="BF19" s="31">
        <f>'P12'!$H29</f>
        <v>0</v>
      </c>
      <c r="BG19" s="31">
        <f>'P13'!$H29</f>
        <v>0</v>
      </c>
      <c r="BH19" s="31">
        <f>'P14'!$H29</f>
        <v>0</v>
      </c>
      <c r="BI19" s="31">
        <f>'P15'!$H29</f>
        <v>0</v>
      </c>
      <c r="BJ19" s="31">
        <f>'P16'!$H29</f>
        <v>0</v>
      </c>
      <c r="BK19" s="31">
        <f>'P17'!$H29</f>
        <v>0</v>
      </c>
      <c r="BL19" s="31">
        <f>'P18'!$H29</f>
        <v>0</v>
      </c>
      <c r="BM19" s="31">
        <f>'P19'!$H29</f>
        <v>0</v>
      </c>
      <c r="BN19" s="31">
        <f>'P20'!$H29</f>
        <v>0</v>
      </c>
      <c r="BO19" s="31"/>
      <c r="BP19" s="31">
        <f>'P22'!$H29</f>
        <v>0</v>
      </c>
      <c r="BQ19" s="31">
        <f>'P23'!$H29</f>
        <v>0</v>
      </c>
      <c r="BR19" s="31">
        <f>'P24'!$H29</f>
        <v>0</v>
      </c>
      <c r="BS19" s="31">
        <f>'P25'!$H29</f>
        <v>0</v>
      </c>
      <c r="BT19" s="198">
        <f>'P26'!$H29</f>
        <v>0</v>
      </c>
      <c r="BU19" s="31">
        <f t="shared" si="5"/>
        <v>0</v>
      </c>
      <c r="BV19" s="199" t="str">
        <f t="shared" si="6"/>
        <v>-</v>
      </c>
    </row>
    <row r="20" spans="1:74" ht="15.75" customHeight="1" x14ac:dyDescent="0.2">
      <c r="A20" s="200" t="s">
        <v>408</v>
      </c>
      <c r="B20" s="193" t="str">
        <f>Résultats!B31</f>
        <v>4.5</v>
      </c>
      <c r="C20" s="194" t="str">
        <f>Résultats!C31</f>
        <v>AA</v>
      </c>
      <c r="D20" s="31">
        <f>Résultats!E31</f>
        <v>0</v>
      </c>
      <c r="E20" s="13"/>
      <c r="F20" s="100" t="str">
        <f>'P01'!G30</f>
        <v>na</v>
      </c>
      <c r="G20" s="103" t="str">
        <f>'P02'!G30</f>
        <v>na</v>
      </c>
      <c r="H20" s="103" t="str">
        <f>'P03'!G30</f>
        <v>na</v>
      </c>
      <c r="I20" s="103" t="str">
        <f>'P04'!G30</f>
        <v>na</v>
      </c>
      <c r="J20" s="103" t="str">
        <f>'P05'!G30</f>
        <v>na</v>
      </c>
      <c r="K20" s="103" t="str">
        <f>'P06'!G30</f>
        <v>na</v>
      </c>
      <c r="L20" s="103" t="str">
        <f>'P07'!G30</f>
        <v>na</v>
      </c>
      <c r="M20" s="103" t="str">
        <f>'P08'!G30</f>
        <v>na</v>
      </c>
      <c r="N20" s="103" t="str">
        <f>'P09'!G30</f>
        <v>na</v>
      </c>
      <c r="O20" s="103" t="str">
        <f>'P10'!G30</f>
        <v>na</v>
      </c>
      <c r="P20" s="103" t="str">
        <f>'P11'!G30</f>
        <v>na</v>
      </c>
      <c r="Q20" s="103" t="str">
        <f>'P12'!G30</f>
        <v>nc</v>
      </c>
      <c r="R20" s="103" t="str">
        <f>'P13'!G30</f>
        <v>na</v>
      </c>
      <c r="S20" s="103" t="str">
        <f>'P14'!G30</f>
        <v>na</v>
      </c>
      <c r="T20" s="103" t="str">
        <f>'P15'!G30</f>
        <v>na</v>
      </c>
      <c r="U20" s="103" t="str">
        <f>'P16'!G30</f>
        <v>na</v>
      </c>
      <c r="V20" s="103" t="str">
        <f>'P17'!G30</f>
        <v>na</v>
      </c>
      <c r="W20" s="103" t="str">
        <f>'P18'!G30</f>
        <v>na</v>
      </c>
      <c r="X20" s="103" t="str">
        <f>'P19'!G30</f>
        <v>nt</v>
      </c>
      <c r="Y20" s="103" t="str">
        <f>'P20'!G30</f>
        <v>nt</v>
      </c>
      <c r="Z20" s="103" t="str">
        <f>'P21'!G30</f>
        <v>nt</v>
      </c>
      <c r="AA20" s="103" t="str">
        <f>'P22'!G30</f>
        <v>nt</v>
      </c>
      <c r="AB20" s="103" t="str">
        <f>'P23'!G30</f>
        <v>nt</v>
      </c>
      <c r="AC20" s="103" t="str">
        <f>'P24'!G30</f>
        <v>nt</v>
      </c>
      <c r="AD20" s="103" t="str">
        <f>'P25'!G30</f>
        <v>nt</v>
      </c>
      <c r="AE20" s="195" t="str">
        <f>'P26'!G30</f>
        <v>nt</v>
      </c>
      <c r="AF20" s="31">
        <f t="shared" si="0"/>
        <v>0</v>
      </c>
      <c r="AG20" s="31">
        <f t="shared" si="1"/>
        <v>1</v>
      </c>
      <c r="AH20" s="31">
        <f t="shared" si="2"/>
        <v>17</v>
      </c>
      <c r="AI20" s="31">
        <f t="shared" si="3"/>
        <v>8</v>
      </c>
      <c r="AJ20" s="17" t="str">
        <f t="shared" si="4"/>
        <v>NC</v>
      </c>
      <c r="AK20" s="13"/>
      <c r="AL20" s="202" t="s">
        <v>409</v>
      </c>
      <c r="AM20" s="207">
        <f>AM13</f>
        <v>0.56140350877192979</v>
      </c>
      <c r="AN20" s="207">
        <f>AN13</f>
        <v>0.43859649122807015</v>
      </c>
      <c r="AO20" s="205"/>
      <c r="AP20" s="205"/>
      <c r="AQ20" s="205"/>
      <c r="AR20" s="13"/>
      <c r="AS20" s="196" t="str">
        <f>Résultats!B31</f>
        <v>4.5</v>
      </c>
      <c r="AT20" s="197" t="str">
        <f>Résultats!C31</f>
        <v>AA</v>
      </c>
      <c r="AU20" s="31">
        <f>'P01'!$H30</f>
        <v>0</v>
      </c>
      <c r="AV20" s="31">
        <f>'P02'!$H30</f>
        <v>0</v>
      </c>
      <c r="AW20" s="31">
        <f>'P03'!$H30</f>
        <v>0</v>
      </c>
      <c r="AX20" s="31">
        <f>'P04'!$H30</f>
        <v>0</v>
      </c>
      <c r="AY20" s="31">
        <f>'P05'!$H30</f>
        <v>0</v>
      </c>
      <c r="AZ20" s="31">
        <f>'P06'!$H30</f>
        <v>0</v>
      </c>
      <c r="BA20" s="31">
        <f>'P07'!$H30</f>
        <v>0</v>
      </c>
      <c r="BB20" s="31">
        <f>'P08'!$H30</f>
        <v>0</v>
      </c>
      <c r="BC20" s="31">
        <f>'P09'!$H30</f>
        <v>0</v>
      </c>
      <c r="BD20" s="31">
        <f>'P10'!$H30</f>
        <v>0</v>
      </c>
      <c r="BE20" s="31">
        <f>'P11'!$H30</f>
        <v>0</v>
      </c>
      <c r="BF20" s="31">
        <f>'P12'!$H30</f>
        <v>0</v>
      </c>
      <c r="BG20" s="31">
        <f>'P13'!$H30</f>
        <v>0</v>
      </c>
      <c r="BH20" s="31">
        <f>'P14'!$H30</f>
        <v>0</v>
      </c>
      <c r="BI20" s="31">
        <f>'P15'!$H30</f>
        <v>0</v>
      </c>
      <c r="BJ20" s="31">
        <f>'P16'!$H30</f>
        <v>0</v>
      </c>
      <c r="BK20" s="31">
        <f>'P17'!$H30</f>
        <v>0</v>
      </c>
      <c r="BL20" s="31">
        <f>'P18'!$H30</f>
        <v>0</v>
      </c>
      <c r="BM20" s="31">
        <f>'P19'!$H30</f>
        <v>0</v>
      </c>
      <c r="BN20" s="31">
        <f>'P20'!$H30</f>
        <v>0</v>
      </c>
      <c r="BO20" s="31"/>
      <c r="BP20" s="31">
        <f>'P22'!$H30</f>
        <v>0</v>
      </c>
      <c r="BQ20" s="31">
        <f>'P23'!$H30</f>
        <v>0</v>
      </c>
      <c r="BR20" s="31">
        <f>'P24'!$H30</f>
        <v>0</v>
      </c>
      <c r="BS20" s="31">
        <f>'P25'!$H30</f>
        <v>0</v>
      </c>
      <c r="BT20" s="198">
        <f>'P26'!$H30</f>
        <v>0</v>
      </c>
      <c r="BU20" s="31">
        <f t="shared" si="5"/>
        <v>0</v>
      </c>
      <c r="BV20" s="199" t="str">
        <f t="shared" si="6"/>
        <v>-</v>
      </c>
    </row>
    <row r="21" spans="1:74" ht="15.75" customHeight="1" x14ac:dyDescent="0.2">
      <c r="A21" s="200" t="s">
        <v>408</v>
      </c>
      <c r="B21" s="193" t="str">
        <f>Résultats!B32</f>
        <v>4.6</v>
      </c>
      <c r="C21" s="194" t="str">
        <f>Résultats!C32</f>
        <v>AA</v>
      </c>
      <c r="D21" s="31">
        <f>Résultats!E32</f>
        <v>0</v>
      </c>
      <c r="E21" s="13"/>
      <c r="F21" s="100" t="str">
        <f>'P01'!G31</f>
        <v>na</v>
      </c>
      <c r="G21" s="103" t="str">
        <f>'P02'!G31</f>
        <v>na</v>
      </c>
      <c r="H21" s="103" t="str">
        <f>'P03'!G31</f>
        <v>na</v>
      </c>
      <c r="I21" s="103" t="str">
        <f>'P04'!G31</f>
        <v>na</v>
      </c>
      <c r="J21" s="103" t="str">
        <f>'P05'!G31</f>
        <v>na</v>
      </c>
      <c r="K21" s="103" t="str">
        <f>'P06'!G31</f>
        <v>na</v>
      </c>
      <c r="L21" s="103" t="str">
        <f>'P07'!G31</f>
        <v>na</v>
      </c>
      <c r="M21" s="103" t="str">
        <f>'P08'!G31</f>
        <v>na</v>
      </c>
      <c r="N21" s="103" t="str">
        <f>'P09'!G31</f>
        <v>na</v>
      </c>
      <c r="O21" s="103" t="str">
        <f>'P10'!G31</f>
        <v>na</v>
      </c>
      <c r="P21" s="103" t="str">
        <f>'P11'!G31</f>
        <v>na</v>
      </c>
      <c r="Q21" s="103" t="str">
        <f>'P12'!G31</f>
        <v>na</v>
      </c>
      <c r="R21" s="103" t="str">
        <f>'P13'!G31</f>
        <v>na</v>
      </c>
      <c r="S21" s="103" t="str">
        <f>'P14'!G31</f>
        <v>na</v>
      </c>
      <c r="T21" s="103" t="str">
        <f>'P15'!G31</f>
        <v>na</v>
      </c>
      <c r="U21" s="103" t="str">
        <f>'P16'!G31</f>
        <v>na</v>
      </c>
      <c r="V21" s="103" t="str">
        <f>'P17'!G31</f>
        <v>na</v>
      </c>
      <c r="W21" s="103" t="str">
        <f>'P18'!G31</f>
        <v>na</v>
      </c>
      <c r="X21" s="103" t="str">
        <f>'P19'!G31</f>
        <v>nt</v>
      </c>
      <c r="Y21" s="103" t="str">
        <f>'P20'!G31</f>
        <v>nt</v>
      </c>
      <c r="Z21" s="103" t="str">
        <f>'P21'!G31</f>
        <v>nt</v>
      </c>
      <c r="AA21" s="103" t="str">
        <f>'P22'!G31</f>
        <v>nt</v>
      </c>
      <c r="AB21" s="103" t="str">
        <f>'P23'!G31</f>
        <v>nt</v>
      </c>
      <c r="AC21" s="103" t="str">
        <f>'P24'!G31</f>
        <v>nt</v>
      </c>
      <c r="AD21" s="103" t="str">
        <f>'P25'!G31</f>
        <v>nt</v>
      </c>
      <c r="AE21" s="195" t="str">
        <f>'P26'!G31</f>
        <v>nt</v>
      </c>
      <c r="AF21" s="31">
        <f t="shared" si="0"/>
        <v>0</v>
      </c>
      <c r="AG21" s="31">
        <f t="shared" si="1"/>
        <v>0</v>
      </c>
      <c r="AH21" s="31">
        <f t="shared" si="2"/>
        <v>18</v>
      </c>
      <c r="AI21" s="31">
        <f t="shared" si="3"/>
        <v>8</v>
      </c>
      <c r="AJ21" s="17" t="str">
        <f t="shared" si="4"/>
        <v>NA</v>
      </c>
      <c r="AK21" s="13"/>
      <c r="AL21" s="202" t="s">
        <v>410</v>
      </c>
      <c r="AM21" s="207">
        <f>IF(AQ6&gt;0,((AM5+AM6))/(AQ5+AQ6),AM20)</f>
        <v>0.56000000000000005</v>
      </c>
      <c r="AN21" s="207">
        <f>IF(AQ6&gt;0,((AN5+AN6))/(AQ5+AQ6),AN20)</f>
        <v>0.44</v>
      </c>
      <c r="AO21" s="205"/>
      <c r="AP21" s="205"/>
      <c r="AQ21" s="205"/>
      <c r="AR21" s="13"/>
      <c r="AS21" s="196" t="str">
        <f>Résultats!B32</f>
        <v>4.6</v>
      </c>
      <c r="AT21" s="197" t="str">
        <f>Résultats!C32</f>
        <v>AA</v>
      </c>
      <c r="AU21" s="31">
        <f>'P01'!$H31</f>
        <v>0</v>
      </c>
      <c r="AV21" s="31">
        <f>'P02'!$H31</f>
        <v>0</v>
      </c>
      <c r="AW21" s="31">
        <f>'P03'!$H31</f>
        <v>0</v>
      </c>
      <c r="AX21" s="31">
        <f>'P04'!$H31</f>
        <v>0</v>
      </c>
      <c r="AY21" s="31">
        <f>'P05'!$H31</f>
        <v>0</v>
      </c>
      <c r="AZ21" s="31">
        <f>'P06'!$H31</f>
        <v>0</v>
      </c>
      <c r="BA21" s="31">
        <f>'P07'!$H31</f>
        <v>0</v>
      </c>
      <c r="BB21" s="31">
        <f>'P08'!$H31</f>
        <v>0</v>
      </c>
      <c r="BC21" s="31">
        <f>'P09'!$H31</f>
        <v>0</v>
      </c>
      <c r="BD21" s="31">
        <f>'P10'!$H31</f>
        <v>0</v>
      </c>
      <c r="BE21" s="31">
        <f>'P11'!$H31</f>
        <v>0</v>
      </c>
      <c r="BF21" s="31">
        <f>'P12'!$H31</f>
        <v>0</v>
      </c>
      <c r="BG21" s="31">
        <f>'P13'!$H31</f>
        <v>0</v>
      </c>
      <c r="BH21" s="31">
        <f>'P14'!$H31</f>
        <v>0</v>
      </c>
      <c r="BI21" s="31">
        <f>'P15'!$H31</f>
        <v>0</v>
      </c>
      <c r="BJ21" s="31">
        <f>'P16'!$H31</f>
        <v>0</v>
      </c>
      <c r="BK21" s="31">
        <f>'P17'!$H31</f>
        <v>0</v>
      </c>
      <c r="BL21" s="31">
        <f>'P18'!$H31</f>
        <v>0</v>
      </c>
      <c r="BM21" s="31">
        <f>'P19'!$H31</f>
        <v>0</v>
      </c>
      <c r="BN21" s="31">
        <f>'P20'!$H31</f>
        <v>0</v>
      </c>
      <c r="BO21" s="31"/>
      <c r="BP21" s="31">
        <f>'P22'!$H31</f>
        <v>0</v>
      </c>
      <c r="BQ21" s="31">
        <f>'P23'!$H31</f>
        <v>0</v>
      </c>
      <c r="BR21" s="31">
        <f>'P24'!$H31</f>
        <v>0</v>
      </c>
      <c r="BS21" s="31">
        <f>'P25'!$H31</f>
        <v>0</v>
      </c>
      <c r="BT21" s="198">
        <f>'P26'!$H31</f>
        <v>0</v>
      </c>
      <c r="BU21" s="31">
        <f t="shared" si="5"/>
        <v>0</v>
      </c>
      <c r="BV21" s="199" t="str">
        <f t="shared" si="6"/>
        <v>-</v>
      </c>
    </row>
    <row r="22" spans="1:74" ht="15.75" customHeight="1" x14ac:dyDescent="0.2">
      <c r="A22" s="200" t="s">
        <v>408</v>
      </c>
      <c r="B22" s="193" t="str">
        <f>Résultats!B33</f>
        <v>4.7</v>
      </c>
      <c r="C22" s="194" t="str">
        <f>Résultats!C33</f>
        <v>A</v>
      </c>
      <c r="D22" s="31">
        <f>Résultats!E33</f>
        <v>0</v>
      </c>
      <c r="E22" s="13"/>
      <c r="F22" s="100" t="str">
        <f>'P01'!G32</f>
        <v>na</v>
      </c>
      <c r="G22" s="103" t="str">
        <f>'P02'!G32</f>
        <v>na</v>
      </c>
      <c r="H22" s="103" t="str">
        <f>'P03'!G32</f>
        <v>na</v>
      </c>
      <c r="I22" s="103" t="str">
        <f>'P04'!G32</f>
        <v>na</v>
      </c>
      <c r="J22" s="103" t="str">
        <f>'P05'!G32</f>
        <v>na</v>
      </c>
      <c r="K22" s="103" t="str">
        <f>'P06'!G32</f>
        <v>na</v>
      </c>
      <c r="L22" s="103" t="str">
        <f>'P07'!G32</f>
        <v>na</v>
      </c>
      <c r="M22" s="103" t="str">
        <f>'P08'!G32</f>
        <v>na</v>
      </c>
      <c r="N22" s="103" t="str">
        <f>'P09'!G32</f>
        <v>na</v>
      </c>
      <c r="O22" s="103" t="str">
        <f>'P10'!G32</f>
        <v>na</v>
      </c>
      <c r="P22" s="103" t="str">
        <f>'P11'!G32</f>
        <v>na</v>
      </c>
      <c r="Q22" s="103" t="str">
        <f>'P12'!G32</f>
        <v>nc</v>
      </c>
      <c r="R22" s="103" t="str">
        <f>'P13'!G32</f>
        <v>na</v>
      </c>
      <c r="S22" s="103" t="str">
        <f>'P14'!G32</f>
        <v>na</v>
      </c>
      <c r="T22" s="103" t="str">
        <f>'P15'!G32</f>
        <v>na</v>
      </c>
      <c r="U22" s="103" t="str">
        <f>'P16'!G32</f>
        <v>na</v>
      </c>
      <c r="V22" s="103" t="str">
        <f>'P17'!G32</f>
        <v>na</v>
      </c>
      <c r="W22" s="103" t="str">
        <f>'P18'!G32</f>
        <v>na</v>
      </c>
      <c r="X22" s="103" t="str">
        <f>'P19'!G32</f>
        <v>nt</v>
      </c>
      <c r="Y22" s="103" t="str">
        <f>'P20'!G32</f>
        <v>nt</v>
      </c>
      <c r="Z22" s="103" t="str">
        <f>'P21'!G32</f>
        <v>nt</v>
      </c>
      <c r="AA22" s="103" t="str">
        <f>'P22'!G32</f>
        <v>nt</v>
      </c>
      <c r="AB22" s="103" t="str">
        <f>'P23'!G32</f>
        <v>nt</v>
      </c>
      <c r="AC22" s="103" t="str">
        <f>'P24'!G32</f>
        <v>nt</v>
      </c>
      <c r="AD22" s="103" t="str">
        <f>'P25'!G32</f>
        <v>nt</v>
      </c>
      <c r="AE22" s="195" t="str">
        <f>'P26'!G32</f>
        <v>nt</v>
      </c>
      <c r="AF22" s="31">
        <f t="shared" si="0"/>
        <v>0</v>
      </c>
      <c r="AG22" s="31">
        <f t="shared" si="1"/>
        <v>1</v>
      </c>
      <c r="AH22" s="31">
        <f t="shared" si="2"/>
        <v>17</v>
      </c>
      <c r="AI22" s="31">
        <f t="shared" si="3"/>
        <v>8</v>
      </c>
      <c r="AJ22" s="17" t="str">
        <f t="shared" si="4"/>
        <v>NC</v>
      </c>
      <c r="AK22" s="13"/>
      <c r="AL22" s="210"/>
      <c r="AM22" s="211"/>
      <c r="AN22" s="211"/>
      <c r="AO22" s="205"/>
      <c r="AP22" s="205"/>
      <c r="AQ22" s="205"/>
      <c r="AR22" s="13"/>
      <c r="AS22" s="196" t="str">
        <f>Résultats!B33</f>
        <v>4.7</v>
      </c>
      <c r="AT22" s="197" t="str">
        <f>Résultats!C33</f>
        <v>A</v>
      </c>
      <c r="AU22" s="31">
        <f>'P01'!$H32</f>
        <v>0</v>
      </c>
      <c r="AV22" s="31">
        <f>'P02'!$H32</f>
        <v>0</v>
      </c>
      <c r="AW22" s="31">
        <f>'P03'!$H32</f>
        <v>0</v>
      </c>
      <c r="AX22" s="31">
        <f>'P04'!$H32</f>
        <v>0</v>
      </c>
      <c r="AY22" s="31">
        <f>'P05'!$H32</f>
        <v>0</v>
      </c>
      <c r="AZ22" s="31">
        <f>'P06'!$H32</f>
        <v>0</v>
      </c>
      <c r="BA22" s="31">
        <f>'P07'!$H32</f>
        <v>0</v>
      </c>
      <c r="BB22" s="31">
        <f>'P08'!$H32</f>
        <v>0</v>
      </c>
      <c r="BC22" s="31">
        <f>'P09'!$H32</f>
        <v>0</v>
      </c>
      <c r="BD22" s="31">
        <f>'P10'!$H32</f>
        <v>0</v>
      </c>
      <c r="BE22" s="31">
        <f>'P11'!$H32</f>
        <v>0</v>
      </c>
      <c r="BF22" s="31">
        <f>'P12'!$H32</f>
        <v>0</v>
      </c>
      <c r="BG22" s="31">
        <f>'P13'!$H32</f>
        <v>0</v>
      </c>
      <c r="BH22" s="31">
        <f>'P14'!$H32</f>
        <v>0</v>
      </c>
      <c r="BI22" s="31">
        <f>'P15'!$H32</f>
        <v>0</v>
      </c>
      <c r="BJ22" s="31">
        <f>'P16'!$H32</f>
        <v>0</v>
      </c>
      <c r="BK22" s="31">
        <f>'P17'!$H32</f>
        <v>0</v>
      </c>
      <c r="BL22" s="31">
        <f>'P18'!$H32</f>
        <v>0</v>
      </c>
      <c r="BM22" s="31">
        <f>'P19'!$H32</f>
        <v>0</v>
      </c>
      <c r="BN22" s="31">
        <f>'P20'!$H32</f>
        <v>0</v>
      </c>
      <c r="BO22" s="31"/>
      <c r="BP22" s="31">
        <f>'P22'!$H32</f>
        <v>0</v>
      </c>
      <c r="BQ22" s="31">
        <f>'P23'!$H32</f>
        <v>0</v>
      </c>
      <c r="BR22" s="31">
        <f>'P24'!$H32</f>
        <v>0</v>
      </c>
      <c r="BS22" s="31">
        <f>'P25'!$H32</f>
        <v>0</v>
      </c>
      <c r="BT22" s="198">
        <f>'P26'!$H32</f>
        <v>0</v>
      </c>
      <c r="BU22" s="31">
        <f t="shared" si="5"/>
        <v>0</v>
      </c>
      <c r="BV22" s="199" t="str">
        <f t="shared" si="6"/>
        <v>-</v>
      </c>
    </row>
    <row r="23" spans="1:74" ht="15.75" customHeight="1" x14ac:dyDescent="0.2">
      <c r="A23" s="200" t="s">
        <v>408</v>
      </c>
      <c r="B23" s="193" t="str">
        <f>Résultats!B34</f>
        <v>4.8</v>
      </c>
      <c r="C23" s="194" t="str">
        <f>Résultats!C34</f>
        <v>A</v>
      </c>
      <c r="D23" s="31">
        <f>Résultats!E34</f>
        <v>0</v>
      </c>
      <c r="E23" s="13"/>
      <c r="F23" s="100" t="str">
        <f>'P01'!G33</f>
        <v>na</v>
      </c>
      <c r="G23" s="103" t="str">
        <f>'P02'!G33</f>
        <v>na</v>
      </c>
      <c r="H23" s="103" t="str">
        <f>'P03'!G33</f>
        <v>na</v>
      </c>
      <c r="I23" s="103" t="str">
        <f>'P04'!G33</f>
        <v>na</v>
      </c>
      <c r="J23" s="103" t="str">
        <f>'P05'!G33</f>
        <v>na</v>
      </c>
      <c r="K23" s="103" t="str">
        <f>'P06'!G33</f>
        <v>na</v>
      </c>
      <c r="L23" s="103" t="str">
        <f>'P07'!G33</f>
        <v>na</v>
      </c>
      <c r="M23" s="103" t="str">
        <f>'P08'!G33</f>
        <v>na</v>
      </c>
      <c r="N23" s="103" t="str">
        <f>'P09'!G33</f>
        <v>na</v>
      </c>
      <c r="O23" s="103" t="str">
        <f>'P10'!G33</f>
        <v>na</v>
      </c>
      <c r="P23" s="103" t="str">
        <f>'P11'!G33</f>
        <v>na</v>
      </c>
      <c r="Q23" s="103" t="str">
        <f>'P12'!G33</f>
        <v>na</v>
      </c>
      <c r="R23" s="103" t="str">
        <f>'P13'!G33</f>
        <v>na</v>
      </c>
      <c r="S23" s="103" t="str">
        <f>'P14'!G33</f>
        <v>na</v>
      </c>
      <c r="T23" s="103" t="str">
        <f>'P15'!G33</f>
        <v>na</v>
      </c>
      <c r="U23" s="103" t="str">
        <f>'P16'!G33</f>
        <v>na</v>
      </c>
      <c r="V23" s="103" t="str">
        <f>'P17'!G33</f>
        <v>na</v>
      </c>
      <c r="W23" s="103" t="str">
        <f>'P18'!G33</f>
        <v>na</v>
      </c>
      <c r="X23" s="103" t="str">
        <f>'P19'!G33</f>
        <v>nt</v>
      </c>
      <c r="Y23" s="103" t="str">
        <f>'P20'!G33</f>
        <v>nt</v>
      </c>
      <c r="Z23" s="103" t="str">
        <f>'P21'!G33</f>
        <v>nt</v>
      </c>
      <c r="AA23" s="103" t="str">
        <f>'P22'!G33</f>
        <v>nt</v>
      </c>
      <c r="AB23" s="103" t="str">
        <f>'P23'!G33</f>
        <v>nt</v>
      </c>
      <c r="AC23" s="103" t="str">
        <f>'P24'!G33</f>
        <v>nt</v>
      </c>
      <c r="AD23" s="103" t="str">
        <f>'P25'!G33</f>
        <v>nt</v>
      </c>
      <c r="AE23" s="195" t="str">
        <f>'P26'!G33</f>
        <v>nt</v>
      </c>
      <c r="AF23" s="31">
        <f t="shared" si="0"/>
        <v>0</v>
      </c>
      <c r="AG23" s="31">
        <f t="shared" si="1"/>
        <v>0</v>
      </c>
      <c r="AH23" s="31">
        <f t="shared" si="2"/>
        <v>18</v>
      </c>
      <c r="AI23" s="31">
        <f t="shared" si="3"/>
        <v>8</v>
      </c>
      <c r="AJ23" s="17" t="str">
        <f t="shared" si="4"/>
        <v>NA</v>
      </c>
      <c r="AK23" s="13"/>
      <c r="AL23" s="205"/>
      <c r="AM23" s="205"/>
      <c r="AN23" s="205"/>
      <c r="AO23" s="205"/>
      <c r="AP23" s="205"/>
      <c r="AQ23" s="205"/>
      <c r="AR23" s="13"/>
      <c r="AS23" s="196" t="str">
        <f>Résultats!B34</f>
        <v>4.8</v>
      </c>
      <c r="AT23" s="197" t="str">
        <f>Résultats!C34</f>
        <v>A</v>
      </c>
      <c r="AU23" s="31">
        <f>'P01'!$H33</f>
        <v>0</v>
      </c>
      <c r="AV23" s="31">
        <f>'P02'!$H33</f>
        <v>0</v>
      </c>
      <c r="AW23" s="31">
        <f>'P03'!$H33</f>
        <v>0</v>
      </c>
      <c r="AX23" s="31">
        <f>'P04'!$H33</f>
        <v>0</v>
      </c>
      <c r="AY23" s="31">
        <f>'P05'!$H33</f>
        <v>0</v>
      </c>
      <c r="AZ23" s="31">
        <f>'P06'!$H33</f>
        <v>0</v>
      </c>
      <c r="BA23" s="31">
        <f>'P07'!$H33</f>
        <v>0</v>
      </c>
      <c r="BB23" s="31">
        <f>'P08'!$H33</f>
        <v>0</v>
      </c>
      <c r="BC23" s="31">
        <f>'P09'!$H33</f>
        <v>0</v>
      </c>
      <c r="BD23" s="31">
        <f>'P10'!$H33</f>
        <v>0</v>
      </c>
      <c r="BE23" s="31">
        <f>'P11'!$H33</f>
        <v>0</v>
      </c>
      <c r="BF23" s="31">
        <f>'P12'!$H33</f>
        <v>0</v>
      </c>
      <c r="BG23" s="31">
        <f>'P13'!$H33</f>
        <v>0</v>
      </c>
      <c r="BH23" s="31">
        <f>'P14'!$H33</f>
        <v>0</v>
      </c>
      <c r="BI23" s="31">
        <f>'P15'!$H33</f>
        <v>0</v>
      </c>
      <c r="BJ23" s="31">
        <f>'P16'!$H33</f>
        <v>0</v>
      </c>
      <c r="BK23" s="31">
        <f>'P17'!$H33</f>
        <v>0</v>
      </c>
      <c r="BL23" s="31">
        <f>'P18'!$H33</f>
        <v>0</v>
      </c>
      <c r="BM23" s="31">
        <f>'P19'!$H33</f>
        <v>0</v>
      </c>
      <c r="BN23" s="31">
        <f>'P20'!$H33</f>
        <v>0</v>
      </c>
      <c r="BO23" s="31"/>
      <c r="BP23" s="31">
        <f>'P22'!$H33</f>
        <v>0</v>
      </c>
      <c r="BQ23" s="31">
        <f>'P23'!$H33</f>
        <v>0</v>
      </c>
      <c r="BR23" s="31">
        <f>'P24'!$H33</f>
        <v>0</v>
      </c>
      <c r="BS23" s="31">
        <f>'P25'!$H33</f>
        <v>0</v>
      </c>
      <c r="BT23" s="198">
        <f>'P26'!$H33</f>
        <v>0</v>
      </c>
      <c r="BU23" s="31">
        <f t="shared" si="5"/>
        <v>0</v>
      </c>
      <c r="BV23" s="199" t="str">
        <f t="shared" si="6"/>
        <v>-</v>
      </c>
    </row>
    <row r="24" spans="1:74" ht="15.75" customHeight="1" x14ac:dyDescent="0.2">
      <c r="A24" s="200" t="s">
        <v>408</v>
      </c>
      <c r="B24" s="193" t="str">
        <f>Résultats!B35</f>
        <v>4.9</v>
      </c>
      <c r="C24" s="194" t="str">
        <f>Résultats!C35</f>
        <v>A</v>
      </c>
      <c r="D24" s="31">
        <f>Résultats!E35</f>
        <v>0</v>
      </c>
      <c r="E24" s="13"/>
      <c r="F24" s="100" t="str">
        <f>'P01'!G34</f>
        <v>na</v>
      </c>
      <c r="G24" s="103" t="str">
        <f>'P02'!G34</f>
        <v>na</v>
      </c>
      <c r="H24" s="103" t="str">
        <f>'P03'!G34</f>
        <v>na</v>
      </c>
      <c r="I24" s="103" t="str">
        <f>'P04'!G34</f>
        <v>na</v>
      </c>
      <c r="J24" s="103" t="str">
        <f>'P05'!G34</f>
        <v>na</v>
      </c>
      <c r="K24" s="103" t="str">
        <f>'P06'!G34</f>
        <v>na</v>
      </c>
      <c r="L24" s="103" t="str">
        <f>'P07'!G34</f>
        <v>na</v>
      </c>
      <c r="M24" s="103" t="str">
        <f>'P08'!G34</f>
        <v>na</v>
      </c>
      <c r="N24" s="103" t="str">
        <f>'P09'!G34</f>
        <v>na</v>
      </c>
      <c r="O24" s="103" t="str">
        <f>'P10'!G34</f>
        <v>na</v>
      </c>
      <c r="P24" s="103" t="str">
        <f>'P11'!G34</f>
        <v>na</v>
      </c>
      <c r="Q24" s="103" t="str">
        <f>'P12'!G34</f>
        <v>na</v>
      </c>
      <c r="R24" s="103" t="str">
        <f>'P13'!G34</f>
        <v>na</v>
      </c>
      <c r="S24" s="103" t="str">
        <f>'P14'!G34</f>
        <v>na</v>
      </c>
      <c r="T24" s="103" t="str">
        <f>'P15'!G34</f>
        <v>na</v>
      </c>
      <c r="U24" s="103" t="str">
        <f>'P16'!G34</f>
        <v>na</v>
      </c>
      <c r="V24" s="103" t="str">
        <f>'P17'!G34</f>
        <v>na</v>
      </c>
      <c r="W24" s="103" t="str">
        <f>'P18'!G34</f>
        <v>na</v>
      </c>
      <c r="X24" s="103" t="str">
        <f>'P19'!G34</f>
        <v>nt</v>
      </c>
      <c r="Y24" s="103" t="str">
        <f>'P20'!G34</f>
        <v>nt</v>
      </c>
      <c r="Z24" s="103" t="str">
        <f>'P21'!G34</f>
        <v>nt</v>
      </c>
      <c r="AA24" s="103" t="str">
        <f>'P22'!G34</f>
        <v>nt</v>
      </c>
      <c r="AB24" s="103" t="str">
        <f>'P23'!G34</f>
        <v>nt</v>
      </c>
      <c r="AC24" s="103" t="str">
        <f>'P24'!G34</f>
        <v>nt</v>
      </c>
      <c r="AD24" s="103" t="str">
        <f>'P25'!G34</f>
        <v>nt</v>
      </c>
      <c r="AE24" s="195" t="str">
        <f>'P26'!G34</f>
        <v>nt</v>
      </c>
      <c r="AF24" s="31">
        <f t="shared" si="0"/>
        <v>0</v>
      </c>
      <c r="AG24" s="31">
        <f t="shared" si="1"/>
        <v>0</v>
      </c>
      <c r="AH24" s="31">
        <f t="shared" si="2"/>
        <v>18</v>
      </c>
      <c r="AI24" s="31">
        <f t="shared" si="3"/>
        <v>8</v>
      </c>
      <c r="AJ24" s="17" t="str">
        <f t="shared" si="4"/>
        <v>NA</v>
      </c>
      <c r="AK24" s="13"/>
      <c r="AL24" s="205"/>
      <c r="AM24" s="205"/>
      <c r="AN24" s="205"/>
      <c r="AO24" s="205"/>
      <c r="AP24" s="205"/>
      <c r="AQ24" s="205"/>
      <c r="AR24" s="13"/>
      <c r="AS24" s="196" t="str">
        <f>Résultats!B35</f>
        <v>4.9</v>
      </c>
      <c r="AT24" s="197" t="str">
        <f>Résultats!C35</f>
        <v>A</v>
      </c>
      <c r="AU24" s="31">
        <f>'P01'!$H34</f>
        <v>0</v>
      </c>
      <c r="AV24" s="31">
        <f>'P02'!$H34</f>
        <v>0</v>
      </c>
      <c r="AW24" s="31">
        <f>'P03'!$H34</f>
        <v>0</v>
      </c>
      <c r="AX24" s="31">
        <f>'P04'!$H34</f>
        <v>0</v>
      </c>
      <c r="AY24" s="31">
        <f>'P05'!$H34</f>
        <v>0</v>
      </c>
      <c r="AZ24" s="31">
        <f>'P06'!$H34</f>
        <v>0</v>
      </c>
      <c r="BA24" s="31">
        <f>'P07'!$H34</f>
        <v>0</v>
      </c>
      <c r="BB24" s="31">
        <f>'P08'!$H34</f>
        <v>0</v>
      </c>
      <c r="BC24" s="31">
        <f>'P09'!$H34</f>
        <v>0</v>
      </c>
      <c r="BD24" s="31">
        <f>'P10'!$H34</f>
        <v>0</v>
      </c>
      <c r="BE24" s="31">
        <f>'P11'!$H34</f>
        <v>0</v>
      </c>
      <c r="BF24" s="31">
        <f>'P12'!$H34</f>
        <v>0</v>
      </c>
      <c r="BG24" s="31">
        <f>'P13'!$H34</f>
        <v>0</v>
      </c>
      <c r="BH24" s="31">
        <f>'P14'!$H34</f>
        <v>0</v>
      </c>
      <c r="BI24" s="31">
        <f>'P15'!$H34</f>
        <v>0</v>
      </c>
      <c r="BJ24" s="31">
        <f>'P16'!$H34</f>
        <v>0</v>
      </c>
      <c r="BK24" s="31">
        <f>'P17'!$H34</f>
        <v>0</v>
      </c>
      <c r="BL24" s="31">
        <f>'P18'!$H34</f>
        <v>0</v>
      </c>
      <c r="BM24" s="31">
        <f>'P19'!$H34</f>
        <v>0</v>
      </c>
      <c r="BN24" s="31">
        <f>'P20'!$H34</f>
        <v>0</v>
      </c>
      <c r="BO24" s="31"/>
      <c r="BP24" s="31">
        <f>'P22'!$H34</f>
        <v>0</v>
      </c>
      <c r="BQ24" s="31">
        <f>'P23'!$H34</f>
        <v>0</v>
      </c>
      <c r="BR24" s="31">
        <f>'P24'!$H34</f>
        <v>0</v>
      </c>
      <c r="BS24" s="31">
        <f>'P25'!$H34</f>
        <v>0</v>
      </c>
      <c r="BT24" s="198">
        <f>'P26'!$H34</f>
        <v>0</v>
      </c>
      <c r="BU24" s="31">
        <f t="shared" si="5"/>
        <v>0</v>
      </c>
      <c r="BV24" s="199" t="str">
        <f t="shared" si="6"/>
        <v>-</v>
      </c>
    </row>
    <row r="25" spans="1:74" ht="15.75" customHeight="1" x14ac:dyDescent="0.2">
      <c r="A25" s="200" t="s">
        <v>408</v>
      </c>
      <c r="B25" s="193" t="str">
        <f>Résultats!B36</f>
        <v>4.10</v>
      </c>
      <c r="C25" s="194" t="str">
        <f>Résultats!C36</f>
        <v>A</v>
      </c>
      <c r="D25" s="31" t="str">
        <f>Résultats!E36</f>
        <v>x</v>
      </c>
      <c r="E25" s="13"/>
      <c r="F25" s="100" t="str">
        <f>'P01'!G35</f>
        <v>na</v>
      </c>
      <c r="G25" s="103" t="str">
        <f>'P02'!G35</f>
        <v>na</v>
      </c>
      <c r="H25" s="103" t="str">
        <f>'P03'!G35</f>
        <v>na</v>
      </c>
      <c r="I25" s="103" t="str">
        <f>'P04'!G35</f>
        <v>na</v>
      </c>
      <c r="J25" s="103" t="str">
        <f>'P05'!G35</f>
        <v>na</v>
      </c>
      <c r="K25" s="103" t="str">
        <f>'P06'!G35</f>
        <v>na</v>
      </c>
      <c r="L25" s="103" t="str">
        <f>'P07'!G35</f>
        <v>na</v>
      </c>
      <c r="M25" s="103" t="str">
        <f>'P08'!G35</f>
        <v>na</v>
      </c>
      <c r="N25" s="103" t="str">
        <f>'P09'!G35</f>
        <v>na</v>
      </c>
      <c r="O25" s="103" t="str">
        <f>'P10'!G35</f>
        <v>na</v>
      </c>
      <c r="P25" s="103" t="str">
        <f>'P11'!G35</f>
        <v>na</v>
      </c>
      <c r="Q25" s="103" t="str">
        <f>'P12'!G35</f>
        <v>c</v>
      </c>
      <c r="R25" s="103" t="str">
        <f>'P13'!G35</f>
        <v>na</v>
      </c>
      <c r="S25" s="103" t="str">
        <f>'P14'!G35</f>
        <v>na</v>
      </c>
      <c r="T25" s="103" t="str">
        <f>'P15'!G35</f>
        <v>na</v>
      </c>
      <c r="U25" s="103" t="str">
        <f>'P16'!G35</f>
        <v>na</v>
      </c>
      <c r="V25" s="103" t="str">
        <f>'P17'!G35</f>
        <v>na</v>
      </c>
      <c r="W25" s="103" t="str">
        <f>'P18'!G35</f>
        <v>na</v>
      </c>
      <c r="X25" s="103" t="str">
        <f>'P19'!G35</f>
        <v>nt</v>
      </c>
      <c r="Y25" s="103" t="str">
        <f>'P20'!G35</f>
        <v>nt</v>
      </c>
      <c r="Z25" s="103" t="str">
        <f>'P21'!G35</f>
        <v>nt</v>
      </c>
      <c r="AA25" s="103" t="str">
        <f>'P22'!G35</f>
        <v>nt</v>
      </c>
      <c r="AB25" s="103" t="str">
        <f>'P23'!G35</f>
        <v>nt</v>
      </c>
      <c r="AC25" s="103" t="str">
        <f>'P24'!G35</f>
        <v>nt</v>
      </c>
      <c r="AD25" s="103" t="str">
        <f>'P25'!G35</f>
        <v>nt</v>
      </c>
      <c r="AE25" s="195" t="str">
        <f>'P26'!G35</f>
        <v>nt</v>
      </c>
      <c r="AF25" s="31">
        <f t="shared" si="0"/>
        <v>1</v>
      </c>
      <c r="AG25" s="31">
        <f t="shared" si="1"/>
        <v>0</v>
      </c>
      <c r="AH25" s="31">
        <f t="shared" si="2"/>
        <v>17</v>
      </c>
      <c r="AI25" s="31">
        <f t="shared" si="3"/>
        <v>8</v>
      </c>
      <c r="AJ25" s="17" t="str">
        <f t="shared" si="4"/>
        <v>C</v>
      </c>
      <c r="AK25" s="13"/>
      <c r="AL25" s="13"/>
      <c r="AM25" s="13"/>
      <c r="AN25" s="13"/>
      <c r="AO25" s="13"/>
      <c r="AP25" s="13"/>
      <c r="AQ25" s="205"/>
      <c r="AR25" s="13"/>
      <c r="AS25" s="196" t="str">
        <f>Résultats!B36</f>
        <v>4.10</v>
      </c>
      <c r="AT25" s="197" t="str">
        <f>Résultats!C36</f>
        <v>A</v>
      </c>
      <c r="AU25" s="31">
        <f>'P01'!$H35</f>
        <v>0</v>
      </c>
      <c r="AV25" s="31">
        <f>'P02'!$H35</f>
        <v>0</v>
      </c>
      <c r="AW25" s="31">
        <f>'P03'!$H35</f>
        <v>0</v>
      </c>
      <c r="AX25" s="31">
        <f>'P04'!$H35</f>
        <v>0</v>
      </c>
      <c r="AY25" s="31">
        <f>'P05'!$H35</f>
        <v>0</v>
      </c>
      <c r="AZ25" s="31">
        <f>'P06'!$H35</f>
        <v>0</v>
      </c>
      <c r="BA25" s="31">
        <f>'P07'!$H35</f>
        <v>0</v>
      </c>
      <c r="BB25" s="31">
        <f>'P08'!$H35</f>
        <v>0</v>
      </c>
      <c r="BC25" s="31">
        <f>'P09'!$H35</f>
        <v>0</v>
      </c>
      <c r="BD25" s="31">
        <f>'P10'!$H35</f>
        <v>0</v>
      </c>
      <c r="BE25" s="31">
        <f>'P11'!$H35</f>
        <v>0</v>
      </c>
      <c r="BF25" s="31">
        <f>'P12'!$H35</f>
        <v>0</v>
      </c>
      <c r="BG25" s="31">
        <f>'P13'!$H35</f>
        <v>0</v>
      </c>
      <c r="BH25" s="31">
        <f>'P14'!$H35</f>
        <v>0</v>
      </c>
      <c r="BI25" s="31">
        <f>'P15'!$H35</f>
        <v>0</v>
      </c>
      <c r="BJ25" s="31">
        <f>'P16'!$H35</f>
        <v>0</v>
      </c>
      <c r="BK25" s="31">
        <f>'P17'!$H35</f>
        <v>0</v>
      </c>
      <c r="BL25" s="31">
        <f>'P18'!$H35</f>
        <v>0</v>
      </c>
      <c r="BM25" s="31">
        <f>'P19'!$H35</f>
        <v>0</v>
      </c>
      <c r="BN25" s="31">
        <f>'P20'!$H35</f>
        <v>0</v>
      </c>
      <c r="BO25" s="31"/>
      <c r="BP25" s="31">
        <f>'P22'!$H35</f>
        <v>0</v>
      </c>
      <c r="BQ25" s="31">
        <f>'P23'!$H35</f>
        <v>0</v>
      </c>
      <c r="BR25" s="31">
        <f>'P24'!$H35</f>
        <v>0</v>
      </c>
      <c r="BS25" s="31">
        <f>'P25'!$H35</f>
        <v>0</v>
      </c>
      <c r="BT25" s="198">
        <f>'P26'!$H35</f>
        <v>0</v>
      </c>
      <c r="BU25" s="31">
        <f t="shared" si="5"/>
        <v>0</v>
      </c>
      <c r="BV25" s="199" t="str">
        <f t="shared" si="6"/>
        <v>-</v>
      </c>
    </row>
    <row r="26" spans="1:74" ht="15.75" customHeight="1" x14ac:dyDescent="0.2">
      <c r="A26" s="200" t="s">
        <v>408</v>
      </c>
      <c r="B26" s="193" t="str">
        <f>Résultats!B37</f>
        <v>4.11</v>
      </c>
      <c r="C26" s="194" t="str">
        <f>Résultats!C37</f>
        <v>A</v>
      </c>
      <c r="D26" s="31">
        <f>Résultats!E37</f>
        <v>0</v>
      </c>
      <c r="E26" s="13"/>
      <c r="F26" s="100" t="str">
        <f>'P01'!G36</f>
        <v>na</v>
      </c>
      <c r="G26" s="103" t="str">
        <f>'P02'!G36</f>
        <v>na</v>
      </c>
      <c r="H26" s="103" t="str">
        <f>'P03'!G36</f>
        <v>na</v>
      </c>
      <c r="I26" s="103" t="str">
        <f>'P04'!G36</f>
        <v>na</v>
      </c>
      <c r="J26" s="103" t="str">
        <f>'P05'!G36</f>
        <v>na</v>
      </c>
      <c r="K26" s="103" t="str">
        <f>'P06'!G36</f>
        <v>na</v>
      </c>
      <c r="L26" s="103" t="str">
        <f>'P07'!G36</f>
        <v>na</v>
      </c>
      <c r="M26" s="103" t="str">
        <f>'P08'!G36</f>
        <v>na</v>
      </c>
      <c r="N26" s="103" t="str">
        <f>'P09'!G36</f>
        <v>na</v>
      </c>
      <c r="O26" s="103" t="str">
        <f>'P10'!G36</f>
        <v>na</v>
      </c>
      <c r="P26" s="103" t="str">
        <f>'P11'!G36</f>
        <v>na</v>
      </c>
      <c r="Q26" s="103" t="str">
        <f>'P12'!G36</f>
        <v>c</v>
      </c>
      <c r="R26" s="103" t="str">
        <f>'P13'!G36</f>
        <v>na</v>
      </c>
      <c r="S26" s="103" t="str">
        <f>'P14'!G36</f>
        <v>na</v>
      </c>
      <c r="T26" s="103" t="str">
        <f>'P15'!G36</f>
        <v>na</v>
      </c>
      <c r="U26" s="103" t="str">
        <f>'P16'!G36</f>
        <v>na</v>
      </c>
      <c r="V26" s="103" t="str">
        <f>'P17'!G36</f>
        <v>na</v>
      </c>
      <c r="W26" s="103" t="str">
        <f>'P18'!G36</f>
        <v>na</v>
      </c>
      <c r="X26" s="103" t="str">
        <f>'P19'!G36</f>
        <v>nt</v>
      </c>
      <c r="Y26" s="103" t="str">
        <f>'P20'!G36</f>
        <v>nt</v>
      </c>
      <c r="Z26" s="103" t="str">
        <f>'P21'!G36</f>
        <v>nt</v>
      </c>
      <c r="AA26" s="103" t="str">
        <f>'P22'!G36</f>
        <v>nt</v>
      </c>
      <c r="AB26" s="103" t="str">
        <f>'P23'!G36</f>
        <v>nt</v>
      </c>
      <c r="AC26" s="103" t="str">
        <f>'P24'!G36</f>
        <v>nt</v>
      </c>
      <c r="AD26" s="103" t="str">
        <f>'P25'!G36</f>
        <v>nt</v>
      </c>
      <c r="AE26" s="195" t="str">
        <f>'P26'!G36</f>
        <v>nt</v>
      </c>
      <c r="AF26" s="31">
        <f t="shared" si="0"/>
        <v>1</v>
      </c>
      <c r="AG26" s="31">
        <f t="shared" si="1"/>
        <v>0</v>
      </c>
      <c r="AH26" s="31">
        <f t="shared" si="2"/>
        <v>17</v>
      </c>
      <c r="AI26" s="31">
        <f t="shared" si="3"/>
        <v>8</v>
      </c>
      <c r="AJ26" s="17" t="str">
        <f t="shared" si="4"/>
        <v>C</v>
      </c>
      <c r="AK26" s="13"/>
      <c r="AL26" s="383" t="s">
        <v>411</v>
      </c>
      <c r="AM26" s="373"/>
      <c r="AN26" s="373"/>
      <c r="AO26" s="373"/>
      <c r="AP26" s="374"/>
      <c r="AQ26" s="205"/>
      <c r="AR26" s="13"/>
      <c r="AS26" s="196" t="str">
        <f>Résultats!B37</f>
        <v>4.11</v>
      </c>
      <c r="AT26" s="197" t="str">
        <f>Résultats!C37</f>
        <v>A</v>
      </c>
      <c r="AU26" s="31">
        <f>'P01'!$H36</f>
        <v>0</v>
      </c>
      <c r="AV26" s="31">
        <f>'P02'!$H36</f>
        <v>0</v>
      </c>
      <c r="AW26" s="31">
        <f>'P03'!$H36</f>
        <v>0</v>
      </c>
      <c r="AX26" s="31">
        <f>'P04'!$H36</f>
        <v>0</v>
      </c>
      <c r="AY26" s="31">
        <f>'P05'!$H36</f>
        <v>0</v>
      </c>
      <c r="AZ26" s="31">
        <f>'P06'!$H36</f>
        <v>0</v>
      </c>
      <c r="BA26" s="31">
        <f>'P07'!$H36</f>
        <v>0</v>
      </c>
      <c r="BB26" s="31">
        <f>'P08'!$H36</f>
        <v>0</v>
      </c>
      <c r="BC26" s="31">
        <f>'P09'!$H36</f>
        <v>0</v>
      </c>
      <c r="BD26" s="31">
        <f>'P10'!$H36</f>
        <v>0</v>
      </c>
      <c r="BE26" s="31">
        <f>'P11'!$H36</f>
        <v>0</v>
      </c>
      <c r="BF26" s="31">
        <f>'P12'!$H36</f>
        <v>0</v>
      </c>
      <c r="BG26" s="31">
        <f>'P13'!$H36</f>
        <v>0</v>
      </c>
      <c r="BH26" s="31">
        <f>'P14'!$H36</f>
        <v>0</v>
      </c>
      <c r="BI26" s="31">
        <f>'P15'!$H36</f>
        <v>0</v>
      </c>
      <c r="BJ26" s="31">
        <f>'P16'!$H36</f>
        <v>0</v>
      </c>
      <c r="BK26" s="31">
        <f>'P17'!$H36</f>
        <v>0</v>
      </c>
      <c r="BL26" s="31">
        <f>'P18'!$H36</f>
        <v>0</v>
      </c>
      <c r="BM26" s="31">
        <f>'P19'!$H36</f>
        <v>0</v>
      </c>
      <c r="BN26" s="31">
        <f>'P20'!$H36</f>
        <v>0</v>
      </c>
      <c r="BO26" s="31"/>
      <c r="BP26" s="31">
        <f>'P22'!$H36</f>
        <v>0</v>
      </c>
      <c r="BQ26" s="31">
        <f>'P23'!$H36</f>
        <v>0</v>
      </c>
      <c r="BR26" s="31">
        <f>'P24'!$H36</f>
        <v>0</v>
      </c>
      <c r="BS26" s="31">
        <f>'P25'!$H36</f>
        <v>0</v>
      </c>
      <c r="BT26" s="198">
        <f>'P26'!$H36</f>
        <v>0</v>
      </c>
      <c r="BU26" s="31">
        <f t="shared" si="5"/>
        <v>0</v>
      </c>
      <c r="BV26" s="199" t="str">
        <f t="shared" si="6"/>
        <v>-</v>
      </c>
    </row>
    <row r="27" spans="1:74" ht="15.75" customHeight="1" x14ac:dyDescent="0.2">
      <c r="A27" s="200" t="s">
        <v>408</v>
      </c>
      <c r="B27" s="193" t="str">
        <f>Résultats!B38</f>
        <v>4.12</v>
      </c>
      <c r="C27" s="194" t="str">
        <f>Résultats!C38</f>
        <v>A</v>
      </c>
      <c r="D27" s="31">
        <f>Résultats!E38</f>
        <v>0</v>
      </c>
      <c r="E27" s="13"/>
      <c r="F27" s="100" t="str">
        <f>'P01'!G37</f>
        <v>na</v>
      </c>
      <c r="G27" s="103" t="str">
        <f>'P02'!G37</f>
        <v>na</v>
      </c>
      <c r="H27" s="103" t="str">
        <f>'P03'!G37</f>
        <v>na</v>
      </c>
      <c r="I27" s="103" t="str">
        <f>'P04'!G37</f>
        <v>na</v>
      </c>
      <c r="J27" s="103" t="str">
        <f>'P05'!G37</f>
        <v>na</v>
      </c>
      <c r="K27" s="103" t="str">
        <f>'P06'!G37</f>
        <v>na</v>
      </c>
      <c r="L27" s="103" t="str">
        <f>'P07'!G37</f>
        <v>na</v>
      </c>
      <c r="M27" s="103" t="str">
        <f>'P08'!G37</f>
        <v>na</v>
      </c>
      <c r="N27" s="103" t="str">
        <f>'P09'!G37</f>
        <v>na</v>
      </c>
      <c r="O27" s="103" t="str">
        <f>'P10'!G37</f>
        <v>na</v>
      </c>
      <c r="P27" s="103" t="str">
        <f>'P11'!G37</f>
        <v>na</v>
      </c>
      <c r="Q27" s="103" t="str">
        <f>'P12'!G37</f>
        <v>na</v>
      </c>
      <c r="R27" s="103" t="str">
        <f>'P13'!G37</f>
        <v>na</v>
      </c>
      <c r="S27" s="103" t="str">
        <f>'P14'!G37</f>
        <v>na</v>
      </c>
      <c r="T27" s="103" t="str">
        <f>'P15'!G37</f>
        <v>na</v>
      </c>
      <c r="U27" s="103" t="str">
        <f>'P16'!G37</f>
        <v>na</v>
      </c>
      <c r="V27" s="103" t="str">
        <f>'P17'!G37</f>
        <v>na</v>
      </c>
      <c r="W27" s="103" t="str">
        <f>'P18'!G37</f>
        <v>na</v>
      </c>
      <c r="X27" s="103" t="str">
        <f>'P19'!G37</f>
        <v>nt</v>
      </c>
      <c r="Y27" s="103" t="str">
        <f>'P20'!G37</f>
        <v>nt</v>
      </c>
      <c r="Z27" s="103" t="str">
        <f>'P21'!G37</f>
        <v>nt</v>
      </c>
      <c r="AA27" s="103" t="str">
        <f>'P22'!G37</f>
        <v>nt</v>
      </c>
      <c r="AB27" s="103" t="str">
        <f>'P23'!G37</f>
        <v>nt</v>
      </c>
      <c r="AC27" s="103" t="str">
        <f>'P24'!G37</f>
        <v>nt</v>
      </c>
      <c r="AD27" s="103" t="str">
        <f>'P25'!G37</f>
        <v>nt</v>
      </c>
      <c r="AE27" s="195" t="str">
        <f>'P26'!G37</f>
        <v>nt</v>
      </c>
      <c r="AF27" s="31">
        <f t="shared" si="0"/>
        <v>0</v>
      </c>
      <c r="AG27" s="31">
        <f t="shared" si="1"/>
        <v>0</v>
      </c>
      <c r="AH27" s="31">
        <f t="shared" si="2"/>
        <v>18</v>
      </c>
      <c r="AI27" s="31">
        <f t="shared" si="3"/>
        <v>8</v>
      </c>
      <c r="AJ27" s="17" t="str">
        <f t="shared" si="4"/>
        <v>NA</v>
      </c>
      <c r="AK27" s="13"/>
      <c r="AL27" s="425" t="s">
        <v>79</v>
      </c>
      <c r="AM27" s="374"/>
      <c r="AN27" s="212" t="s">
        <v>397</v>
      </c>
      <c r="AO27" s="212" t="s">
        <v>398</v>
      </c>
      <c r="AP27" s="212" t="s">
        <v>412</v>
      </c>
      <c r="AQ27" s="205"/>
      <c r="AR27" s="13"/>
      <c r="AS27" s="196" t="str">
        <f>Résultats!B38</f>
        <v>4.12</v>
      </c>
      <c r="AT27" s="197" t="str">
        <f>Résultats!C38</f>
        <v>A</v>
      </c>
      <c r="AU27" s="31">
        <f>'P01'!$H37</f>
        <v>0</v>
      </c>
      <c r="AV27" s="31">
        <f>'P02'!$H37</f>
        <v>0</v>
      </c>
      <c r="AW27" s="31">
        <f>'P03'!$H37</f>
        <v>0</v>
      </c>
      <c r="AX27" s="31">
        <f>'P04'!$H37</f>
        <v>0</v>
      </c>
      <c r="AY27" s="31">
        <f>'P05'!$H37</f>
        <v>0</v>
      </c>
      <c r="AZ27" s="31">
        <f>'P06'!$H37</f>
        <v>0</v>
      </c>
      <c r="BA27" s="31">
        <f>'P07'!$H37</f>
        <v>0</v>
      </c>
      <c r="BB27" s="31">
        <f>'P08'!$H37</f>
        <v>0</v>
      </c>
      <c r="BC27" s="31">
        <f>'P09'!$H37</f>
        <v>0</v>
      </c>
      <c r="BD27" s="31">
        <f>'P10'!$H37</f>
        <v>0</v>
      </c>
      <c r="BE27" s="31">
        <f>'P11'!$H37</f>
        <v>0</v>
      </c>
      <c r="BF27" s="31">
        <f>'P12'!$H37</f>
        <v>0</v>
      </c>
      <c r="BG27" s="31">
        <f>'P13'!$H37</f>
        <v>0</v>
      </c>
      <c r="BH27" s="31">
        <f>'P14'!$H37</f>
        <v>0</v>
      </c>
      <c r="BI27" s="31">
        <f>'P15'!$H37</f>
        <v>0</v>
      </c>
      <c r="BJ27" s="31">
        <f>'P16'!$H37</f>
        <v>0</v>
      </c>
      <c r="BK27" s="31">
        <f>'P17'!$H37</f>
        <v>0</v>
      </c>
      <c r="BL27" s="31">
        <f>'P18'!$H37</f>
        <v>0</v>
      </c>
      <c r="BM27" s="31">
        <f>'P19'!$H37</f>
        <v>0</v>
      </c>
      <c r="BN27" s="31">
        <f>'P20'!$H37</f>
        <v>0</v>
      </c>
      <c r="BO27" s="31"/>
      <c r="BP27" s="31">
        <f>'P22'!$H37</f>
        <v>0</v>
      </c>
      <c r="BQ27" s="31">
        <f>'P23'!$H37</f>
        <v>0</v>
      </c>
      <c r="BR27" s="31">
        <f>'P24'!$H37</f>
        <v>0</v>
      </c>
      <c r="BS27" s="31">
        <f>'P25'!$H37</f>
        <v>0</v>
      </c>
      <c r="BT27" s="198">
        <f>'P26'!$H37</f>
        <v>0</v>
      </c>
      <c r="BU27" s="31">
        <f t="shared" si="5"/>
        <v>0</v>
      </c>
      <c r="BV27" s="199" t="str">
        <f t="shared" si="6"/>
        <v>-</v>
      </c>
    </row>
    <row r="28" spans="1:74" ht="15.75" customHeight="1" x14ac:dyDescent="0.2">
      <c r="A28" s="200" t="s">
        <v>408</v>
      </c>
      <c r="B28" s="193" t="str">
        <f>Résultats!B39</f>
        <v>4.13</v>
      </c>
      <c r="C28" s="194" t="str">
        <f>Résultats!C39</f>
        <v>A</v>
      </c>
      <c r="D28" s="31">
        <f>Résultats!E39</f>
        <v>0</v>
      </c>
      <c r="E28" s="13"/>
      <c r="F28" s="100" t="str">
        <f>'P01'!G38</f>
        <v>na</v>
      </c>
      <c r="G28" s="103" t="str">
        <f>'P02'!G38</f>
        <v>na</v>
      </c>
      <c r="H28" s="103" t="str">
        <f>'P03'!G38</f>
        <v>na</v>
      </c>
      <c r="I28" s="103" t="str">
        <f>'P04'!G38</f>
        <v>na</v>
      </c>
      <c r="J28" s="103" t="str">
        <f>'P05'!G38</f>
        <v>na</v>
      </c>
      <c r="K28" s="103" t="str">
        <f>'P06'!G38</f>
        <v>na</v>
      </c>
      <c r="L28" s="103" t="str">
        <f>'P07'!G38</f>
        <v>na</v>
      </c>
      <c r="M28" s="103" t="str">
        <f>'P08'!G38</f>
        <v>na</v>
      </c>
      <c r="N28" s="103" t="str">
        <f>'P09'!G38</f>
        <v>na</v>
      </c>
      <c r="O28" s="103" t="str">
        <f>'P10'!G38</f>
        <v>na</v>
      </c>
      <c r="P28" s="103" t="str">
        <f>'P11'!G38</f>
        <v>na</v>
      </c>
      <c r="Q28" s="103" t="str">
        <f>'P12'!G38</f>
        <v>c</v>
      </c>
      <c r="R28" s="103" t="str">
        <f>'P13'!G38</f>
        <v>na</v>
      </c>
      <c r="S28" s="103" t="str">
        <f>'P14'!G38</f>
        <v>na</v>
      </c>
      <c r="T28" s="103" t="str">
        <f>'P15'!G38</f>
        <v>na</v>
      </c>
      <c r="U28" s="103" t="str">
        <f>'P16'!G38</f>
        <v>na</v>
      </c>
      <c r="V28" s="103" t="str">
        <f>'P17'!G38</f>
        <v>na</v>
      </c>
      <c r="W28" s="103" t="str">
        <f>'P18'!G38</f>
        <v>na</v>
      </c>
      <c r="X28" s="103" t="str">
        <f>'P19'!G38</f>
        <v>nt</v>
      </c>
      <c r="Y28" s="103" t="str">
        <f>'P20'!G38</f>
        <v>nt</v>
      </c>
      <c r="Z28" s="103" t="str">
        <f>'P21'!G38</f>
        <v>nt</v>
      </c>
      <c r="AA28" s="103" t="str">
        <f>'P22'!G38</f>
        <v>nt</v>
      </c>
      <c r="AB28" s="103" t="str">
        <f>'P23'!G38</f>
        <v>nt</v>
      </c>
      <c r="AC28" s="103" t="str">
        <f>'P24'!G38</f>
        <v>nt</v>
      </c>
      <c r="AD28" s="103" t="str">
        <f>'P25'!G38</f>
        <v>nt</v>
      </c>
      <c r="AE28" s="195" t="str">
        <f>'P26'!G38</f>
        <v>nt</v>
      </c>
      <c r="AF28" s="31">
        <f t="shared" si="0"/>
        <v>1</v>
      </c>
      <c r="AG28" s="31">
        <f t="shared" si="1"/>
        <v>0</v>
      </c>
      <c r="AH28" s="31">
        <f t="shared" si="2"/>
        <v>17</v>
      </c>
      <c r="AI28" s="31">
        <f t="shared" si="3"/>
        <v>8</v>
      </c>
      <c r="AJ28" s="17" t="str">
        <f t="shared" si="4"/>
        <v>C</v>
      </c>
      <c r="AK28" s="13"/>
      <c r="AL28" s="213" t="s">
        <v>403</v>
      </c>
      <c r="AM28" s="214"/>
      <c r="AN28" s="201">
        <f t="shared" ref="AN28:AN40" si="7">COUNTIFS(A$2:A$107,$AL28,AJ$2:AJ$107,$AN$27)</f>
        <v>0</v>
      </c>
      <c r="AO28" s="201">
        <f t="shared" ref="AO28:AO40" si="8">COUNTIFS(A$2:A$107,$AL28,AJ$2:AJ$107,$AO$27)</f>
        <v>4</v>
      </c>
      <c r="AP28" s="201">
        <f t="shared" ref="AP28:AP40" si="9">AN28+AO28</f>
        <v>4</v>
      </c>
      <c r="AQ28" s="205"/>
      <c r="AR28" s="13"/>
      <c r="AS28" s="196" t="str">
        <f>Résultats!B39</f>
        <v>4.13</v>
      </c>
      <c r="AT28" s="197" t="str">
        <f>Résultats!C39</f>
        <v>A</v>
      </c>
      <c r="AU28" s="31">
        <f>'P01'!$H38</f>
        <v>0</v>
      </c>
      <c r="AV28" s="31">
        <f>'P02'!$H38</f>
        <v>0</v>
      </c>
      <c r="AW28" s="31">
        <f>'P03'!$H38</f>
        <v>0</v>
      </c>
      <c r="AX28" s="31">
        <f>'P04'!$H38</f>
        <v>0</v>
      </c>
      <c r="AY28" s="31">
        <f>'P05'!$H38</f>
        <v>0</v>
      </c>
      <c r="AZ28" s="31">
        <f>'P06'!$H38</f>
        <v>0</v>
      </c>
      <c r="BA28" s="31">
        <f>'P07'!$H38</f>
        <v>0</v>
      </c>
      <c r="BB28" s="31">
        <f>'P08'!$H38</f>
        <v>0</v>
      </c>
      <c r="BC28" s="31">
        <f>'P09'!$H38</f>
        <v>0</v>
      </c>
      <c r="BD28" s="31">
        <f>'P10'!$H38</f>
        <v>0</v>
      </c>
      <c r="BE28" s="31">
        <f>'P11'!$H38</f>
        <v>0</v>
      </c>
      <c r="BF28" s="31">
        <f>'P12'!$H38</f>
        <v>0</v>
      </c>
      <c r="BG28" s="31">
        <f>'P13'!$H38</f>
        <v>0</v>
      </c>
      <c r="BH28" s="31">
        <f>'P14'!$H38</f>
        <v>0</v>
      </c>
      <c r="BI28" s="31">
        <f>'P15'!$H38</f>
        <v>0</v>
      </c>
      <c r="BJ28" s="31">
        <f>'P16'!$H38</f>
        <v>0</v>
      </c>
      <c r="BK28" s="31">
        <f>'P17'!$H38</f>
        <v>0</v>
      </c>
      <c r="BL28" s="31">
        <f>'P18'!$H38</f>
        <v>0</v>
      </c>
      <c r="BM28" s="31">
        <f>'P19'!$H38</f>
        <v>0</v>
      </c>
      <c r="BN28" s="31">
        <f>'P20'!$H38</f>
        <v>0</v>
      </c>
      <c r="BO28" s="31"/>
      <c r="BP28" s="31">
        <f>'P22'!$H38</f>
        <v>0</v>
      </c>
      <c r="BQ28" s="31">
        <f>'P23'!$H38</f>
        <v>0</v>
      </c>
      <c r="BR28" s="31">
        <f>'P24'!$H38</f>
        <v>0</v>
      </c>
      <c r="BS28" s="31">
        <f>'P25'!$H38</f>
        <v>0</v>
      </c>
      <c r="BT28" s="198">
        <f>'P26'!$H38</f>
        <v>0</v>
      </c>
      <c r="BU28" s="31">
        <f t="shared" si="5"/>
        <v>0</v>
      </c>
      <c r="BV28" s="199" t="str">
        <f t="shared" si="6"/>
        <v>-</v>
      </c>
    </row>
    <row r="29" spans="1:74" ht="15.75" customHeight="1" x14ac:dyDescent="0.2">
      <c r="A29" s="192" t="s">
        <v>413</v>
      </c>
      <c r="B29" s="193" t="str">
        <f>Résultats!B40</f>
        <v>5.1</v>
      </c>
      <c r="C29" s="194" t="str">
        <f>Résultats!C40</f>
        <v>A</v>
      </c>
      <c r="D29" s="31">
        <f>Résultats!E40</f>
        <v>0</v>
      </c>
      <c r="E29" s="13"/>
      <c r="F29" s="100" t="str">
        <f>'P01'!G39</f>
        <v>na</v>
      </c>
      <c r="G29" s="103" t="str">
        <f>'P02'!G39</f>
        <v>na</v>
      </c>
      <c r="H29" s="103" t="str">
        <f>'P03'!G39</f>
        <v>na</v>
      </c>
      <c r="I29" s="103" t="str">
        <f>'P04'!G39</f>
        <v>na</v>
      </c>
      <c r="J29" s="103" t="str">
        <f>'P05'!G39</f>
        <v>na</v>
      </c>
      <c r="K29" s="103" t="str">
        <f>'P06'!G39</f>
        <v>na</v>
      </c>
      <c r="L29" s="103" t="str">
        <f>'P07'!G39</f>
        <v>na</v>
      </c>
      <c r="M29" s="103" t="str">
        <f>'P08'!G39</f>
        <v>na</v>
      </c>
      <c r="N29" s="103" t="str">
        <f>'P09'!G39</f>
        <v>na</v>
      </c>
      <c r="O29" s="103" t="str">
        <f>'P10'!G39</f>
        <v>na</v>
      </c>
      <c r="P29" s="103" t="str">
        <f>'P11'!G39</f>
        <v>na</v>
      </c>
      <c r="Q29" s="103" t="str">
        <f>'P12'!G39</f>
        <v>na</v>
      </c>
      <c r="R29" s="103" t="str">
        <f>'P13'!G39</f>
        <v>na</v>
      </c>
      <c r="S29" s="103" t="str">
        <f>'P14'!G39</f>
        <v>na</v>
      </c>
      <c r="T29" s="103" t="str">
        <f>'P15'!G39</f>
        <v>na</v>
      </c>
      <c r="U29" s="103" t="str">
        <f>'P16'!G39</f>
        <v>na</v>
      </c>
      <c r="V29" s="103" t="str">
        <f>'P17'!G39</f>
        <v>na</v>
      </c>
      <c r="W29" s="103" t="str">
        <f>'P18'!G39</f>
        <v>na</v>
      </c>
      <c r="X29" s="103" t="str">
        <f>'P19'!G39</f>
        <v>nt</v>
      </c>
      <c r="Y29" s="103" t="str">
        <f>'P20'!G39</f>
        <v>nt</v>
      </c>
      <c r="Z29" s="103" t="str">
        <f>'P21'!G39</f>
        <v>nt</v>
      </c>
      <c r="AA29" s="103" t="str">
        <f>'P22'!G39</f>
        <v>nt</v>
      </c>
      <c r="AB29" s="103" t="str">
        <f>'P23'!G39</f>
        <v>nt</v>
      </c>
      <c r="AC29" s="103" t="str">
        <f>'P24'!G39</f>
        <v>nt</v>
      </c>
      <c r="AD29" s="103" t="str">
        <f>'P25'!G39</f>
        <v>nt</v>
      </c>
      <c r="AE29" s="195" t="str">
        <f>'P26'!G39</f>
        <v>nt</v>
      </c>
      <c r="AF29" s="31">
        <f t="shared" si="0"/>
        <v>0</v>
      </c>
      <c r="AG29" s="31">
        <f t="shared" si="1"/>
        <v>0</v>
      </c>
      <c r="AH29" s="31">
        <f t="shared" si="2"/>
        <v>18</v>
      </c>
      <c r="AI29" s="31">
        <f t="shared" si="3"/>
        <v>8</v>
      </c>
      <c r="AJ29" s="17" t="str">
        <f t="shared" si="4"/>
        <v>NA</v>
      </c>
      <c r="AK29" s="13"/>
      <c r="AL29" s="213" t="s">
        <v>406</v>
      </c>
      <c r="AM29" s="214"/>
      <c r="AN29" s="201">
        <f t="shared" si="7"/>
        <v>0</v>
      </c>
      <c r="AO29" s="201">
        <f t="shared" si="8"/>
        <v>2</v>
      </c>
      <c r="AP29" s="201">
        <f t="shared" si="9"/>
        <v>2</v>
      </c>
      <c r="AQ29" s="205"/>
      <c r="AR29" s="13"/>
      <c r="AS29" s="196" t="str">
        <f>Résultats!B40</f>
        <v>5.1</v>
      </c>
      <c r="AT29" s="197" t="str">
        <f>Résultats!C40</f>
        <v>A</v>
      </c>
      <c r="AU29" s="31">
        <f>'P01'!$H39</f>
        <v>0</v>
      </c>
      <c r="AV29" s="31">
        <f>'P02'!$H39</f>
        <v>0</v>
      </c>
      <c r="AW29" s="31">
        <f>'P03'!$H39</f>
        <v>0</v>
      </c>
      <c r="AX29" s="31">
        <f>'P04'!$H39</f>
        <v>0</v>
      </c>
      <c r="AY29" s="31">
        <f>'P05'!$H39</f>
        <v>0</v>
      </c>
      <c r="AZ29" s="31">
        <f>'P06'!$H39</f>
        <v>0</v>
      </c>
      <c r="BA29" s="31">
        <f>'P07'!$H39</f>
        <v>0</v>
      </c>
      <c r="BB29" s="31">
        <f>'P08'!$H39</f>
        <v>0</v>
      </c>
      <c r="BC29" s="31">
        <f>'P09'!$H39</f>
        <v>0</v>
      </c>
      <c r="BD29" s="31">
        <f>'P10'!$H39</f>
        <v>0</v>
      </c>
      <c r="BE29" s="31">
        <f>'P11'!$H39</f>
        <v>0</v>
      </c>
      <c r="BF29" s="31">
        <f>'P12'!$H39</f>
        <v>0</v>
      </c>
      <c r="BG29" s="31">
        <f>'P13'!$H39</f>
        <v>0</v>
      </c>
      <c r="BH29" s="31">
        <f>'P14'!$H39</f>
        <v>0</v>
      </c>
      <c r="BI29" s="31">
        <f>'P15'!$H39</f>
        <v>0</v>
      </c>
      <c r="BJ29" s="31">
        <f>'P16'!$H39</f>
        <v>0</v>
      </c>
      <c r="BK29" s="31">
        <f>'P17'!$H39</f>
        <v>0</v>
      </c>
      <c r="BL29" s="31">
        <f>'P18'!$H39</f>
        <v>0</v>
      </c>
      <c r="BM29" s="31">
        <f>'P19'!$H39</f>
        <v>0</v>
      </c>
      <c r="BN29" s="31">
        <f>'P20'!$H39</f>
        <v>0</v>
      </c>
      <c r="BO29" s="31"/>
      <c r="BP29" s="31">
        <f>'P22'!$H39</f>
        <v>0</v>
      </c>
      <c r="BQ29" s="31">
        <f>'P23'!$H39</f>
        <v>0</v>
      </c>
      <c r="BR29" s="31">
        <f>'P24'!$H39</f>
        <v>0</v>
      </c>
      <c r="BS29" s="31">
        <f>'P25'!$H39</f>
        <v>0</v>
      </c>
      <c r="BT29" s="198">
        <f>'P26'!$H39</f>
        <v>0</v>
      </c>
      <c r="BU29" s="31">
        <f t="shared" si="5"/>
        <v>0</v>
      </c>
      <c r="BV29" s="199" t="str">
        <f t="shared" si="6"/>
        <v>-</v>
      </c>
    </row>
    <row r="30" spans="1:74" ht="15.75" customHeight="1" x14ac:dyDescent="0.2">
      <c r="A30" s="200" t="s">
        <v>413</v>
      </c>
      <c r="B30" s="193" t="str">
        <f>Résultats!B41</f>
        <v>5.2</v>
      </c>
      <c r="C30" s="194" t="str">
        <f>Résultats!C41</f>
        <v>A</v>
      </c>
      <c r="D30" s="31">
        <f>Résultats!E41</f>
        <v>0</v>
      </c>
      <c r="E30" s="13"/>
      <c r="F30" s="100" t="str">
        <f>'P01'!G40</f>
        <v>na</v>
      </c>
      <c r="G30" s="103" t="str">
        <f>'P02'!G40</f>
        <v>na</v>
      </c>
      <c r="H30" s="103" t="str">
        <f>'P03'!G40</f>
        <v>na</v>
      </c>
      <c r="I30" s="103" t="str">
        <f>'P04'!G40</f>
        <v>na</v>
      </c>
      <c r="J30" s="103" t="str">
        <f>'P05'!G40</f>
        <v>na</v>
      </c>
      <c r="K30" s="103" t="str">
        <f>'P06'!G40</f>
        <v>na</v>
      </c>
      <c r="L30" s="103" t="str">
        <f>'P07'!G40</f>
        <v>na</v>
      </c>
      <c r="M30" s="103" t="str">
        <f>'P08'!G40</f>
        <v>na</v>
      </c>
      <c r="N30" s="103" t="str">
        <f>'P09'!G40</f>
        <v>na</v>
      </c>
      <c r="O30" s="103" t="str">
        <f>'P10'!G40</f>
        <v>na</v>
      </c>
      <c r="P30" s="103" t="str">
        <f>'P11'!G40</f>
        <v>na</v>
      </c>
      <c r="Q30" s="103" t="str">
        <f>'P12'!G40</f>
        <v>na</v>
      </c>
      <c r="R30" s="103" t="str">
        <f>'P13'!G40</f>
        <v>na</v>
      </c>
      <c r="S30" s="103" t="str">
        <f>'P14'!G40</f>
        <v>na</v>
      </c>
      <c r="T30" s="103" t="str">
        <f>'P15'!G40</f>
        <v>na</v>
      </c>
      <c r="U30" s="103" t="str">
        <f>'P16'!G40</f>
        <v>na</v>
      </c>
      <c r="V30" s="103" t="str">
        <f>'P17'!G40</f>
        <v>na</v>
      </c>
      <c r="W30" s="103" t="str">
        <f>'P18'!G40</f>
        <v>na</v>
      </c>
      <c r="X30" s="103" t="str">
        <f>'P19'!G40</f>
        <v>nt</v>
      </c>
      <c r="Y30" s="103" t="str">
        <f>'P20'!G40</f>
        <v>nt</v>
      </c>
      <c r="Z30" s="103" t="str">
        <f>'P21'!G40</f>
        <v>nt</v>
      </c>
      <c r="AA30" s="103" t="str">
        <f>'P22'!G40</f>
        <v>nt</v>
      </c>
      <c r="AB30" s="103" t="str">
        <f>'P23'!G40</f>
        <v>nt</v>
      </c>
      <c r="AC30" s="103" t="str">
        <f>'P24'!G40</f>
        <v>nt</v>
      </c>
      <c r="AD30" s="103" t="str">
        <f>'P25'!G40</f>
        <v>nt</v>
      </c>
      <c r="AE30" s="195" t="str">
        <f>'P26'!G40</f>
        <v>nt</v>
      </c>
      <c r="AF30" s="31">
        <f t="shared" si="0"/>
        <v>0</v>
      </c>
      <c r="AG30" s="31">
        <f t="shared" si="1"/>
        <v>0</v>
      </c>
      <c r="AH30" s="31">
        <f t="shared" si="2"/>
        <v>18</v>
      </c>
      <c r="AI30" s="31">
        <f t="shared" si="3"/>
        <v>8</v>
      </c>
      <c r="AJ30" s="17" t="str">
        <f t="shared" si="4"/>
        <v>NA</v>
      </c>
      <c r="AK30" s="13"/>
      <c r="AL30" s="213" t="s">
        <v>407</v>
      </c>
      <c r="AM30" s="214"/>
      <c r="AN30" s="201">
        <f t="shared" si="7"/>
        <v>1</v>
      </c>
      <c r="AO30" s="201">
        <f t="shared" si="8"/>
        <v>2</v>
      </c>
      <c r="AP30" s="201">
        <f t="shared" si="9"/>
        <v>3</v>
      </c>
      <c r="AQ30" s="205"/>
      <c r="AR30" s="13"/>
      <c r="AS30" s="196" t="str">
        <f>Résultats!B41</f>
        <v>5.2</v>
      </c>
      <c r="AT30" s="197" t="str">
        <f>Résultats!C41</f>
        <v>A</v>
      </c>
      <c r="AU30" s="31">
        <f>'P01'!$H40</f>
        <v>0</v>
      </c>
      <c r="AV30" s="31">
        <f>'P02'!$H40</f>
        <v>0</v>
      </c>
      <c r="AW30" s="31">
        <f>'P03'!$H40</f>
        <v>0</v>
      </c>
      <c r="AX30" s="31">
        <f>'P04'!$H40</f>
        <v>0</v>
      </c>
      <c r="AY30" s="31">
        <f>'P05'!$H40</f>
        <v>0</v>
      </c>
      <c r="AZ30" s="31">
        <f>'P06'!$H40</f>
        <v>0</v>
      </c>
      <c r="BA30" s="31">
        <f>'P07'!$H40</f>
        <v>0</v>
      </c>
      <c r="BB30" s="31">
        <f>'P08'!$H40</f>
        <v>0</v>
      </c>
      <c r="BC30" s="31">
        <f>'P09'!$H40</f>
        <v>0</v>
      </c>
      <c r="BD30" s="31">
        <f>'P10'!$H40</f>
        <v>0</v>
      </c>
      <c r="BE30" s="31">
        <f>'P11'!$H40</f>
        <v>0</v>
      </c>
      <c r="BF30" s="31">
        <f>'P12'!$H40</f>
        <v>0</v>
      </c>
      <c r="BG30" s="31">
        <f>'P13'!$H40</f>
        <v>0</v>
      </c>
      <c r="BH30" s="31">
        <f>'P14'!$H40</f>
        <v>0</v>
      </c>
      <c r="BI30" s="31">
        <f>'P15'!$H40</f>
        <v>0</v>
      </c>
      <c r="BJ30" s="31">
        <f>'P16'!$H40</f>
        <v>0</v>
      </c>
      <c r="BK30" s="31">
        <f>'P17'!$H40</f>
        <v>0</v>
      </c>
      <c r="BL30" s="31">
        <f>'P18'!$H40</f>
        <v>0</v>
      </c>
      <c r="BM30" s="31">
        <f>'P19'!$H40</f>
        <v>0</v>
      </c>
      <c r="BN30" s="31">
        <f>'P20'!$H40</f>
        <v>0</v>
      </c>
      <c r="BO30" s="31"/>
      <c r="BP30" s="31">
        <f>'P22'!$H40</f>
        <v>0</v>
      </c>
      <c r="BQ30" s="31">
        <f>'P23'!$H40</f>
        <v>0</v>
      </c>
      <c r="BR30" s="31">
        <f>'P24'!$H40</f>
        <v>0</v>
      </c>
      <c r="BS30" s="31">
        <f>'P25'!$H40</f>
        <v>0</v>
      </c>
      <c r="BT30" s="198">
        <f>'P26'!$H40</f>
        <v>0</v>
      </c>
      <c r="BU30" s="31">
        <f t="shared" si="5"/>
        <v>0</v>
      </c>
      <c r="BV30" s="199" t="str">
        <f t="shared" si="6"/>
        <v>-</v>
      </c>
    </row>
    <row r="31" spans="1:74" ht="15.75" customHeight="1" x14ac:dyDescent="0.2">
      <c r="A31" s="200" t="s">
        <v>413</v>
      </c>
      <c r="B31" s="193" t="str">
        <f>Résultats!B42</f>
        <v>5.3</v>
      </c>
      <c r="C31" s="194" t="str">
        <f>Résultats!C42</f>
        <v>A</v>
      </c>
      <c r="D31" s="31" t="str">
        <f>Résultats!E42</f>
        <v>x</v>
      </c>
      <c r="E31" s="13"/>
      <c r="F31" s="100" t="str">
        <f>'P01'!G41</f>
        <v>na</v>
      </c>
      <c r="G31" s="103" t="str">
        <f>'P02'!G41</f>
        <v>na</v>
      </c>
      <c r="H31" s="103" t="str">
        <f>'P03'!G41</f>
        <v>na</v>
      </c>
      <c r="I31" s="103" t="str">
        <f>'P04'!G41</f>
        <v>na</v>
      </c>
      <c r="J31" s="103" t="str">
        <f>'P05'!G41</f>
        <v>na</v>
      </c>
      <c r="K31" s="103" t="str">
        <f>'P06'!G41</f>
        <v>na</v>
      </c>
      <c r="L31" s="103" t="str">
        <f>'P07'!G41</f>
        <v>na</v>
      </c>
      <c r="M31" s="103" t="str">
        <f>'P08'!G41</f>
        <v>na</v>
      </c>
      <c r="N31" s="103" t="str">
        <f>'P09'!G41</f>
        <v>na</v>
      </c>
      <c r="O31" s="103" t="str">
        <f>'P10'!G41</f>
        <v>na</v>
      </c>
      <c r="P31" s="103" t="str">
        <f>'P11'!G41</f>
        <v>na</v>
      </c>
      <c r="Q31" s="103" t="str">
        <f>'P12'!G41</f>
        <v>na</v>
      </c>
      <c r="R31" s="103" t="str">
        <f>'P13'!G41</f>
        <v>na</v>
      </c>
      <c r="S31" s="103" t="str">
        <f>'P14'!G41</f>
        <v>na</v>
      </c>
      <c r="T31" s="103" t="str">
        <f>'P15'!G41</f>
        <v>na</v>
      </c>
      <c r="U31" s="103" t="str">
        <f>'P16'!G41</f>
        <v>na</v>
      </c>
      <c r="V31" s="103" t="str">
        <f>'P17'!G41</f>
        <v>na</v>
      </c>
      <c r="W31" s="103" t="str">
        <f>'P18'!G41</f>
        <v>na</v>
      </c>
      <c r="X31" s="103" t="str">
        <f>'P19'!G41</f>
        <v>nt</v>
      </c>
      <c r="Y31" s="103" t="str">
        <f>'P20'!G41</f>
        <v>nt</v>
      </c>
      <c r="Z31" s="103" t="str">
        <f>'P21'!G41</f>
        <v>nt</v>
      </c>
      <c r="AA31" s="103" t="str">
        <f>'P22'!G41</f>
        <v>nt</v>
      </c>
      <c r="AB31" s="103" t="str">
        <f>'P23'!G41</f>
        <v>nt</v>
      </c>
      <c r="AC31" s="103" t="str">
        <f>'P24'!G41</f>
        <v>nt</v>
      </c>
      <c r="AD31" s="103" t="str">
        <f>'P25'!G41</f>
        <v>nt</v>
      </c>
      <c r="AE31" s="195" t="str">
        <f>'P26'!G41</f>
        <v>nt</v>
      </c>
      <c r="AF31" s="31">
        <f t="shared" si="0"/>
        <v>0</v>
      </c>
      <c r="AG31" s="31">
        <f t="shared" si="1"/>
        <v>0</v>
      </c>
      <c r="AH31" s="31">
        <f t="shared" si="2"/>
        <v>18</v>
      </c>
      <c r="AI31" s="31">
        <f t="shared" si="3"/>
        <v>8</v>
      </c>
      <c r="AJ31" s="17" t="str">
        <f t="shared" si="4"/>
        <v>NA</v>
      </c>
      <c r="AK31" s="13"/>
      <c r="AL31" s="213" t="s">
        <v>408</v>
      </c>
      <c r="AM31" s="214"/>
      <c r="AN31" s="201">
        <f t="shared" si="7"/>
        <v>6</v>
      </c>
      <c r="AO31" s="201">
        <f t="shared" si="8"/>
        <v>3</v>
      </c>
      <c r="AP31" s="201">
        <f t="shared" si="9"/>
        <v>9</v>
      </c>
      <c r="AQ31" s="205"/>
      <c r="AR31" s="13"/>
      <c r="AS31" s="196" t="str">
        <f>Résultats!B42</f>
        <v>5.3</v>
      </c>
      <c r="AT31" s="197" t="str">
        <f>Résultats!C42</f>
        <v>A</v>
      </c>
      <c r="AU31" s="31">
        <f>'P01'!$H41</f>
        <v>0</v>
      </c>
      <c r="AV31" s="31">
        <f>'P02'!$H41</f>
        <v>0</v>
      </c>
      <c r="AW31" s="31">
        <f>'P03'!$H41</f>
        <v>0</v>
      </c>
      <c r="AX31" s="31">
        <f>'P04'!$H41</f>
        <v>0</v>
      </c>
      <c r="AY31" s="31">
        <f>'P05'!$H41</f>
        <v>0</v>
      </c>
      <c r="AZ31" s="31">
        <f>'P06'!$H41</f>
        <v>0</v>
      </c>
      <c r="BA31" s="31">
        <f>'P07'!$H41</f>
        <v>0</v>
      </c>
      <c r="BB31" s="31">
        <f>'P08'!$H41</f>
        <v>0</v>
      </c>
      <c r="BC31" s="31">
        <f>'P09'!$H41</f>
        <v>0</v>
      </c>
      <c r="BD31" s="31">
        <f>'P10'!$H41</f>
        <v>0</v>
      </c>
      <c r="BE31" s="31">
        <f>'P11'!$H41</f>
        <v>0</v>
      </c>
      <c r="BF31" s="31">
        <f>'P12'!$H41</f>
        <v>0</v>
      </c>
      <c r="BG31" s="31">
        <f>'P13'!$H41</f>
        <v>0</v>
      </c>
      <c r="BH31" s="31">
        <f>'P14'!$H41</f>
        <v>0</v>
      </c>
      <c r="BI31" s="31">
        <f>'P15'!$H41</f>
        <v>0</v>
      </c>
      <c r="BJ31" s="31">
        <f>'P16'!$H41</f>
        <v>0</v>
      </c>
      <c r="BK31" s="31">
        <f>'P17'!$H41</f>
        <v>0</v>
      </c>
      <c r="BL31" s="31">
        <f>'P18'!$H41</f>
        <v>0</v>
      </c>
      <c r="BM31" s="31">
        <f>'P19'!$H41</f>
        <v>0</v>
      </c>
      <c r="BN31" s="31">
        <f>'P20'!$H41</f>
        <v>0</v>
      </c>
      <c r="BO31" s="31"/>
      <c r="BP31" s="31">
        <f>'P22'!$H41</f>
        <v>0</v>
      </c>
      <c r="BQ31" s="31">
        <f>'P23'!$H41</f>
        <v>0</v>
      </c>
      <c r="BR31" s="31">
        <f>'P24'!$H41</f>
        <v>0</v>
      </c>
      <c r="BS31" s="31">
        <f>'P25'!$H41</f>
        <v>0</v>
      </c>
      <c r="BT31" s="198">
        <f>'P26'!$H41</f>
        <v>0</v>
      </c>
      <c r="BU31" s="31">
        <f t="shared" si="5"/>
        <v>0</v>
      </c>
      <c r="BV31" s="199" t="str">
        <f t="shared" si="6"/>
        <v>-</v>
      </c>
    </row>
    <row r="32" spans="1:74" ht="15.75" customHeight="1" x14ac:dyDescent="0.2">
      <c r="A32" s="200" t="s">
        <v>413</v>
      </c>
      <c r="B32" s="193" t="str">
        <f>Résultats!B43</f>
        <v>5.4</v>
      </c>
      <c r="C32" s="194" t="str">
        <f>Résultats!C43</f>
        <v>A</v>
      </c>
      <c r="D32" s="31">
        <f>Résultats!E43</f>
        <v>0</v>
      </c>
      <c r="E32" s="13"/>
      <c r="F32" s="100" t="str">
        <f>'P01'!G42</f>
        <v>na</v>
      </c>
      <c r="G32" s="103" t="str">
        <f>'P02'!G42</f>
        <v>na</v>
      </c>
      <c r="H32" s="103" t="str">
        <f>'P03'!G42</f>
        <v>na</v>
      </c>
      <c r="I32" s="103" t="str">
        <f>'P04'!G42</f>
        <v>na</v>
      </c>
      <c r="J32" s="103" t="str">
        <f>'P05'!G42</f>
        <v>na</v>
      </c>
      <c r="K32" s="103" t="str">
        <f>'P06'!G42</f>
        <v>na</v>
      </c>
      <c r="L32" s="103" t="str">
        <f>'P07'!G42</f>
        <v>na</v>
      </c>
      <c r="M32" s="103" t="str">
        <f>'P08'!G42</f>
        <v>na</v>
      </c>
      <c r="N32" s="103" t="str">
        <f>'P09'!G42</f>
        <v>na</v>
      </c>
      <c r="O32" s="103" t="str">
        <f>'P10'!G42</f>
        <v>na</v>
      </c>
      <c r="P32" s="103" t="str">
        <f>'P11'!G42</f>
        <v>na</v>
      </c>
      <c r="Q32" s="103" t="str">
        <f>'P12'!G42</f>
        <v>nc</v>
      </c>
      <c r="R32" s="103" t="str">
        <f>'P13'!G42</f>
        <v>na</v>
      </c>
      <c r="S32" s="103" t="str">
        <f>'P14'!G42</f>
        <v>na</v>
      </c>
      <c r="T32" s="103" t="str">
        <f>'P15'!G42</f>
        <v>na</v>
      </c>
      <c r="U32" s="103" t="str">
        <f>'P16'!G42</f>
        <v>na</v>
      </c>
      <c r="V32" s="103" t="str">
        <f>'P17'!G42</f>
        <v>na</v>
      </c>
      <c r="W32" s="103" t="str">
        <f>'P18'!G42</f>
        <v>na</v>
      </c>
      <c r="X32" s="103" t="str">
        <f>'P19'!G42</f>
        <v>nt</v>
      </c>
      <c r="Y32" s="103" t="str">
        <f>'P20'!G42</f>
        <v>nt</v>
      </c>
      <c r="Z32" s="103" t="str">
        <f>'P21'!G42</f>
        <v>nt</v>
      </c>
      <c r="AA32" s="103" t="str">
        <f>'P22'!G42</f>
        <v>nt</v>
      </c>
      <c r="AB32" s="103" t="str">
        <f>'P23'!G42</f>
        <v>nt</v>
      </c>
      <c r="AC32" s="103" t="str">
        <f>'P24'!G42</f>
        <v>nt</v>
      </c>
      <c r="AD32" s="103" t="str">
        <f>'P25'!G42</f>
        <v>nt</v>
      </c>
      <c r="AE32" s="195" t="str">
        <f>'P26'!G42</f>
        <v>nt</v>
      </c>
      <c r="AF32" s="31">
        <f t="shared" si="0"/>
        <v>0</v>
      </c>
      <c r="AG32" s="31">
        <f t="shared" si="1"/>
        <v>1</v>
      </c>
      <c r="AH32" s="31">
        <f t="shared" si="2"/>
        <v>17</v>
      </c>
      <c r="AI32" s="31">
        <f t="shared" si="3"/>
        <v>8</v>
      </c>
      <c r="AJ32" s="17" t="str">
        <f t="shared" si="4"/>
        <v>NC</v>
      </c>
      <c r="AK32" s="13"/>
      <c r="AL32" s="213" t="s">
        <v>413</v>
      </c>
      <c r="AM32" s="214"/>
      <c r="AN32" s="201">
        <f t="shared" si="7"/>
        <v>0</v>
      </c>
      <c r="AO32" s="201">
        <f t="shared" si="8"/>
        <v>2</v>
      </c>
      <c r="AP32" s="201">
        <f t="shared" si="9"/>
        <v>2</v>
      </c>
      <c r="AQ32" s="215"/>
      <c r="AR32" s="13"/>
      <c r="AS32" s="196" t="str">
        <f>Résultats!B43</f>
        <v>5.4</v>
      </c>
      <c r="AT32" s="197" t="str">
        <f>Résultats!C43</f>
        <v>A</v>
      </c>
      <c r="AU32" s="31">
        <f>'P01'!$H42</f>
        <v>0</v>
      </c>
      <c r="AV32" s="31">
        <f>'P02'!$H42</f>
        <v>0</v>
      </c>
      <c r="AW32" s="31">
        <f>'P03'!$H42</f>
        <v>0</v>
      </c>
      <c r="AX32" s="31">
        <f>'P04'!$H42</f>
        <v>0</v>
      </c>
      <c r="AY32" s="31">
        <f>'P05'!$H42</f>
        <v>0</v>
      </c>
      <c r="AZ32" s="31">
        <f>'P06'!$H42</f>
        <v>0</v>
      </c>
      <c r="BA32" s="31">
        <f>'P07'!$H42</f>
        <v>0</v>
      </c>
      <c r="BB32" s="31">
        <f>'P08'!$H42</f>
        <v>0</v>
      </c>
      <c r="BC32" s="31">
        <f>'P09'!$H42</f>
        <v>0</v>
      </c>
      <c r="BD32" s="31">
        <f>'P10'!$H42</f>
        <v>0</v>
      </c>
      <c r="BE32" s="31">
        <f>'P11'!$H42</f>
        <v>0</v>
      </c>
      <c r="BF32" s="31">
        <f>'P12'!$H42</f>
        <v>0</v>
      </c>
      <c r="BG32" s="31">
        <f>'P13'!$H42</f>
        <v>0</v>
      </c>
      <c r="BH32" s="31">
        <f>'P14'!$H42</f>
        <v>0</v>
      </c>
      <c r="BI32" s="31">
        <f>'P15'!$H42</f>
        <v>0</v>
      </c>
      <c r="BJ32" s="31">
        <f>'P16'!$H42</f>
        <v>0</v>
      </c>
      <c r="BK32" s="31">
        <f>'P17'!$H42</f>
        <v>0</v>
      </c>
      <c r="BL32" s="31">
        <f>'P18'!$H42</f>
        <v>0</v>
      </c>
      <c r="BM32" s="31">
        <f>'P19'!$H42</f>
        <v>0</v>
      </c>
      <c r="BN32" s="31">
        <f>'P20'!$H42</f>
        <v>0</v>
      </c>
      <c r="BO32" s="31"/>
      <c r="BP32" s="31">
        <f>'P22'!$H42</f>
        <v>0</v>
      </c>
      <c r="BQ32" s="31">
        <f>'P23'!$H42</f>
        <v>0</v>
      </c>
      <c r="BR32" s="31">
        <f>'P24'!$H42</f>
        <v>0</v>
      </c>
      <c r="BS32" s="31">
        <f>'P25'!$H42</f>
        <v>0</v>
      </c>
      <c r="BT32" s="198">
        <f>'P26'!$H42</f>
        <v>0</v>
      </c>
      <c r="BU32" s="31">
        <f t="shared" si="5"/>
        <v>0</v>
      </c>
      <c r="BV32" s="199" t="str">
        <f t="shared" si="6"/>
        <v>-</v>
      </c>
    </row>
    <row r="33" spans="1:74" ht="15.75" customHeight="1" x14ac:dyDescent="0.2">
      <c r="A33" s="200" t="s">
        <v>413</v>
      </c>
      <c r="B33" s="193" t="str">
        <f>Résultats!B44</f>
        <v>5.5</v>
      </c>
      <c r="C33" s="194" t="str">
        <f>Résultats!C44</f>
        <v>A</v>
      </c>
      <c r="D33" s="31">
        <f>Résultats!E44</f>
        <v>0</v>
      </c>
      <c r="E33" s="13"/>
      <c r="F33" s="100" t="str">
        <f>'P01'!G43</f>
        <v>na</v>
      </c>
      <c r="G33" s="103" t="str">
        <f>'P02'!G43</f>
        <v>na</v>
      </c>
      <c r="H33" s="103" t="str">
        <f>'P03'!G43</f>
        <v>na</v>
      </c>
      <c r="I33" s="103" t="str">
        <f>'P04'!G43</f>
        <v>na</v>
      </c>
      <c r="J33" s="103" t="str">
        <f>'P05'!G43</f>
        <v>na</v>
      </c>
      <c r="K33" s="103" t="str">
        <f>'P06'!G43</f>
        <v>na</v>
      </c>
      <c r="L33" s="103" t="str">
        <f>'P07'!G43</f>
        <v>na</v>
      </c>
      <c r="M33" s="103" t="str">
        <f>'P08'!G43</f>
        <v>na</v>
      </c>
      <c r="N33" s="103" t="str">
        <f>'P09'!G43</f>
        <v>na</v>
      </c>
      <c r="O33" s="103" t="str">
        <f>'P10'!G43</f>
        <v>na</v>
      </c>
      <c r="P33" s="103" t="str">
        <f>'P11'!G43</f>
        <v>na</v>
      </c>
      <c r="Q33" s="103" t="str">
        <f>'P12'!G43</f>
        <v>na</v>
      </c>
      <c r="R33" s="103" t="str">
        <f>'P13'!G43</f>
        <v>na</v>
      </c>
      <c r="S33" s="103" t="str">
        <f>'P14'!G43</f>
        <v>na</v>
      </c>
      <c r="T33" s="103" t="str">
        <f>'P15'!G43</f>
        <v>na</v>
      </c>
      <c r="U33" s="103" t="str">
        <f>'P16'!G43</f>
        <v>na</v>
      </c>
      <c r="V33" s="103" t="str">
        <f>'P17'!G43</f>
        <v>na</v>
      </c>
      <c r="W33" s="103" t="str">
        <f>'P18'!G43</f>
        <v>na</v>
      </c>
      <c r="X33" s="103" t="str">
        <f>'P19'!G43</f>
        <v>nt</v>
      </c>
      <c r="Y33" s="103" t="str">
        <f>'P20'!G43</f>
        <v>nt</v>
      </c>
      <c r="Z33" s="103" t="str">
        <f>'P21'!G43</f>
        <v>nt</v>
      </c>
      <c r="AA33" s="103" t="str">
        <f>'P22'!G43</f>
        <v>nt</v>
      </c>
      <c r="AB33" s="103" t="str">
        <f>'P23'!G43</f>
        <v>nt</v>
      </c>
      <c r="AC33" s="103" t="str">
        <f>'P24'!G43</f>
        <v>nt</v>
      </c>
      <c r="AD33" s="103" t="str">
        <f>'P25'!G43</f>
        <v>nt</v>
      </c>
      <c r="AE33" s="195" t="str">
        <f>'P26'!G43</f>
        <v>nt</v>
      </c>
      <c r="AF33" s="31">
        <f t="shared" si="0"/>
        <v>0</v>
      </c>
      <c r="AG33" s="31">
        <f t="shared" si="1"/>
        <v>0</v>
      </c>
      <c r="AH33" s="31">
        <f t="shared" si="2"/>
        <v>18</v>
      </c>
      <c r="AI33" s="31">
        <f t="shared" si="3"/>
        <v>8</v>
      </c>
      <c r="AJ33" s="17" t="str">
        <f t="shared" si="4"/>
        <v>NA</v>
      </c>
      <c r="AK33" s="13"/>
      <c r="AL33" s="213" t="s">
        <v>414</v>
      </c>
      <c r="AM33" s="214"/>
      <c r="AN33" s="201">
        <f t="shared" si="7"/>
        <v>0</v>
      </c>
      <c r="AO33" s="201">
        <f t="shared" si="8"/>
        <v>2</v>
      </c>
      <c r="AP33" s="201">
        <f t="shared" si="9"/>
        <v>2</v>
      </c>
      <c r="AQ33" s="215"/>
      <c r="AR33" s="13"/>
      <c r="AS33" s="196" t="str">
        <f>Résultats!B44</f>
        <v>5.5</v>
      </c>
      <c r="AT33" s="197" t="str">
        <f>Résultats!C44</f>
        <v>A</v>
      </c>
      <c r="AU33" s="31">
        <f>'P01'!$H43</f>
        <v>0</v>
      </c>
      <c r="AV33" s="31">
        <f>'P02'!$H43</f>
        <v>0</v>
      </c>
      <c r="AW33" s="31">
        <f>'P03'!$H43</f>
        <v>0</v>
      </c>
      <c r="AX33" s="31">
        <f>'P04'!$H43</f>
        <v>0</v>
      </c>
      <c r="AY33" s="31">
        <f>'P05'!$H43</f>
        <v>0</v>
      </c>
      <c r="AZ33" s="31">
        <f>'P06'!$H43</f>
        <v>0</v>
      </c>
      <c r="BA33" s="31">
        <f>'P07'!$H43</f>
        <v>0</v>
      </c>
      <c r="BB33" s="31">
        <f>'P08'!$H43</f>
        <v>0</v>
      </c>
      <c r="BC33" s="31">
        <f>'P09'!$H43</f>
        <v>0</v>
      </c>
      <c r="BD33" s="31">
        <f>'P10'!$H43</f>
        <v>0</v>
      </c>
      <c r="BE33" s="31">
        <f>'P11'!$H43</f>
        <v>0</v>
      </c>
      <c r="BF33" s="31">
        <f>'P12'!$H43</f>
        <v>0</v>
      </c>
      <c r="BG33" s="31">
        <f>'P13'!$H43</f>
        <v>0</v>
      </c>
      <c r="BH33" s="31">
        <f>'P14'!$H43</f>
        <v>0</v>
      </c>
      <c r="BI33" s="31">
        <f>'P15'!$H43</f>
        <v>0</v>
      </c>
      <c r="BJ33" s="31">
        <f>'P16'!$H43</f>
        <v>0</v>
      </c>
      <c r="BK33" s="31">
        <f>'P17'!$H43</f>
        <v>0</v>
      </c>
      <c r="BL33" s="31">
        <f>'P18'!$H43</f>
        <v>0</v>
      </c>
      <c r="BM33" s="31">
        <f>'P19'!$H43</f>
        <v>0</v>
      </c>
      <c r="BN33" s="31">
        <f>'P20'!$H43</f>
        <v>0</v>
      </c>
      <c r="BO33" s="31"/>
      <c r="BP33" s="31">
        <f>'P22'!$H43</f>
        <v>0</v>
      </c>
      <c r="BQ33" s="31">
        <f>'P23'!$H43</f>
        <v>0</v>
      </c>
      <c r="BR33" s="31">
        <f>'P24'!$H43</f>
        <v>0</v>
      </c>
      <c r="BS33" s="31">
        <f>'P25'!$H43</f>
        <v>0</v>
      </c>
      <c r="BT33" s="198">
        <f>'P26'!$H43</f>
        <v>0</v>
      </c>
      <c r="BU33" s="31">
        <f t="shared" si="5"/>
        <v>0</v>
      </c>
      <c r="BV33" s="199" t="str">
        <f t="shared" si="6"/>
        <v>-</v>
      </c>
    </row>
    <row r="34" spans="1:74" ht="15.75" customHeight="1" x14ac:dyDescent="0.2">
      <c r="A34" s="200" t="s">
        <v>413</v>
      </c>
      <c r="B34" s="193" t="str">
        <f>Résultats!B45</f>
        <v>5.6</v>
      </c>
      <c r="C34" s="194" t="str">
        <f>Résultats!C45</f>
        <v>A</v>
      </c>
      <c r="D34" s="31">
        <f>Résultats!E45</f>
        <v>0</v>
      </c>
      <c r="E34" s="13"/>
      <c r="F34" s="100" t="str">
        <f>'P01'!G44</f>
        <v>na</v>
      </c>
      <c r="G34" s="103" t="str">
        <f>'P02'!G44</f>
        <v>na</v>
      </c>
      <c r="H34" s="103" t="str">
        <f>'P03'!G44</f>
        <v>na</v>
      </c>
      <c r="I34" s="103" t="str">
        <f>'P04'!G44</f>
        <v>na</v>
      </c>
      <c r="J34" s="103" t="str">
        <f>'P05'!G44</f>
        <v>na</v>
      </c>
      <c r="K34" s="103" t="str">
        <f>'P06'!G44</f>
        <v>na</v>
      </c>
      <c r="L34" s="103" t="str">
        <f>'P07'!G44</f>
        <v>na</v>
      </c>
      <c r="M34" s="103" t="str">
        <f>'P08'!G44</f>
        <v>na</v>
      </c>
      <c r="N34" s="103" t="str">
        <f>'P09'!G44</f>
        <v>na</v>
      </c>
      <c r="O34" s="103" t="str">
        <f>'P10'!G44</f>
        <v>na</v>
      </c>
      <c r="P34" s="103" t="str">
        <f>'P11'!G44</f>
        <v>na</v>
      </c>
      <c r="Q34" s="103" t="str">
        <f>'P12'!G44</f>
        <v>nc</v>
      </c>
      <c r="R34" s="103" t="str">
        <f>'P13'!G44</f>
        <v>na</v>
      </c>
      <c r="S34" s="103" t="str">
        <f>'P14'!G44</f>
        <v>na</v>
      </c>
      <c r="T34" s="103" t="str">
        <f>'P15'!G44</f>
        <v>na</v>
      </c>
      <c r="U34" s="103" t="str">
        <f>'P16'!G44</f>
        <v>na</v>
      </c>
      <c r="V34" s="103" t="str">
        <f>'P17'!G44</f>
        <v>na</v>
      </c>
      <c r="W34" s="103" t="str">
        <f>'P18'!G44</f>
        <v>na</v>
      </c>
      <c r="X34" s="103" t="str">
        <f>'P19'!G44</f>
        <v>nt</v>
      </c>
      <c r="Y34" s="103" t="str">
        <f>'P20'!G44</f>
        <v>nt</v>
      </c>
      <c r="Z34" s="103" t="str">
        <f>'P21'!G44</f>
        <v>nt</v>
      </c>
      <c r="AA34" s="103" t="str">
        <f>'P22'!G44</f>
        <v>nt</v>
      </c>
      <c r="AB34" s="103" t="str">
        <f>'P23'!G44</f>
        <v>nt</v>
      </c>
      <c r="AC34" s="103" t="str">
        <f>'P24'!G44</f>
        <v>nt</v>
      </c>
      <c r="AD34" s="103" t="str">
        <f>'P25'!G44</f>
        <v>nt</v>
      </c>
      <c r="AE34" s="195" t="str">
        <f>'P26'!G44</f>
        <v>nt</v>
      </c>
      <c r="AF34" s="31">
        <f t="shared" si="0"/>
        <v>0</v>
      </c>
      <c r="AG34" s="31">
        <f t="shared" si="1"/>
        <v>1</v>
      </c>
      <c r="AH34" s="31">
        <f t="shared" si="2"/>
        <v>17</v>
      </c>
      <c r="AI34" s="31">
        <f t="shared" si="3"/>
        <v>8</v>
      </c>
      <c r="AJ34" s="17" t="str">
        <f t="shared" si="4"/>
        <v>NC</v>
      </c>
      <c r="AK34" s="13"/>
      <c r="AL34" s="213" t="s">
        <v>415</v>
      </c>
      <c r="AM34" s="214"/>
      <c r="AN34" s="201">
        <f t="shared" si="7"/>
        <v>1</v>
      </c>
      <c r="AO34" s="201">
        <f t="shared" si="8"/>
        <v>3</v>
      </c>
      <c r="AP34" s="201">
        <f t="shared" si="9"/>
        <v>4</v>
      </c>
      <c r="AQ34" s="215"/>
      <c r="AR34" s="13"/>
      <c r="AS34" s="196" t="str">
        <f>Résultats!B45</f>
        <v>5.6</v>
      </c>
      <c r="AT34" s="197" t="str">
        <f>Résultats!C45</f>
        <v>A</v>
      </c>
      <c r="AU34" s="31">
        <f>'P01'!$H44</f>
        <v>0</v>
      </c>
      <c r="AV34" s="31">
        <f>'P02'!$H44</f>
        <v>0</v>
      </c>
      <c r="AW34" s="31">
        <f>'P03'!$H44</f>
        <v>0</v>
      </c>
      <c r="AX34" s="31">
        <f>'P04'!$H44</f>
        <v>0</v>
      </c>
      <c r="AY34" s="31">
        <f>'P05'!$H44</f>
        <v>0</v>
      </c>
      <c r="AZ34" s="31">
        <f>'P06'!$H44</f>
        <v>0</v>
      </c>
      <c r="BA34" s="31">
        <f>'P07'!$H44</f>
        <v>0</v>
      </c>
      <c r="BB34" s="31">
        <f>'P08'!$H44</f>
        <v>0</v>
      </c>
      <c r="BC34" s="31">
        <f>'P09'!$H44</f>
        <v>0</v>
      </c>
      <c r="BD34" s="31">
        <f>'P10'!$H44</f>
        <v>0</v>
      </c>
      <c r="BE34" s="31">
        <f>'P11'!$H44</f>
        <v>0</v>
      </c>
      <c r="BF34" s="31">
        <f>'P12'!$H44</f>
        <v>0</v>
      </c>
      <c r="BG34" s="31">
        <f>'P13'!$H44</f>
        <v>0</v>
      </c>
      <c r="BH34" s="31">
        <f>'P14'!$H44</f>
        <v>0</v>
      </c>
      <c r="BI34" s="31">
        <f>'P15'!$H44</f>
        <v>0</v>
      </c>
      <c r="BJ34" s="31">
        <f>'P16'!$H44</f>
        <v>0</v>
      </c>
      <c r="BK34" s="31">
        <f>'P17'!$H44</f>
        <v>0</v>
      </c>
      <c r="BL34" s="31">
        <f>'P18'!$H44</f>
        <v>0</v>
      </c>
      <c r="BM34" s="31">
        <f>'P19'!$H44</f>
        <v>0</v>
      </c>
      <c r="BN34" s="31">
        <f>'P20'!$H44</f>
        <v>0</v>
      </c>
      <c r="BO34" s="31"/>
      <c r="BP34" s="31">
        <f>'P22'!$H44</f>
        <v>0</v>
      </c>
      <c r="BQ34" s="31">
        <f>'P23'!$H44</f>
        <v>0</v>
      </c>
      <c r="BR34" s="31">
        <f>'P24'!$H44</f>
        <v>0</v>
      </c>
      <c r="BS34" s="31">
        <f>'P25'!$H44</f>
        <v>0</v>
      </c>
      <c r="BT34" s="198">
        <f>'P26'!$H44</f>
        <v>0</v>
      </c>
      <c r="BU34" s="31">
        <f t="shared" si="5"/>
        <v>0</v>
      </c>
      <c r="BV34" s="199" t="str">
        <f t="shared" si="6"/>
        <v>-</v>
      </c>
    </row>
    <row r="35" spans="1:74" ht="15.75" customHeight="1" x14ac:dyDescent="0.2">
      <c r="A35" s="200" t="s">
        <v>413</v>
      </c>
      <c r="B35" s="193" t="str">
        <f>Résultats!B46</f>
        <v>5.7</v>
      </c>
      <c r="C35" s="194" t="str">
        <f>Résultats!C46</f>
        <v>A</v>
      </c>
      <c r="D35" s="31" t="str">
        <f>Résultats!E46</f>
        <v>x</v>
      </c>
      <c r="E35" s="13"/>
      <c r="F35" s="100" t="str">
        <f>'P01'!G45</f>
        <v>na</v>
      </c>
      <c r="G35" s="103" t="str">
        <f>'P02'!G45</f>
        <v>na</v>
      </c>
      <c r="H35" s="103" t="str">
        <f>'P03'!G45</f>
        <v>na</v>
      </c>
      <c r="I35" s="103" t="str">
        <f>'P04'!G45</f>
        <v>na</v>
      </c>
      <c r="J35" s="103" t="str">
        <f>'P05'!G45</f>
        <v>na</v>
      </c>
      <c r="K35" s="103" t="str">
        <f>'P06'!G45</f>
        <v>na</v>
      </c>
      <c r="L35" s="103" t="str">
        <f>'P07'!G45</f>
        <v>na</v>
      </c>
      <c r="M35" s="103" t="str">
        <f>'P08'!G45</f>
        <v>na</v>
      </c>
      <c r="N35" s="103" t="str">
        <f>'P09'!G45</f>
        <v>na</v>
      </c>
      <c r="O35" s="103" t="str">
        <f>'P10'!G45</f>
        <v>na</v>
      </c>
      <c r="P35" s="103" t="str">
        <f>'P11'!G45</f>
        <v>na</v>
      </c>
      <c r="Q35" s="103" t="str">
        <f>'P12'!G45</f>
        <v>na</v>
      </c>
      <c r="R35" s="103" t="str">
        <f>'P13'!G45</f>
        <v>na</v>
      </c>
      <c r="S35" s="103" t="str">
        <f>'P14'!G45</f>
        <v>na</v>
      </c>
      <c r="T35" s="103" t="str">
        <f>'P15'!G45</f>
        <v>na</v>
      </c>
      <c r="U35" s="103" t="str">
        <f>'P16'!G45</f>
        <v>na</v>
      </c>
      <c r="V35" s="103" t="str">
        <f>'P17'!G45</f>
        <v>na</v>
      </c>
      <c r="W35" s="103" t="str">
        <f>'P18'!G45</f>
        <v>na</v>
      </c>
      <c r="X35" s="103" t="str">
        <f>'P19'!G45</f>
        <v>nt</v>
      </c>
      <c r="Y35" s="103" t="str">
        <f>'P20'!G45</f>
        <v>nt</v>
      </c>
      <c r="Z35" s="103" t="str">
        <f>'P21'!G45</f>
        <v>nt</v>
      </c>
      <c r="AA35" s="103" t="str">
        <f>'P22'!G45</f>
        <v>nt</v>
      </c>
      <c r="AB35" s="103" t="str">
        <f>'P23'!G45</f>
        <v>nt</v>
      </c>
      <c r="AC35" s="103" t="str">
        <f>'P24'!G45</f>
        <v>nt</v>
      </c>
      <c r="AD35" s="103" t="str">
        <f>'P25'!G45</f>
        <v>nt</v>
      </c>
      <c r="AE35" s="195" t="str">
        <f>'P26'!G45</f>
        <v>nt</v>
      </c>
      <c r="AF35" s="31">
        <f t="shared" si="0"/>
        <v>0</v>
      </c>
      <c r="AG35" s="31">
        <f t="shared" si="1"/>
        <v>0</v>
      </c>
      <c r="AH35" s="31">
        <f t="shared" si="2"/>
        <v>18</v>
      </c>
      <c r="AI35" s="31">
        <f t="shared" si="3"/>
        <v>8</v>
      </c>
      <c r="AJ35" s="17" t="str">
        <f t="shared" si="4"/>
        <v>NA</v>
      </c>
      <c r="AK35" s="13"/>
      <c r="AL35" s="213" t="s">
        <v>416</v>
      </c>
      <c r="AM35" s="214"/>
      <c r="AN35" s="201">
        <f t="shared" si="7"/>
        <v>4</v>
      </c>
      <c r="AO35" s="201">
        <f t="shared" si="8"/>
        <v>3</v>
      </c>
      <c r="AP35" s="201">
        <f t="shared" si="9"/>
        <v>7</v>
      </c>
      <c r="AQ35" s="215"/>
      <c r="AR35" s="13"/>
      <c r="AS35" s="196" t="str">
        <f>Résultats!B46</f>
        <v>5.7</v>
      </c>
      <c r="AT35" s="197" t="str">
        <f>Résultats!C46</f>
        <v>A</v>
      </c>
      <c r="AU35" s="31">
        <f>'P01'!$H45</f>
        <v>0</v>
      </c>
      <c r="AV35" s="31">
        <f>'P02'!$H45</f>
        <v>0</v>
      </c>
      <c r="AW35" s="31">
        <f>'P03'!$H45</f>
        <v>0</v>
      </c>
      <c r="AX35" s="31">
        <f>'P04'!$H45</f>
        <v>0</v>
      </c>
      <c r="AY35" s="31">
        <f>'P05'!$H45</f>
        <v>0</v>
      </c>
      <c r="AZ35" s="31">
        <f>'P06'!$H45</f>
        <v>0</v>
      </c>
      <c r="BA35" s="31">
        <f>'P07'!$H45</f>
        <v>0</v>
      </c>
      <c r="BB35" s="31">
        <f>'P08'!$H45</f>
        <v>0</v>
      </c>
      <c r="BC35" s="31">
        <f>'P09'!$H45</f>
        <v>0</v>
      </c>
      <c r="BD35" s="31">
        <f>'P10'!$H45</f>
        <v>0</v>
      </c>
      <c r="BE35" s="31">
        <f>'P11'!$H45</f>
        <v>0</v>
      </c>
      <c r="BF35" s="31">
        <f>'P12'!$H45</f>
        <v>0</v>
      </c>
      <c r="BG35" s="31">
        <f>'P13'!$H45</f>
        <v>0</v>
      </c>
      <c r="BH35" s="31">
        <f>'P14'!$H45</f>
        <v>0</v>
      </c>
      <c r="BI35" s="31">
        <f>'P15'!$H45</f>
        <v>0</v>
      </c>
      <c r="BJ35" s="31">
        <f>'P16'!$H45</f>
        <v>0</v>
      </c>
      <c r="BK35" s="31">
        <f>'P17'!$H45</f>
        <v>0</v>
      </c>
      <c r="BL35" s="31">
        <f>'P18'!$H45</f>
        <v>0</v>
      </c>
      <c r="BM35" s="31">
        <f>'P19'!$H45</f>
        <v>0</v>
      </c>
      <c r="BN35" s="31">
        <f>'P20'!$H45</f>
        <v>0</v>
      </c>
      <c r="BO35" s="31"/>
      <c r="BP35" s="31">
        <f>'P22'!$H45</f>
        <v>0</v>
      </c>
      <c r="BQ35" s="31">
        <f>'P23'!$H45</f>
        <v>0</v>
      </c>
      <c r="BR35" s="31">
        <f>'P24'!$H45</f>
        <v>0</v>
      </c>
      <c r="BS35" s="31">
        <f>'P25'!$H45</f>
        <v>0</v>
      </c>
      <c r="BT35" s="198">
        <f>'P26'!$H45</f>
        <v>0</v>
      </c>
      <c r="BU35" s="31">
        <f t="shared" si="5"/>
        <v>0</v>
      </c>
      <c r="BV35" s="199" t="str">
        <f t="shared" si="6"/>
        <v>-</v>
      </c>
    </row>
    <row r="36" spans="1:74" ht="15.75" customHeight="1" x14ac:dyDescent="0.2">
      <c r="A36" s="200" t="s">
        <v>413</v>
      </c>
      <c r="B36" s="193" t="str">
        <f>Résultats!B47</f>
        <v>5.8</v>
      </c>
      <c r="C36" s="194" t="str">
        <f>Résultats!C47</f>
        <v>A</v>
      </c>
      <c r="D36" s="31">
        <f>Résultats!E47</f>
        <v>0</v>
      </c>
      <c r="E36" s="13"/>
      <c r="F36" s="100" t="str">
        <f>'P01'!G46</f>
        <v>na</v>
      </c>
      <c r="G36" s="103" t="str">
        <f>'P02'!G46</f>
        <v>na</v>
      </c>
      <c r="H36" s="103" t="str">
        <f>'P03'!G46</f>
        <v>na</v>
      </c>
      <c r="I36" s="103" t="str">
        <f>'P04'!G46</f>
        <v>na</v>
      </c>
      <c r="J36" s="103" t="str">
        <f>'P05'!G46</f>
        <v>na</v>
      </c>
      <c r="K36" s="103" t="str">
        <f>'P06'!G46</f>
        <v>na</v>
      </c>
      <c r="L36" s="103" t="str">
        <f>'P07'!G46</f>
        <v>na</v>
      </c>
      <c r="M36" s="103" t="str">
        <f>'P08'!G46</f>
        <v>na</v>
      </c>
      <c r="N36" s="103" t="str">
        <f>'P09'!G46</f>
        <v>na</v>
      </c>
      <c r="O36" s="103" t="str">
        <f>'P10'!G46</f>
        <v>na</v>
      </c>
      <c r="P36" s="103" t="str">
        <f>'P11'!G46</f>
        <v>na</v>
      </c>
      <c r="Q36" s="103" t="str">
        <f>'P12'!G46</f>
        <v>na</v>
      </c>
      <c r="R36" s="103" t="str">
        <f>'P13'!G46</f>
        <v>na</v>
      </c>
      <c r="S36" s="103" t="str">
        <f>'P14'!G46</f>
        <v>na</v>
      </c>
      <c r="T36" s="103" t="str">
        <f>'P15'!G46</f>
        <v>na</v>
      </c>
      <c r="U36" s="103" t="str">
        <f>'P16'!G46</f>
        <v>na</v>
      </c>
      <c r="V36" s="103" t="str">
        <f>'P17'!G46</f>
        <v>na</v>
      </c>
      <c r="W36" s="103" t="str">
        <f>'P18'!G46</f>
        <v>na</v>
      </c>
      <c r="X36" s="103" t="str">
        <f>'P19'!G46</f>
        <v>nt</v>
      </c>
      <c r="Y36" s="103" t="str">
        <f>'P20'!G46</f>
        <v>nt</v>
      </c>
      <c r="Z36" s="103" t="str">
        <f>'P21'!G46</f>
        <v>nt</v>
      </c>
      <c r="AA36" s="103" t="str">
        <f>'P22'!G46</f>
        <v>nt</v>
      </c>
      <c r="AB36" s="103" t="str">
        <f>'P23'!G46</f>
        <v>nt</v>
      </c>
      <c r="AC36" s="103" t="str">
        <f>'P24'!G46</f>
        <v>nt</v>
      </c>
      <c r="AD36" s="103" t="str">
        <f>'P25'!G46</f>
        <v>nt</v>
      </c>
      <c r="AE36" s="195" t="str">
        <f>'P26'!G46</f>
        <v>nt</v>
      </c>
      <c r="AF36" s="31">
        <f t="shared" si="0"/>
        <v>0</v>
      </c>
      <c r="AG36" s="31">
        <f t="shared" si="1"/>
        <v>0</v>
      </c>
      <c r="AH36" s="31">
        <f t="shared" si="2"/>
        <v>18</v>
      </c>
      <c r="AI36" s="31">
        <f t="shared" si="3"/>
        <v>8</v>
      </c>
      <c r="AJ36" s="17" t="str">
        <f t="shared" si="4"/>
        <v>NA</v>
      </c>
      <c r="AK36" s="13"/>
      <c r="AL36" s="213" t="s">
        <v>417</v>
      </c>
      <c r="AM36" s="214"/>
      <c r="AN36" s="201">
        <f t="shared" si="7"/>
        <v>1</v>
      </c>
      <c r="AO36" s="201">
        <f t="shared" si="8"/>
        <v>3</v>
      </c>
      <c r="AP36" s="201">
        <f t="shared" si="9"/>
        <v>4</v>
      </c>
      <c r="AQ36" s="215"/>
      <c r="AR36" s="13"/>
      <c r="AS36" s="196" t="str">
        <f>Résultats!B47</f>
        <v>5.8</v>
      </c>
      <c r="AT36" s="197" t="str">
        <f>Résultats!C47</f>
        <v>A</v>
      </c>
      <c r="AU36" s="31">
        <f>'P01'!$H46</f>
        <v>0</v>
      </c>
      <c r="AV36" s="31">
        <f>'P02'!$H46</f>
        <v>0</v>
      </c>
      <c r="AW36" s="31">
        <f>'P03'!$H46</f>
        <v>0</v>
      </c>
      <c r="AX36" s="31">
        <f>'P04'!$H46</f>
        <v>0</v>
      </c>
      <c r="AY36" s="31">
        <f>'P05'!$H46</f>
        <v>0</v>
      </c>
      <c r="AZ36" s="31">
        <f>'P06'!$H46</f>
        <v>0</v>
      </c>
      <c r="BA36" s="31">
        <f>'P07'!$H46</f>
        <v>0</v>
      </c>
      <c r="BB36" s="31">
        <f>'P08'!$H46</f>
        <v>0</v>
      </c>
      <c r="BC36" s="31">
        <f>'P09'!$H46</f>
        <v>0</v>
      </c>
      <c r="BD36" s="31">
        <f>'P10'!$H46</f>
        <v>0</v>
      </c>
      <c r="BE36" s="31">
        <f>'P11'!$H46</f>
        <v>0</v>
      </c>
      <c r="BF36" s="31">
        <f>'P12'!$H46</f>
        <v>0</v>
      </c>
      <c r="BG36" s="31">
        <f>'P13'!$H46</f>
        <v>0</v>
      </c>
      <c r="BH36" s="31">
        <f>'P14'!$H46</f>
        <v>0</v>
      </c>
      <c r="BI36" s="31">
        <f>'P15'!$H46</f>
        <v>0</v>
      </c>
      <c r="BJ36" s="31">
        <f>'P16'!$H46</f>
        <v>0</v>
      </c>
      <c r="BK36" s="31">
        <f>'P17'!$H46</f>
        <v>0</v>
      </c>
      <c r="BL36" s="31">
        <f>'P18'!$H46</f>
        <v>0</v>
      </c>
      <c r="BM36" s="31">
        <f>'P19'!$H46</f>
        <v>0</v>
      </c>
      <c r="BN36" s="31">
        <f>'P20'!$H46</f>
        <v>0</v>
      </c>
      <c r="BO36" s="31"/>
      <c r="BP36" s="31">
        <f>'P22'!$H46</f>
        <v>0</v>
      </c>
      <c r="BQ36" s="31">
        <f>'P23'!$H46</f>
        <v>0</v>
      </c>
      <c r="BR36" s="31">
        <f>'P24'!$H46</f>
        <v>0</v>
      </c>
      <c r="BS36" s="31">
        <f>'P25'!$H46</f>
        <v>0</v>
      </c>
      <c r="BT36" s="198">
        <f>'P26'!$H46</f>
        <v>0</v>
      </c>
      <c r="BU36" s="31">
        <f t="shared" si="5"/>
        <v>0</v>
      </c>
      <c r="BV36" s="199" t="str">
        <f t="shared" si="6"/>
        <v>-</v>
      </c>
    </row>
    <row r="37" spans="1:74" ht="15.75" customHeight="1" x14ac:dyDescent="0.2">
      <c r="A37" s="192" t="s">
        <v>414</v>
      </c>
      <c r="B37" s="193" t="str">
        <f>Résultats!B48</f>
        <v>6.1</v>
      </c>
      <c r="C37" s="194" t="str">
        <f>Résultats!C48</f>
        <v>A</v>
      </c>
      <c r="D37" s="31" t="str">
        <f>Résultats!E48</f>
        <v>x</v>
      </c>
      <c r="E37" s="13"/>
      <c r="F37" s="100" t="str">
        <f>'P01'!G47</f>
        <v>c</v>
      </c>
      <c r="G37" s="103" t="str">
        <f>'P02'!G47</f>
        <v>c</v>
      </c>
      <c r="H37" s="103" t="str">
        <f>'P03'!G47</f>
        <v>c</v>
      </c>
      <c r="I37" s="103" t="str">
        <f>'P04'!G47</f>
        <v>c</v>
      </c>
      <c r="J37" s="103" t="str">
        <f>'P05'!G47</f>
        <v>c</v>
      </c>
      <c r="K37" s="103" t="str">
        <f>'P06'!G47</f>
        <v>c</v>
      </c>
      <c r="L37" s="103" t="str">
        <f>'P07'!G47</f>
        <v>c</v>
      </c>
      <c r="M37" s="103" t="str">
        <f>'P08'!G47</f>
        <v>c</v>
      </c>
      <c r="N37" s="103" t="str">
        <f>'P09'!G47</f>
        <v>c</v>
      </c>
      <c r="O37" s="103" t="str">
        <f>'P10'!G47</f>
        <v>c</v>
      </c>
      <c r="P37" s="103" t="str">
        <f>'P11'!G47</f>
        <v>c</v>
      </c>
      <c r="Q37" s="103" t="str">
        <f>'P12'!G47</f>
        <v>c</v>
      </c>
      <c r="R37" s="103" t="str">
        <f>'P13'!G47</f>
        <v>c</v>
      </c>
      <c r="S37" s="103" t="str">
        <f>'P14'!G47</f>
        <v>c</v>
      </c>
      <c r="T37" s="103" t="str">
        <f>'P15'!G47</f>
        <v>c</v>
      </c>
      <c r="U37" s="103" t="str">
        <f>'P16'!G47</f>
        <v>c</v>
      </c>
      <c r="V37" s="103" t="str">
        <f>'P17'!G47</f>
        <v>c</v>
      </c>
      <c r="W37" s="103" t="str">
        <f>'P18'!G47</f>
        <v>nc</v>
      </c>
      <c r="X37" s="103" t="str">
        <f>'P19'!G47</f>
        <v>nt</v>
      </c>
      <c r="Y37" s="103" t="str">
        <f>'P20'!G47</f>
        <v>nt</v>
      </c>
      <c r="Z37" s="103" t="str">
        <f>'P21'!G47</f>
        <v>nt</v>
      </c>
      <c r="AA37" s="103" t="str">
        <f>'P22'!G47</f>
        <v>nt</v>
      </c>
      <c r="AB37" s="103" t="str">
        <f>'P23'!G47</f>
        <v>nt</v>
      </c>
      <c r="AC37" s="103" t="str">
        <f>'P24'!G47</f>
        <v>nt</v>
      </c>
      <c r="AD37" s="103" t="str">
        <f>'P25'!G47</f>
        <v>nt</v>
      </c>
      <c r="AE37" s="195" t="str">
        <f>'P26'!G47</f>
        <v>nt</v>
      </c>
      <c r="AF37" s="31">
        <f t="shared" si="0"/>
        <v>17</v>
      </c>
      <c r="AG37" s="31">
        <f t="shared" si="1"/>
        <v>1</v>
      </c>
      <c r="AH37" s="31">
        <f t="shared" si="2"/>
        <v>0</v>
      </c>
      <c r="AI37" s="31">
        <f t="shared" si="3"/>
        <v>8</v>
      </c>
      <c r="AJ37" s="17" t="str">
        <f t="shared" si="4"/>
        <v>NC</v>
      </c>
      <c r="AK37" s="13"/>
      <c r="AL37" s="213" t="s">
        <v>418</v>
      </c>
      <c r="AM37" s="214"/>
      <c r="AN37" s="201">
        <f t="shared" si="7"/>
        <v>9</v>
      </c>
      <c r="AO37" s="201">
        <f t="shared" si="8"/>
        <v>4</v>
      </c>
      <c r="AP37" s="201">
        <f t="shared" si="9"/>
        <v>13</v>
      </c>
      <c r="AQ37" s="215"/>
      <c r="AR37" s="13"/>
      <c r="AS37" s="196" t="str">
        <f>Résultats!B48</f>
        <v>6.1</v>
      </c>
      <c r="AT37" s="197" t="str">
        <f>Résultats!C48</f>
        <v>A</v>
      </c>
      <c r="AU37" s="31">
        <f>'P01'!$H47</f>
        <v>0</v>
      </c>
      <c r="AV37" s="31">
        <f>'P02'!$H47</f>
        <v>0</v>
      </c>
      <c r="AW37" s="31">
        <f>'P03'!$H47</f>
        <v>0</v>
      </c>
      <c r="AX37" s="31">
        <f>'P04'!$H47</f>
        <v>0</v>
      </c>
      <c r="AY37" s="31">
        <f>'P05'!$H47</f>
        <v>0</v>
      </c>
      <c r="AZ37" s="31">
        <f>'P06'!$H47</f>
        <v>0</v>
      </c>
      <c r="BA37" s="31">
        <f>'P07'!$H47</f>
        <v>0</v>
      </c>
      <c r="BB37" s="31">
        <f>'P08'!$H47</f>
        <v>0</v>
      </c>
      <c r="BC37" s="31">
        <f>'P09'!$H47</f>
        <v>0</v>
      </c>
      <c r="BD37" s="31">
        <f>'P10'!$H47</f>
        <v>0</v>
      </c>
      <c r="BE37" s="31">
        <f>'P11'!$H47</f>
        <v>0</v>
      </c>
      <c r="BF37" s="31">
        <f>'P12'!$H47</f>
        <v>0</v>
      </c>
      <c r="BG37" s="31">
        <f>'P13'!$H47</f>
        <v>0</v>
      </c>
      <c r="BH37" s="31">
        <f>'P14'!$H47</f>
        <v>0</v>
      </c>
      <c r="BI37" s="31">
        <f>'P15'!$H47</f>
        <v>0</v>
      </c>
      <c r="BJ37" s="31">
        <f>'P16'!$H47</f>
        <v>0</v>
      </c>
      <c r="BK37" s="31">
        <f>'P17'!$H47</f>
        <v>0</v>
      </c>
      <c r="BL37" s="31">
        <f>'P18'!$H47</f>
        <v>0</v>
      </c>
      <c r="BM37" s="31">
        <f>'P19'!$H47</f>
        <v>0</v>
      </c>
      <c r="BN37" s="31">
        <f>'P20'!$H47</f>
        <v>0</v>
      </c>
      <c r="BO37" s="31"/>
      <c r="BP37" s="31">
        <f>'P22'!$H47</f>
        <v>0</v>
      </c>
      <c r="BQ37" s="31">
        <f>'P23'!$H47</f>
        <v>0</v>
      </c>
      <c r="BR37" s="31">
        <f>'P24'!$H47</f>
        <v>0</v>
      </c>
      <c r="BS37" s="31">
        <f>'P25'!$H47</f>
        <v>0</v>
      </c>
      <c r="BT37" s="198">
        <f>'P26'!$H47</f>
        <v>0</v>
      </c>
      <c r="BU37" s="31">
        <f t="shared" si="5"/>
        <v>0</v>
      </c>
      <c r="BV37" s="199" t="str">
        <f t="shared" si="6"/>
        <v>-</v>
      </c>
    </row>
    <row r="38" spans="1:74" ht="15.75" customHeight="1" x14ac:dyDescent="0.2">
      <c r="A38" s="216" t="s">
        <v>414</v>
      </c>
      <c r="B38" s="193" t="str">
        <f>Résultats!B49</f>
        <v>6.2</v>
      </c>
      <c r="C38" s="194" t="str">
        <f>Résultats!C49</f>
        <v>A</v>
      </c>
      <c r="D38" s="31" t="str">
        <f>Résultats!E49</f>
        <v>x</v>
      </c>
      <c r="E38" s="13"/>
      <c r="F38" s="100" t="str">
        <f>'P01'!G48</f>
        <v>c</v>
      </c>
      <c r="G38" s="103" t="str">
        <f>'P02'!G48</f>
        <v>c</v>
      </c>
      <c r="H38" s="103" t="str">
        <f>'P03'!G48</f>
        <v>c</v>
      </c>
      <c r="I38" s="103" t="str">
        <f>'P04'!G48</f>
        <v>c</v>
      </c>
      <c r="J38" s="103" t="str">
        <f>'P05'!G48</f>
        <v>c</v>
      </c>
      <c r="K38" s="103" t="str">
        <f>'P06'!G48</f>
        <v>c</v>
      </c>
      <c r="L38" s="103" t="str">
        <f>'P07'!G48</f>
        <v>c</v>
      </c>
      <c r="M38" s="103" t="str">
        <f>'P08'!G48</f>
        <v>c</v>
      </c>
      <c r="N38" s="103" t="str">
        <f>'P09'!G48</f>
        <v>c</v>
      </c>
      <c r="O38" s="103" t="str">
        <f>'P10'!G48</f>
        <v>c</v>
      </c>
      <c r="P38" s="103" t="str">
        <f>'P11'!G48</f>
        <v>c</v>
      </c>
      <c r="Q38" s="103" t="str">
        <f>'P12'!G48</f>
        <v>nc</v>
      </c>
      <c r="R38" s="103" t="str">
        <f>'P13'!G48</f>
        <v>na</v>
      </c>
      <c r="S38" s="103" t="str">
        <f>'P14'!G48</f>
        <v>na</v>
      </c>
      <c r="T38" s="103" t="str">
        <f>'P15'!G48</f>
        <v>c</v>
      </c>
      <c r="U38" s="103" t="str">
        <f>'P16'!G48</f>
        <v>c</v>
      </c>
      <c r="V38" s="103" t="str">
        <f>'P17'!G48</f>
        <v>c</v>
      </c>
      <c r="W38" s="103" t="str">
        <f>'P18'!G48</f>
        <v>c</v>
      </c>
      <c r="X38" s="103" t="str">
        <f>'P19'!G48</f>
        <v>nt</v>
      </c>
      <c r="Y38" s="103" t="str">
        <f>'P20'!G48</f>
        <v>nt</v>
      </c>
      <c r="Z38" s="103" t="str">
        <f>'P21'!G48</f>
        <v>nt</v>
      </c>
      <c r="AA38" s="103" t="str">
        <f>'P22'!G48</f>
        <v>nt</v>
      </c>
      <c r="AB38" s="103" t="str">
        <f>'P23'!G48</f>
        <v>nt</v>
      </c>
      <c r="AC38" s="103" t="str">
        <f>'P24'!G48</f>
        <v>nt</v>
      </c>
      <c r="AD38" s="103" t="str">
        <f>'P25'!G48</f>
        <v>nt</v>
      </c>
      <c r="AE38" s="195" t="str">
        <f>'P26'!G48</f>
        <v>nt</v>
      </c>
      <c r="AF38" s="31">
        <f t="shared" si="0"/>
        <v>15</v>
      </c>
      <c r="AG38" s="31">
        <f t="shared" si="1"/>
        <v>1</v>
      </c>
      <c r="AH38" s="31">
        <f t="shared" si="2"/>
        <v>2</v>
      </c>
      <c r="AI38" s="31">
        <f t="shared" si="3"/>
        <v>8</v>
      </c>
      <c r="AJ38" s="17" t="str">
        <f t="shared" si="4"/>
        <v>NC</v>
      </c>
      <c r="AK38" s="13"/>
      <c r="AL38" s="213" t="s">
        <v>419</v>
      </c>
      <c r="AM38" s="214"/>
      <c r="AN38" s="201">
        <f t="shared" si="7"/>
        <v>8</v>
      </c>
      <c r="AO38" s="201">
        <f t="shared" si="8"/>
        <v>2</v>
      </c>
      <c r="AP38" s="201">
        <f t="shared" si="9"/>
        <v>10</v>
      </c>
      <c r="AQ38" s="215"/>
      <c r="AR38" s="13"/>
      <c r="AS38" s="196" t="str">
        <f>Résultats!B49</f>
        <v>6.2</v>
      </c>
      <c r="AT38" s="197" t="str">
        <f>Résultats!C49</f>
        <v>A</v>
      </c>
      <c r="AU38" s="31">
        <f>'P01'!$H48</f>
        <v>0</v>
      </c>
      <c r="AV38" s="31">
        <f>'P02'!$H48</f>
        <v>0</v>
      </c>
      <c r="AW38" s="31">
        <f>'P03'!$H48</f>
        <v>0</v>
      </c>
      <c r="AX38" s="31">
        <f>'P04'!$H48</f>
        <v>0</v>
      </c>
      <c r="AY38" s="31">
        <f>'P05'!$H48</f>
        <v>0</v>
      </c>
      <c r="AZ38" s="31">
        <f>'P06'!$H48</f>
        <v>0</v>
      </c>
      <c r="BA38" s="31">
        <f>'P07'!$H48</f>
        <v>0</v>
      </c>
      <c r="BB38" s="31">
        <f>'P08'!$H48</f>
        <v>0</v>
      </c>
      <c r="BC38" s="31">
        <f>'P09'!$H48</f>
        <v>0</v>
      </c>
      <c r="BD38" s="31">
        <f>'P10'!$H48</f>
        <v>0</v>
      </c>
      <c r="BE38" s="31">
        <f>'P11'!$H48</f>
        <v>0</v>
      </c>
      <c r="BF38" s="31">
        <f>'P12'!$H48</f>
        <v>0</v>
      </c>
      <c r="BG38" s="31">
        <f>'P13'!$H48</f>
        <v>0</v>
      </c>
      <c r="BH38" s="31">
        <f>'P14'!$H48</f>
        <v>0</v>
      </c>
      <c r="BI38" s="31">
        <f>'P15'!$H48</f>
        <v>0</v>
      </c>
      <c r="BJ38" s="31">
        <f>'P16'!$H48</f>
        <v>0</v>
      </c>
      <c r="BK38" s="31">
        <f>'P17'!$H48</f>
        <v>0</v>
      </c>
      <c r="BL38" s="31">
        <f>'P18'!$H48</f>
        <v>0</v>
      </c>
      <c r="BM38" s="31">
        <f>'P19'!$H48</f>
        <v>0</v>
      </c>
      <c r="BN38" s="31">
        <f>'P20'!$H48</f>
        <v>0</v>
      </c>
      <c r="BO38" s="31"/>
      <c r="BP38" s="31">
        <f>'P22'!$H48</f>
        <v>0</v>
      </c>
      <c r="BQ38" s="31">
        <f>'P23'!$H48</f>
        <v>0</v>
      </c>
      <c r="BR38" s="31">
        <f>'P24'!$H48</f>
        <v>0</v>
      </c>
      <c r="BS38" s="31">
        <f>'P25'!$H48</f>
        <v>0</v>
      </c>
      <c r="BT38" s="198">
        <f>'P26'!$H48</f>
        <v>0</v>
      </c>
      <c r="BU38" s="31">
        <f t="shared" si="5"/>
        <v>0</v>
      </c>
      <c r="BV38" s="199" t="str">
        <f t="shared" si="6"/>
        <v>-</v>
      </c>
    </row>
    <row r="39" spans="1:74" ht="15.75" customHeight="1" x14ac:dyDescent="0.2">
      <c r="A39" s="200" t="s">
        <v>415</v>
      </c>
      <c r="B39" s="193" t="str">
        <f>Résultats!B50</f>
        <v>7.1</v>
      </c>
      <c r="C39" s="194" t="str">
        <f>Résultats!C50</f>
        <v>A</v>
      </c>
      <c r="D39" s="31" t="str">
        <f>Résultats!E50</f>
        <v>x</v>
      </c>
      <c r="E39" s="13"/>
      <c r="F39" s="100" t="str">
        <f>'P01'!G49</f>
        <v>nc</v>
      </c>
      <c r="G39" s="103" t="str">
        <f>'P02'!G49</f>
        <v>nc</v>
      </c>
      <c r="H39" s="103" t="str">
        <f>'P03'!G49</f>
        <v>na</v>
      </c>
      <c r="I39" s="103" t="str">
        <f>'P04'!G49</f>
        <v>na</v>
      </c>
      <c r="J39" s="103" t="str">
        <f>'P05'!G49</f>
        <v>nc</v>
      </c>
      <c r="K39" s="103" t="str">
        <f>'P06'!G49</f>
        <v>c</v>
      </c>
      <c r="L39" s="103" t="str">
        <f>'P07'!G49</f>
        <v>na</v>
      </c>
      <c r="M39" s="103" t="str">
        <f>'P08'!G49</f>
        <v>nc</v>
      </c>
      <c r="N39" s="103" t="str">
        <f>'P09'!G49</f>
        <v>nc</v>
      </c>
      <c r="O39" s="103" t="str">
        <f>'P10'!G49</f>
        <v>nc</v>
      </c>
      <c r="P39" s="103" t="str">
        <f>'P11'!G49</f>
        <v>nc</v>
      </c>
      <c r="Q39" s="103" t="str">
        <f>'P12'!G49</f>
        <v>nc</v>
      </c>
      <c r="R39" s="103" t="str">
        <f>'P13'!G49</f>
        <v>nc</v>
      </c>
      <c r="S39" s="103" t="str">
        <f>'P14'!G49</f>
        <v>na</v>
      </c>
      <c r="T39" s="103" t="str">
        <f>'P15'!G49</f>
        <v>na</v>
      </c>
      <c r="U39" s="103" t="str">
        <f>'P16'!G49</f>
        <v>na</v>
      </c>
      <c r="V39" s="103" t="str">
        <f>'P17'!G49</f>
        <v>nc</v>
      </c>
      <c r="W39" s="103" t="str">
        <f>'P18'!G49</f>
        <v>na</v>
      </c>
      <c r="X39" s="103" t="str">
        <f>'P19'!G49</f>
        <v>nt</v>
      </c>
      <c r="Y39" s="103" t="str">
        <f>'P20'!G49</f>
        <v>nt</v>
      </c>
      <c r="Z39" s="103" t="str">
        <f>'P21'!G49</f>
        <v>na</v>
      </c>
      <c r="AA39" s="103" t="str">
        <f>'P22'!G49</f>
        <v>na</v>
      </c>
      <c r="AB39" s="103" t="str">
        <f>'P23'!G49</f>
        <v>na</v>
      </c>
      <c r="AC39" s="103" t="str">
        <f>'P24'!G49</f>
        <v>na</v>
      </c>
      <c r="AD39" s="103" t="str">
        <f>'P25'!G49</f>
        <v>na</v>
      </c>
      <c r="AE39" s="195" t="str">
        <f>'P26'!G49</f>
        <v>na</v>
      </c>
      <c r="AF39" s="31">
        <f t="shared" si="0"/>
        <v>1</v>
      </c>
      <c r="AG39" s="31">
        <f t="shared" si="1"/>
        <v>10</v>
      </c>
      <c r="AH39" s="31">
        <f t="shared" si="2"/>
        <v>13</v>
      </c>
      <c r="AI39" s="31">
        <f t="shared" si="3"/>
        <v>2</v>
      </c>
      <c r="AJ39" s="17" t="str">
        <f t="shared" si="4"/>
        <v>NC</v>
      </c>
      <c r="AK39" s="13"/>
      <c r="AL39" s="213" t="s">
        <v>420</v>
      </c>
      <c r="AM39" s="214"/>
      <c r="AN39" s="201">
        <f t="shared" si="7"/>
        <v>9</v>
      </c>
      <c r="AO39" s="201">
        <f t="shared" si="8"/>
        <v>1</v>
      </c>
      <c r="AP39" s="201">
        <f t="shared" si="9"/>
        <v>10</v>
      </c>
      <c r="AQ39" s="215"/>
      <c r="AR39" s="13"/>
      <c r="AS39" s="196" t="str">
        <f>Résultats!B50</f>
        <v>7.1</v>
      </c>
      <c r="AT39" s="197" t="str">
        <f>Résultats!C50</f>
        <v>A</v>
      </c>
      <c r="AU39" s="31">
        <f>'P01'!$H49</f>
        <v>0</v>
      </c>
      <c r="AV39" s="31">
        <f>'P02'!$H49</f>
        <v>0</v>
      </c>
      <c r="AW39" s="31">
        <f>'P03'!$H49</f>
        <v>0</v>
      </c>
      <c r="AX39" s="31">
        <f>'P04'!$H49</f>
        <v>0</v>
      </c>
      <c r="AY39" s="31">
        <f>'P05'!$H49</f>
        <v>0</v>
      </c>
      <c r="AZ39" s="31">
        <f>'P06'!$H49</f>
        <v>0</v>
      </c>
      <c r="BA39" s="31">
        <f>'P07'!$H49</f>
        <v>0</v>
      </c>
      <c r="BB39" s="31">
        <f>'P08'!$H49</f>
        <v>0</v>
      </c>
      <c r="BC39" s="31">
        <f>'P09'!$H49</f>
        <v>0</v>
      </c>
      <c r="BD39" s="31">
        <f>'P10'!$H49</f>
        <v>0</v>
      </c>
      <c r="BE39" s="31">
        <f>'P11'!$H49</f>
        <v>0</v>
      </c>
      <c r="BF39" s="31">
        <f>'P12'!$H49</f>
        <v>0</v>
      </c>
      <c r="BG39" s="31">
        <f>'P13'!$H49</f>
        <v>0</v>
      </c>
      <c r="BH39" s="31">
        <f>'P14'!$H49</f>
        <v>0</v>
      </c>
      <c r="BI39" s="31">
        <f>'P15'!$H49</f>
        <v>0</v>
      </c>
      <c r="BJ39" s="31">
        <f>'P16'!$H49</f>
        <v>0</v>
      </c>
      <c r="BK39" s="31">
        <f>'P17'!$H49</f>
        <v>0</v>
      </c>
      <c r="BL39" s="31">
        <f>'P18'!$H49</f>
        <v>0</v>
      </c>
      <c r="BM39" s="31">
        <f>'P19'!$H49</f>
        <v>0</v>
      </c>
      <c r="BN39" s="31">
        <f>'P20'!$H49</f>
        <v>0</v>
      </c>
      <c r="BO39" s="31"/>
      <c r="BP39" s="31">
        <f>'P22'!$H49</f>
        <v>0</v>
      </c>
      <c r="BQ39" s="31">
        <f>'P23'!$H49</f>
        <v>0</v>
      </c>
      <c r="BR39" s="31">
        <f>'P24'!$H49</f>
        <v>0</v>
      </c>
      <c r="BS39" s="31">
        <f>'P25'!$H49</f>
        <v>0</v>
      </c>
      <c r="BT39" s="198">
        <f>'P26'!$H49</f>
        <v>0</v>
      </c>
      <c r="BU39" s="31">
        <f t="shared" si="5"/>
        <v>0</v>
      </c>
      <c r="BV39" s="199" t="str">
        <f t="shared" si="6"/>
        <v>-</v>
      </c>
    </row>
    <row r="40" spans="1:74" ht="15.75" customHeight="1" x14ac:dyDescent="0.2">
      <c r="A40" s="200" t="s">
        <v>415</v>
      </c>
      <c r="B40" s="193" t="str">
        <f>Résultats!B51</f>
        <v>7.2</v>
      </c>
      <c r="C40" s="194" t="str">
        <f>Résultats!C51</f>
        <v>A</v>
      </c>
      <c r="D40" s="31">
        <f>Résultats!E51</f>
        <v>0</v>
      </c>
      <c r="E40" s="13"/>
      <c r="F40" s="100" t="str">
        <f>'P01'!G50</f>
        <v>na</v>
      </c>
      <c r="G40" s="103" t="str">
        <f>'P02'!G50</f>
        <v>na</v>
      </c>
      <c r="H40" s="103" t="str">
        <f>'P03'!G50</f>
        <v>na</v>
      </c>
      <c r="I40" s="103" t="str">
        <f>'P04'!G50</f>
        <v>na</v>
      </c>
      <c r="J40" s="103" t="str">
        <f>'P05'!G50</f>
        <v>na</v>
      </c>
      <c r="K40" s="103" t="str">
        <f>'P06'!G50</f>
        <v>na</v>
      </c>
      <c r="L40" s="103" t="str">
        <f>'P07'!G50</f>
        <v>na</v>
      </c>
      <c r="M40" s="103" t="str">
        <f>'P08'!G50</f>
        <v>na</v>
      </c>
      <c r="N40" s="103" t="str">
        <f>'P09'!G50</f>
        <v>na</v>
      </c>
      <c r="O40" s="103" t="str">
        <f>'P10'!G50</f>
        <v>na</v>
      </c>
      <c r="P40" s="103" t="str">
        <f>'P11'!G50</f>
        <v>na</v>
      </c>
      <c r="Q40" s="103" t="str">
        <f>'P12'!G50</f>
        <v>na</v>
      </c>
      <c r="R40" s="103" t="str">
        <f>'P13'!G50</f>
        <v>na</v>
      </c>
      <c r="S40" s="103" t="str">
        <f>'P14'!G50</f>
        <v>na</v>
      </c>
      <c r="T40" s="103" t="str">
        <f>'P15'!G50</f>
        <v>na</v>
      </c>
      <c r="U40" s="103" t="str">
        <f>'P16'!G50</f>
        <v>na</v>
      </c>
      <c r="V40" s="103" t="str">
        <f>'P17'!G50</f>
        <v>na</v>
      </c>
      <c r="W40" s="103" t="str">
        <f>'P18'!G50</f>
        <v>na</v>
      </c>
      <c r="X40" s="103" t="str">
        <f>'P19'!G50</f>
        <v>nt</v>
      </c>
      <c r="Y40" s="103" t="str">
        <f>'P20'!G50</f>
        <v>nt</v>
      </c>
      <c r="Z40" s="103" t="str">
        <f>'P21'!G50</f>
        <v>nt</v>
      </c>
      <c r="AA40" s="103" t="str">
        <f>'P22'!G50</f>
        <v>nt</v>
      </c>
      <c r="AB40" s="103" t="str">
        <f>'P23'!G50</f>
        <v>nt</v>
      </c>
      <c r="AC40" s="103" t="str">
        <f>'P24'!G50</f>
        <v>nt</v>
      </c>
      <c r="AD40" s="103" t="str">
        <f>'P25'!G50</f>
        <v>nt</v>
      </c>
      <c r="AE40" s="195" t="str">
        <f>'P26'!G50</f>
        <v>nt</v>
      </c>
      <c r="AF40" s="31">
        <f t="shared" si="0"/>
        <v>0</v>
      </c>
      <c r="AG40" s="31">
        <f t="shared" si="1"/>
        <v>0</v>
      </c>
      <c r="AH40" s="31">
        <f t="shared" si="2"/>
        <v>18</v>
      </c>
      <c r="AI40" s="31">
        <f t="shared" si="3"/>
        <v>8</v>
      </c>
      <c r="AJ40" s="17" t="str">
        <f t="shared" si="4"/>
        <v>NA</v>
      </c>
      <c r="AK40" s="13"/>
      <c r="AL40" s="213" t="s">
        <v>421</v>
      </c>
      <c r="AM40" s="214"/>
      <c r="AN40" s="201">
        <f t="shared" si="7"/>
        <v>3</v>
      </c>
      <c r="AO40" s="201">
        <f t="shared" si="8"/>
        <v>2</v>
      </c>
      <c r="AP40" s="201">
        <f t="shared" si="9"/>
        <v>5</v>
      </c>
      <c r="AQ40" s="215"/>
      <c r="AR40" s="13"/>
      <c r="AS40" s="196" t="str">
        <f>Résultats!B51</f>
        <v>7.2</v>
      </c>
      <c r="AT40" s="197" t="str">
        <f>Résultats!C51</f>
        <v>A</v>
      </c>
      <c r="AU40" s="31">
        <f>'P01'!$H50</f>
        <v>0</v>
      </c>
      <c r="AV40" s="31">
        <f>'P02'!$H50</f>
        <v>0</v>
      </c>
      <c r="AW40" s="31">
        <f>'P03'!$H50</f>
        <v>0</v>
      </c>
      <c r="AX40" s="31">
        <f>'P04'!$H50</f>
        <v>0</v>
      </c>
      <c r="AY40" s="31">
        <f>'P05'!$H50</f>
        <v>0</v>
      </c>
      <c r="AZ40" s="31">
        <f>'P06'!$H50</f>
        <v>0</v>
      </c>
      <c r="BA40" s="31">
        <f>'P07'!$H50</f>
        <v>0</v>
      </c>
      <c r="BB40" s="31">
        <f>'P08'!$H50</f>
        <v>0</v>
      </c>
      <c r="BC40" s="31">
        <f>'P09'!$H50</f>
        <v>0</v>
      </c>
      <c r="BD40" s="31">
        <f>'P10'!$H50</f>
        <v>0</v>
      </c>
      <c r="BE40" s="31">
        <f>'P11'!$H50</f>
        <v>0</v>
      </c>
      <c r="BF40" s="31">
        <f>'P12'!$H50</f>
        <v>0</v>
      </c>
      <c r="BG40" s="31">
        <f>'P13'!$H50</f>
        <v>0</v>
      </c>
      <c r="BH40" s="31">
        <f>'P14'!$H50</f>
        <v>0</v>
      </c>
      <c r="BI40" s="31">
        <f>'P15'!$H50</f>
        <v>0</v>
      </c>
      <c r="BJ40" s="31">
        <f>'P16'!$H50</f>
        <v>0</v>
      </c>
      <c r="BK40" s="31">
        <f>'P17'!$H50</f>
        <v>0</v>
      </c>
      <c r="BL40" s="31">
        <f>'P18'!$H50</f>
        <v>0</v>
      </c>
      <c r="BM40" s="31">
        <f>'P19'!$H50</f>
        <v>0</v>
      </c>
      <c r="BN40" s="31">
        <f>'P20'!$H50</f>
        <v>0</v>
      </c>
      <c r="BO40" s="31"/>
      <c r="BP40" s="31">
        <f>'P22'!$H50</f>
        <v>0</v>
      </c>
      <c r="BQ40" s="31">
        <f>'P23'!$H50</f>
        <v>0</v>
      </c>
      <c r="BR40" s="31">
        <f>'P24'!$H50</f>
        <v>0</v>
      </c>
      <c r="BS40" s="31">
        <f>'P25'!$H50</f>
        <v>0</v>
      </c>
      <c r="BT40" s="198">
        <f>'P26'!$H50</f>
        <v>0</v>
      </c>
      <c r="BU40" s="31">
        <f t="shared" si="5"/>
        <v>0</v>
      </c>
      <c r="BV40" s="199" t="str">
        <f t="shared" si="6"/>
        <v>-</v>
      </c>
    </row>
    <row r="41" spans="1:74" ht="15.75" customHeight="1" x14ac:dyDescent="0.2">
      <c r="A41" s="200" t="s">
        <v>415</v>
      </c>
      <c r="B41" s="193" t="str">
        <f>Résultats!B52</f>
        <v>7.3</v>
      </c>
      <c r="C41" s="194" t="str">
        <f>Résultats!C52</f>
        <v>A</v>
      </c>
      <c r="D41" s="31" t="str">
        <f>Résultats!E52</f>
        <v>x</v>
      </c>
      <c r="E41" s="13"/>
      <c r="F41" s="100" t="str">
        <f>'P01'!G51</f>
        <v>nc</v>
      </c>
      <c r="G41" s="103" t="str">
        <f>'P02'!G51</f>
        <v>c</v>
      </c>
      <c r="H41" s="103" t="str">
        <f>'P03'!G51</f>
        <v>na</v>
      </c>
      <c r="I41" s="103" t="str">
        <f>'P04'!G51</f>
        <v>na</v>
      </c>
      <c r="J41" s="103" t="str">
        <f>'P05'!G51</f>
        <v>na</v>
      </c>
      <c r="K41" s="103" t="str">
        <f>'P06'!G51</f>
        <v>c</v>
      </c>
      <c r="L41" s="103" t="str">
        <f>'P07'!G51</f>
        <v>na</v>
      </c>
      <c r="M41" s="103" t="str">
        <f>'P08'!G51</f>
        <v>na</v>
      </c>
      <c r="N41" s="103" t="str">
        <f>'P09'!G51</f>
        <v>na</v>
      </c>
      <c r="O41" s="103" t="str">
        <f>'P10'!G51</f>
        <v>na</v>
      </c>
      <c r="P41" s="103" t="str">
        <f>'P11'!G51</f>
        <v>na</v>
      </c>
      <c r="Q41" s="103" t="str">
        <f>'P12'!G51</f>
        <v>nc</v>
      </c>
      <c r="R41" s="103" t="str">
        <f>'P13'!G51</f>
        <v>na</v>
      </c>
      <c r="S41" s="103" t="str">
        <f>'P14'!G51</f>
        <v>na</v>
      </c>
      <c r="T41" s="103" t="str">
        <f>'P15'!G51</f>
        <v>na</v>
      </c>
      <c r="U41" s="103" t="str">
        <f>'P16'!G51</f>
        <v>na</v>
      </c>
      <c r="V41" s="103" t="str">
        <f>'P17'!G51</f>
        <v>na</v>
      </c>
      <c r="W41" s="103" t="str">
        <f>'P18'!G51</f>
        <v>na</v>
      </c>
      <c r="X41" s="103" t="str">
        <f>'P19'!G51</f>
        <v>nt</v>
      </c>
      <c r="Y41" s="103" t="str">
        <f>'P20'!G51</f>
        <v>nt</v>
      </c>
      <c r="Z41" s="103" t="str">
        <f>'P21'!G51</f>
        <v>na</v>
      </c>
      <c r="AA41" s="103" t="str">
        <f>'P22'!G51</f>
        <v>na</v>
      </c>
      <c r="AB41" s="103" t="str">
        <f>'P23'!G51</f>
        <v>na</v>
      </c>
      <c r="AC41" s="103" t="str">
        <f>'P24'!G51</f>
        <v>na</v>
      </c>
      <c r="AD41" s="103" t="str">
        <f>'P25'!G51</f>
        <v>na</v>
      </c>
      <c r="AE41" s="195" t="str">
        <f>'P26'!G51</f>
        <v>na</v>
      </c>
      <c r="AF41" s="31">
        <f t="shared" si="0"/>
        <v>2</v>
      </c>
      <c r="AG41" s="31">
        <f t="shared" si="1"/>
        <v>2</v>
      </c>
      <c r="AH41" s="31">
        <f t="shared" si="2"/>
        <v>20</v>
      </c>
      <c r="AI41" s="31">
        <f t="shared" si="3"/>
        <v>2</v>
      </c>
      <c r="AJ41" s="17" t="str">
        <f t="shared" si="4"/>
        <v>NC</v>
      </c>
      <c r="AK41" s="13"/>
      <c r="AL41" s="419"/>
      <c r="AM41" s="385"/>
      <c r="AN41" s="385"/>
      <c r="AO41" s="385"/>
      <c r="AP41" s="385"/>
      <c r="AQ41" s="215"/>
      <c r="AR41" s="13"/>
      <c r="AS41" s="196" t="str">
        <f>Résultats!B52</f>
        <v>7.3</v>
      </c>
      <c r="AT41" s="197" t="str">
        <f>Résultats!C52</f>
        <v>A</v>
      </c>
      <c r="AU41" s="31">
        <f>'P01'!$H51</f>
        <v>0</v>
      </c>
      <c r="AV41" s="31">
        <f>'P02'!$H51</f>
        <v>0</v>
      </c>
      <c r="AW41" s="31">
        <f>'P03'!$H51</f>
        <v>0</v>
      </c>
      <c r="AX41" s="31">
        <f>'P04'!$H51</f>
        <v>0</v>
      </c>
      <c r="AY41" s="31">
        <f>'P05'!$H51</f>
        <v>0</v>
      </c>
      <c r="AZ41" s="31">
        <f>'P06'!$H51</f>
        <v>0</v>
      </c>
      <c r="BA41" s="31">
        <f>'P07'!$H51</f>
        <v>0</v>
      </c>
      <c r="BB41" s="31">
        <f>'P08'!$H51</f>
        <v>0</v>
      </c>
      <c r="BC41" s="31">
        <f>'P09'!$H51</f>
        <v>0</v>
      </c>
      <c r="BD41" s="31">
        <f>'P10'!$H51</f>
        <v>0</v>
      </c>
      <c r="BE41" s="31">
        <f>'P11'!$H51</f>
        <v>0</v>
      </c>
      <c r="BF41" s="31">
        <f>'P12'!$H51</f>
        <v>0</v>
      </c>
      <c r="BG41" s="31">
        <f>'P13'!$H51</f>
        <v>0</v>
      </c>
      <c r="BH41" s="31">
        <f>'P14'!$H51</f>
        <v>0</v>
      </c>
      <c r="BI41" s="31">
        <f>'P15'!$H51</f>
        <v>0</v>
      </c>
      <c r="BJ41" s="31">
        <f>'P16'!$H51</f>
        <v>0</v>
      </c>
      <c r="BK41" s="31">
        <f>'P17'!$H51</f>
        <v>0</v>
      </c>
      <c r="BL41" s="31">
        <f>'P18'!$H51</f>
        <v>0</v>
      </c>
      <c r="BM41" s="31">
        <f>'P19'!$H51</f>
        <v>0</v>
      </c>
      <c r="BN41" s="31">
        <f>'P20'!$H51</f>
        <v>0</v>
      </c>
      <c r="BO41" s="31"/>
      <c r="BP41" s="31">
        <f>'P22'!$H51</f>
        <v>0</v>
      </c>
      <c r="BQ41" s="31">
        <f>'P23'!$H51</f>
        <v>0</v>
      </c>
      <c r="BR41" s="31">
        <f>'P24'!$H51</f>
        <v>0</v>
      </c>
      <c r="BS41" s="31">
        <f>'P25'!$H51</f>
        <v>0</v>
      </c>
      <c r="BT41" s="198">
        <f>'P26'!$H51</f>
        <v>0</v>
      </c>
      <c r="BU41" s="31">
        <f t="shared" si="5"/>
        <v>0</v>
      </c>
      <c r="BV41" s="199" t="str">
        <f t="shared" si="6"/>
        <v>-</v>
      </c>
    </row>
    <row r="42" spans="1:74" ht="15.75" customHeight="1" x14ac:dyDescent="0.2">
      <c r="A42" s="200" t="s">
        <v>415</v>
      </c>
      <c r="B42" s="193" t="str">
        <f>Résultats!B53</f>
        <v>7.4</v>
      </c>
      <c r="C42" s="194" t="str">
        <f>Résultats!C53</f>
        <v>A</v>
      </c>
      <c r="D42" s="31">
        <f>Résultats!E53</f>
        <v>0</v>
      </c>
      <c r="E42" s="13"/>
      <c r="F42" s="100" t="str">
        <f>'P01'!G52</f>
        <v>c</v>
      </c>
      <c r="G42" s="103" t="str">
        <f>'P02'!G52</f>
        <v>c</v>
      </c>
      <c r="H42" s="103" t="str">
        <f>'P03'!G52</f>
        <v>na</v>
      </c>
      <c r="I42" s="103" t="str">
        <f>'P04'!G52</f>
        <v>c</v>
      </c>
      <c r="J42" s="103" t="str">
        <f>'P05'!G52</f>
        <v>c</v>
      </c>
      <c r="K42" s="103" t="str">
        <f>'P06'!G52</f>
        <v>c</v>
      </c>
      <c r="L42" s="103" t="str">
        <f>'P07'!G52</f>
        <v>c</v>
      </c>
      <c r="M42" s="103" t="str">
        <f>'P08'!G52</f>
        <v>c</v>
      </c>
      <c r="N42" s="103" t="str">
        <f>'P09'!G52</f>
        <v>c</v>
      </c>
      <c r="O42" s="103" t="str">
        <f>'P10'!G52</f>
        <v>c</v>
      </c>
      <c r="P42" s="103" t="str">
        <f>'P11'!G52</f>
        <v>c</v>
      </c>
      <c r="Q42" s="103" t="str">
        <f>'P12'!G52</f>
        <v>c</v>
      </c>
      <c r="R42" s="103" t="str">
        <f>'P13'!G52</f>
        <v>c</v>
      </c>
      <c r="S42" s="103" t="str">
        <f>'P14'!G52</f>
        <v>na</v>
      </c>
      <c r="T42" s="103" t="str">
        <f>'P15'!G52</f>
        <v>c</v>
      </c>
      <c r="U42" s="103" t="str">
        <f>'P16'!G52</f>
        <v>na</v>
      </c>
      <c r="V42" s="103" t="str">
        <f>'P17'!G52</f>
        <v>c</v>
      </c>
      <c r="W42" s="103" t="str">
        <f>'P18'!G52</f>
        <v>c</v>
      </c>
      <c r="X42" s="103" t="str">
        <f>'P19'!G52</f>
        <v>nt</v>
      </c>
      <c r="Y42" s="103" t="str">
        <f>'P20'!G52</f>
        <v>nt</v>
      </c>
      <c r="Z42" s="103" t="str">
        <f>'P21'!G52</f>
        <v>nt</v>
      </c>
      <c r="AA42" s="103" t="str">
        <f>'P22'!G52</f>
        <v>nt</v>
      </c>
      <c r="AB42" s="103" t="str">
        <f>'P23'!G52</f>
        <v>nt</v>
      </c>
      <c r="AC42" s="103" t="str">
        <f>'P24'!G52</f>
        <v>nt</v>
      </c>
      <c r="AD42" s="103" t="str">
        <f>'P25'!G52</f>
        <v>nt</v>
      </c>
      <c r="AE42" s="195" t="str">
        <f>'P26'!G52</f>
        <v>nt</v>
      </c>
      <c r="AF42" s="31">
        <f t="shared" si="0"/>
        <v>15</v>
      </c>
      <c r="AG42" s="31">
        <f t="shared" si="1"/>
        <v>0</v>
      </c>
      <c r="AH42" s="31">
        <f t="shared" si="2"/>
        <v>3</v>
      </c>
      <c r="AI42" s="31">
        <f t="shared" si="3"/>
        <v>8</v>
      </c>
      <c r="AJ42" s="17" t="str">
        <f t="shared" si="4"/>
        <v>C</v>
      </c>
      <c r="AK42" s="13"/>
      <c r="AL42" s="13"/>
      <c r="AM42" s="13"/>
      <c r="AN42" s="13"/>
      <c r="AO42" s="13"/>
      <c r="AP42" s="13"/>
      <c r="AQ42" s="205"/>
      <c r="AR42" s="13"/>
      <c r="AS42" s="196" t="str">
        <f>Résultats!B53</f>
        <v>7.4</v>
      </c>
      <c r="AT42" s="197" t="str">
        <f>Résultats!C53</f>
        <v>A</v>
      </c>
      <c r="AU42" s="31">
        <f>'P01'!$H52</f>
        <v>0</v>
      </c>
      <c r="AV42" s="31">
        <f>'P02'!$H52</f>
        <v>0</v>
      </c>
      <c r="AW42" s="31">
        <f>'P03'!$H52</f>
        <v>0</v>
      </c>
      <c r="AX42" s="31">
        <f>'P04'!$H52</f>
        <v>0</v>
      </c>
      <c r="AY42" s="31">
        <f>'P05'!$H52</f>
        <v>0</v>
      </c>
      <c r="AZ42" s="31">
        <f>'P06'!$H52</f>
        <v>0</v>
      </c>
      <c r="BA42" s="31">
        <f>'P07'!$H52</f>
        <v>0</v>
      </c>
      <c r="BB42" s="31">
        <f>'P08'!$H52</f>
        <v>0</v>
      </c>
      <c r="BC42" s="31">
        <f>'P09'!$H52</f>
        <v>0</v>
      </c>
      <c r="BD42" s="31">
        <f>'P10'!$H52</f>
        <v>0</v>
      </c>
      <c r="BE42" s="31">
        <f>'P11'!$H52</f>
        <v>0</v>
      </c>
      <c r="BF42" s="31">
        <f>'P12'!$H52</f>
        <v>0</v>
      </c>
      <c r="BG42" s="31">
        <f>'P13'!$H52</f>
        <v>0</v>
      </c>
      <c r="BH42" s="31">
        <f>'P14'!$H52</f>
        <v>0</v>
      </c>
      <c r="BI42" s="31">
        <f>'P15'!$H52</f>
        <v>0</v>
      </c>
      <c r="BJ42" s="31">
        <f>'P16'!$H52</f>
        <v>0</v>
      </c>
      <c r="BK42" s="31">
        <f>'P17'!$H52</f>
        <v>0</v>
      </c>
      <c r="BL42" s="31">
        <f>'P18'!$H52</f>
        <v>0</v>
      </c>
      <c r="BM42" s="31">
        <f>'P19'!$H52</f>
        <v>0</v>
      </c>
      <c r="BN42" s="31">
        <f>'P20'!$H52</f>
        <v>0</v>
      </c>
      <c r="BO42" s="31"/>
      <c r="BP42" s="31">
        <f>'P22'!$H52</f>
        <v>0</v>
      </c>
      <c r="BQ42" s="31">
        <f>'P23'!$H52</f>
        <v>0</v>
      </c>
      <c r="BR42" s="31">
        <f>'P24'!$H52</f>
        <v>0</v>
      </c>
      <c r="BS42" s="31">
        <f>'P25'!$H52</f>
        <v>0</v>
      </c>
      <c r="BT42" s="198">
        <f>'P26'!$H52</f>
        <v>0</v>
      </c>
      <c r="BU42" s="31">
        <f t="shared" si="5"/>
        <v>0</v>
      </c>
      <c r="BV42" s="199" t="str">
        <f t="shared" si="6"/>
        <v>-</v>
      </c>
    </row>
    <row r="43" spans="1:74" ht="15.75" customHeight="1" x14ac:dyDescent="0.2">
      <c r="A43" s="216" t="s">
        <v>415</v>
      </c>
      <c r="B43" s="193" t="str">
        <f>Résultats!B54</f>
        <v>7.5</v>
      </c>
      <c r="C43" s="194" t="str">
        <f>Résultats!C54</f>
        <v>AA</v>
      </c>
      <c r="D43" s="31">
        <f>Résultats!E54</f>
        <v>0</v>
      </c>
      <c r="E43" s="13"/>
      <c r="F43" s="100" t="str">
        <f>'P01'!G53</f>
        <v>na</v>
      </c>
      <c r="G43" s="103" t="str">
        <f>'P02'!G53</f>
        <v>nc</v>
      </c>
      <c r="H43" s="103" t="str">
        <f>'P03'!G53</f>
        <v>na</v>
      </c>
      <c r="I43" s="103" t="str">
        <f>'P04'!G53</f>
        <v>na</v>
      </c>
      <c r="J43" s="103" t="str">
        <f>'P05'!G53</f>
        <v>na</v>
      </c>
      <c r="K43" s="103" t="str">
        <f>'P06'!G53</f>
        <v>na</v>
      </c>
      <c r="L43" s="103" t="str">
        <f>'P07'!G53</f>
        <v>na</v>
      </c>
      <c r="M43" s="103" t="str">
        <f>'P08'!G53</f>
        <v>na</v>
      </c>
      <c r="N43" s="103" t="str">
        <f>'P09'!G53</f>
        <v>na</v>
      </c>
      <c r="O43" s="103" t="str">
        <f>'P10'!G53</f>
        <v>na</v>
      </c>
      <c r="P43" s="103" t="str">
        <f>'P11'!G53</f>
        <v>na</v>
      </c>
      <c r="Q43" s="103" t="str">
        <f>'P12'!G53</f>
        <v>na</v>
      </c>
      <c r="R43" s="103" t="str">
        <f>'P13'!G53</f>
        <v>na</v>
      </c>
      <c r="S43" s="103" t="str">
        <f>'P14'!G53</f>
        <v>na</v>
      </c>
      <c r="T43" s="103" t="str">
        <f>'P15'!G53</f>
        <v>na</v>
      </c>
      <c r="U43" s="103" t="str">
        <f>'P16'!G53</f>
        <v>na</v>
      </c>
      <c r="V43" s="103" t="str">
        <f>'P17'!G53</f>
        <v>na</v>
      </c>
      <c r="W43" s="103" t="str">
        <f>'P18'!G53</f>
        <v>na</v>
      </c>
      <c r="X43" s="103" t="str">
        <f>'P19'!G53</f>
        <v>nt</v>
      </c>
      <c r="Y43" s="103" t="str">
        <f>'P20'!G53</f>
        <v>nt</v>
      </c>
      <c r="Z43" s="103" t="str">
        <f>'P21'!G53</f>
        <v>nt</v>
      </c>
      <c r="AA43" s="103" t="str">
        <f>'P22'!G53</f>
        <v>nt</v>
      </c>
      <c r="AB43" s="103" t="str">
        <f>'P23'!G53</f>
        <v>nt</v>
      </c>
      <c r="AC43" s="103" t="str">
        <f>'P24'!G53</f>
        <v>nt</v>
      </c>
      <c r="AD43" s="103" t="str">
        <f>'P25'!G53</f>
        <v>nt</v>
      </c>
      <c r="AE43" s="195" t="str">
        <f>'P26'!G53</f>
        <v>nt</v>
      </c>
      <c r="AF43" s="31">
        <f t="shared" si="0"/>
        <v>0</v>
      </c>
      <c r="AG43" s="31">
        <f t="shared" si="1"/>
        <v>1</v>
      </c>
      <c r="AH43" s="31">
        <f t="shared" si="2"/>
        <v>17</v>
      </c>
      <c r="AI43" s="31">
        <f t="shared" si="3"/>
        <v>8</v>
      </c>
      <c r="AJ43" s="17" t="str">
        <f t="shared" si="4"/>
        <v>NC</v>
      </c>
      <c r="AK43" s="13"/>
      <c r="AL43" s="13"/>
      <c r="AM43" s="13"/>
      <c r="AN43" s="42"/>
      <c r="AO43" s="42"/>
      <c r="AP43" s="42"/>
      <c r="AQ43" s="205"/>
      <c r="AR43" s="13"/>
      <c r="AS43" s="196" t="str">
        <f>Résultats!B54</f>
        <v>7.5</v>
      </c>
      <c r="AT43" s="197" t="str">
        <f>Résultats!C54</f>
        <v>AA</v>
      </c>
      <c r="AU43" s="31">
        <f>'P01'!$H53</f>
        <v>0</v>
      </c>
      <c r="AV43" s="31">
        <f>'P02'!$H53</f>
        <v>0</v>
      </c>
      <c r="AW43" s="31">
        <f>'P03'!$H53</f>
        <v>0</v>
      </c>
      <c r="AX43" s="31">
        <f>'P04'!$H53</f>
        <v>0</v>
      </c>
      <c r="AY43" s="31">
        <f>'P05'!$H53</f>
        <v>0</v>
      </c>
      <c r="AZ43" s="31">
        <f>'P06'!$H53</f>
        <v>0</v>
      </c>
      <c r="BA43" s="31">
        <f>'P07'!$H53</f>
        <v>0</v>
      </c>
      <c r="BB43" s="31">
        <f>'P08'!$H53</f>
        <v>0</v>
      </c>
      <c r="BC43" s="31">
        <f>'P09'!$H53</f>
        <v>0</v>
      </c>
      <c r="BD43" s="31">
        <f>'P10'!$H53</f>
        <v>0</v>
      </c>
      <c r="BE43" s="31">
        <f>'P11'!$H53</f>
        <v>0</v>
      </c>
      <c r="BF43" s="31">
        <f>'P12'!$H53</f>
        <v>0</v>
      </c>
      <c r="BG43" s="31">
        <f>'P13'!$H53</f>
        <v>0</v>
      </c>
      <c r="BH43" s="31">
        <f>'P14'!$H53</f>
        <v>0</v>
      </c>
      <c r="BI43" s="31">
        <f>'P15'!$H53</f>
        <v>0</v>
      </c>
      <c r="BJ43" s="31">
        <f>'P16'!$H53</f>
        <v>0</v>
      </c>
      <c r="BK43" s="31">
        <f>'P17'!$H53</f>
        <v>0</v>
      </c>
      <c r="BL43" s="31">
        <f>'P18'!$H53</f>
        <v>0</v>
      </c>
      <c r="BM43" s="31">
        <f>'P19'!$H53</f>
        <v>0</v>
      </c>
      <c r="BN43" s="31">
        <f>'P20'!$H53</f>
        <v>0</v>
      </c>
      <c r="BO43" s="31"/>
      <c r="BP43" s="31">
        <f>'P22'!$H53</f>
        <v>0</v>
      </c>
      <c r="BQ43" s="31">
        <f>'P23'!$H53</f>
        <v>0</v>
      </c>
      <c r="BR43" s="31">
        <f>'P24'!$H53</f>
        <v>0</v>
      </c>
      <c r="BS43" s="31">
        <f>'P25'!$H53</f>
        <v>0</v>
      </c>
      <c r="BT43" s="198">
        <f>'P26'!$H53</f>
        <v>0</v>
      </c>
      <c r="BU43" s="31">
        <f t="shared" si="5"/>
        <v>0</v>
      </c>
      <c r="BV43" s="199" t="str">
        <f t="shared" si="6"/>
        <v>-</v>
      </c>
    </row>
    <row r="44" spans="1:74" ht="15.75" customHeight="1" x14ac:dyDescent="0.2">
      <c r="A44" s="200" t="s">
        <v>416</v>
      </c>
      <c r="B44" s="193" t="str">
        <f>Résultats!B55</f>
        <v>8.1</v>
      </c>
      <c r="C44" s="194" t="str">
        <f>Résultats!C55</f>
        <v>A</v>
      </c>
      <c r="D44" s="31">
        <f>Résultats!E55</f>
        <v>0</v>
      </c>
      <c r="E44" s="13"/>
      <c r="F44" s="100" t="str">
        <f>'P01'!G54</f>
        <v>c</v>
      </c>
      <c r="G44" s="103" t="str">
        <f>'P02'!G54</f>
        <v>c</v>
      </c>
      <c r="H44" s="103" t="str">
        <f>'P03'!G54</f>
        <v>c</v>
      </c>
      <c r="I44" s="103" t="str">
        <f>'P04'!G54</f>
        <v>c</v>
      </c>
      <c r="J44" s="103" t="str">
        <f>'P05'!G54</f>
        <v>c</v>
      </c>
      <c r="K44" s="103" t="str">
        <f>'P06'!G54</f>
        <v>c</v>
      </c>
      <c r="L44" s="103" t="str">
        <f>'P07'!G54</f>
        <v>c</v>
      </c>
      <c r="M44" s="103" t="str">
        <f>'P08'!G54</f>
        <v>c</v>
      </c>
      <c r="N44" s="103" t="str">
        <f>'P09'!G54</f>
        <v>c</v>
      </c>
      <c r="O44" s="103" t="str">
        <f>'P10'!G54</f>
        <v>c</v>
      </c>
      <c r="P44" s="103" t="str">
        <f>'P11'!G54</f>
        <v>c</v>
      </c>
      <c r="Q44" s="103" t="str">
        <f>'P12'!G54</f>
        <v>c</v>
      </c>
      <c r="R44" s="103" t="str">
        <f>'P13'!G54</f>
        <v>c</v>
      </c>
      <c r="S44" s="103" t="str">
        <f>'P14'!G54</f>
        <v>c</v>
      </c>
      <c r="T44" s="103" t="str">
        <f>'P15'!G54</f>
        <v>c</v>
      </c>
      <c r="U44" s="103" t="str">
        <f>'P16'!G54</f>
        <v>c</v>
      </c>
      <c r="V44" s="103" t="str">
        <f>'P17'!G54</f>
        <v>c</v>
      </c>
      <c r="W44" s="103" t="str">
        <f>'P18'!G54</f>
        <v>c</v>
      </c>
      <c r="X44" s="103" t="str">
        <f>'P19'!G54</f>
        <v>nt</v>
      </c>
      <c r="Y44" s="103" t="str">
        <f>'P20'!G54</f>
        <v>nt</v>
      </c>
      <c r="Z44" s="103" t="str">
        <f>'P21'!G54</f>
        <v>nt</v>
      </c>
      <c r="AA44" s="103" t="str">
        <f>'P22'!G54</f>
        <v>nt</v>
      </c>
      <c r="AB44" s="103" t="str">
        <f>'P23'!G54</f>
        <v>nt</v>
      </c>
      <c r="AC44" s="103" t="str">
        <f>'P24'!G54</f>
        <v>nt</v>
      </c>
      <c r="AD44" s="103" t="str">
        <f>'P25'!G54</f>
        <v>nt</v>
      </c>
      <c r="AE44" s="195" t="str">
        <f>'P26'!G54</f>
        <v>nt</v>
      </c>
      <c r="AF44" s="31">
        <f t="shared" si="0"/>
        <v>18</v>
      </c>
      <c r="AG44" s="31">
        <f t="shared" si="1"/>
        <v>0</v>
      </c>
      <c r="AH44" s="31">
        <f t="shared" si="2"/>
        <v>0</v>
      </c>
      <c r="AI44" s="31">
        <f t="shared" si="3"/>
        <v>8</v>
      </c>
      <c r="AJ44" s="17" t="str">
        <f t="shared" si="4"/>
        <v>C</v>
      </c>
      <c r="AK44" s="13"/>
      <c r="AL44" s="13"/>
      <c r="AM44" s="13"/>
      <c r="AN44" s="42"/>
      <c r="AO44" s="42"/>
      <c r="AP44" s="42"/>
      <c r="AQ44" s="217"/>
      <c r="AR44" s="13"/>
      <c r="AS44" s="196" t="str">
        <f>Résultats!B55</f>
        <v>8.1</v>
      </c>
      <c r="AT44" s="197" t="str">
        <f>Résultats!C55</f>
        <v>A</v>
      </c>
      <c r="AU44" s="31">
        <f>'P01'!$H54</f>
        <v>0</v>
      </c>
      <c r="AV44" s="31">
        <f>'P02'!$H54</f>
        <v>0</v>
      </c>
      <c r="AW44" s="31">
        <f>'P03'!$H54</f>
        <v>0</v>
      </c>
      <c r="AX44" s="31">
        <f>'P04'!$H54</f>
        <v>0</v>
      </c>
      <c r="AY44" s="31">
        <f>'P05'!$H54</f>
        <v>0</v>
      </c>
      <c r="AZ44" s="31">
        <f>'P06'!$H54</f>
        <v>0</v>
      </c>
      <c r="BA44" s="31">
        <f>'P07'!$H54</f>
        <v>0</v>
      </c>
      <c r="BB44" s="31">
        <f>'P08'!$H54</f>
        <v>0</v>
      </c>
      <c r="BC44" s="31">
        <f>'P09'!$H54</f>
        <v>0</v>
      </c>
      <c r="BD44" s="31">
        <f>'P10'!$H54</f>
        <v>0</v>
      </c>
      <c r="BE44" s="31">
        <f>'P11'!$H54</f>
        <v>0</v>
      </c>
      <c r="BF44" s="31">
        <f>'P12'!$H54</f>
        <v>0</v>
      </c>
      <c r="BG44" s="31">
        <f>'P13'!$H54</f>
        <v>0</v>
      </c>
      <c r="BH44" s="31">
        <f>'P14'!$H54</f>
        <v>0</v>
      </c>
      <c r="BI44" s="31">
        <f>'P15'!$H54</f>
        <v>0</v>
      </c>
      <c r="BJ44" s="31">
        <f>'P16'!$H54</f>
        <v>0</v>
      </c>
      <c r="BK44" s="31">
        <f>'P17'!$H54</f>
        <v>0</v>
      </c>
      <c r="BL44" s="31">
        <f>'P18'!$H54</f>
        <v>0</v>
      </c>
      <c r="BM44" s="31">
        <f>'P19'!$H54</f>
        <v>0</v>
      </c>
      <c r="BN44" s="31">
        <f>'P20'!$H54</f>
        <v>0</v>
      </c>
      <c r="BO44" s="31"/>
      <c r="BP44" s="31">
        <f>'P22'!$H54</f>
        <v>0</v>
      </c>
      <c r="BQ44" s="31">
        <f>'P23'!$H54</f>
        <v>0</v>
      </c>
      <c r="BR44" s="31">
        <f>'P24'!$H54</f>
        <v>0</v>
      </c>
      <c r="BS44" s="31">
        <f>'P25'!$H54</f>
        <v>0</v>
      </c>
      <c r="BT44" s="198">
        <f>'P26'!$H54</f>
        <v>0</v>
      </c>
      <c r="BU44" s="31">
        <f t="shared" si="5"/>
        <v>0</v>
      </c>
      <c r="BV44" s="199" t="str">
        <f t="shared" si="6"/>
        <v>-</v>
      </c>
    </row>
    <row r="45" spans="1:74" ht="15.75" customHeight="1" x14ac:dyDescent="0.2">
      <c r="A45" s="200" t="s">
        <v>416</v>
      </c>
      <c r="B45" s="193" t="str">
        <f>Résultats!B56</f>
        <v>8.2</v>
      </c>
      <c r="C45" s="194" t="str">
        <f>Résultats!C56</f>
        <v>A</v>
      </c>
      <c r="D45" s="31">
        <f>Résultats!E56</f>
        <v>0</v>
      </c>
      <c r="E45" s="13"/>
      <c r="F45" s="100" t="str">
        <f>'P01'!G55</f>
        <v>na</v>
      </c>
      <c r="G45" s="103" t="str">
        <f>'P02'!G55</f>
        <v>na</v>
      </c>
      <c r="H45" s="103" t="str">
        <f>'P03'!G55</f>
        <v>na</v>
      </c>
      <c r="I45" s="103" t="str">
        <f>'P04'!G55</f>
        <v>na</v>
      </c>
      <c r="J45" s="103" t="str">
        <f>'P05'!G55</f>
        <v>na</v>
      </c>
      <c r="K45" s="103" t="str">
        <f>'P06'!G55</f>
        <v>na</v>
      </c>
      <c r="L45" s="103" t="str">
        <f>'P07'!G55</f>
        <v>na</v>
      </c>
      <c r="M45" s="103" t="str">
        <f>'P08'!G55</f>
        <v>na</v>
      </c>
      <c r="N45" s="103" t="str">
        <f>'P09'!G55</f>
        <v>na</v>
      </c>
      <c r="O45" s="103" t="str">
        <f>'P10'!G55</f>
        <v>na</v>
      </c>
      <c r="P45" s="103" t="str">
        <f>'P11'!G55</f>
        <v>na</v>
      </c>
      <c r="Q45" s="103" t="str">
        <f>'P12'!G55</f>
        <v>na</v>
      </c>
      <c r="R45" s="103" t="str">
        <f>'P13'!G55</f>
        <v>na</v>
      </c>
      <c r="S45" s="103" t="str">
        <f>'P14'!G55</f>
        <v>na</v>
      </c>
      <c r="T45" s="103" t="str">
        <f>'P15'!G55</f>
        <v>na</v>
      </c>
      <c r="U45" s="103" t="str">
        <f>'P16'!G55</f>
        <v>na</v>
      </c>
      <c r="V45" s="103" t="str">
        <f>'P17'!G55</f>
        <v>na</v>
      </c>
      <c r="W45" s="103" t="str">
        <f>'P18'!G55</f>
        <v>na</v>
      </c>
      <c r="X45" s="103" t="str">
        <f>'P19'!G55</f>
        <v>nt</v>
      </c>
      <c r="Y45" s="103" t="str">
        <f>'P20'!G55</f>
        <v>nt</v>
      </c>
      <c r="Z45" s="103" t="str">
        <f>'P21'!G55</f>
        <v>nt</v>
      </c>
      <c r="AA45" s="103" t="str">
        <f>'P22'!G55</f>
        <v>nt</v>
      </c>
      <c r="AB45" s="103" t="str">
        <f>'P23'!G55</f>
        <v>nt</v>
      </c>
      <c r="AC45" s="103" t="str">
        <f>'P24'!G55</f>
        <v>nt</v>
      </c>
      <c r="AD45" s="103" t="str">
        <f>'P25'!G55</f>
        <v>nt</v>
      </c>
      <c r="AE45" s="195" t="str">
        <f>'P26'!G55</f>
        <v>nt</v>
      </c>
      <c r="AF45" s="31">
        <f t="shared" si="0"/>
        <v>0</v>
      </c>
      <c r="AG45" s="31">
        <f t="shared" si="1"/>
        <v>0</v>
      </c>
      <c r="AH45" s="31">
        <f t="shared" si="2"/>
        <v>18</v>
      </c>
      <c r="AI45" s="31">
        <f t="shared" si="3"/>
        <v>8</v>
      </c>
      <c r="AJ45" s="17" t="str">
        <f t="shared" si="4"/>
        <v>NA</v>
      </c>
      <c r="AK45" s="13"/>
      <c r="AL45" s="421" t="s">
        <v>484</v>
      </c>
      <c r="AM45" s="422"/>
      <c r="AN45" s="422"/>
      <c r="AO45" s="423"/>
      <c r="AP45" s="42"/>
      <c r="AQ45" s="208"/>
      <c r="AR45" s="13"/>
      <c r="AS45" s="196" t="str">
        <f>Résultats!B56</f>
        <v>8.2</v>
      </c>
      <c r="AT45" s="197" t="str">
        <f>Résultats!C56</f>
        <v>A</v>
      </c>
      <c r="AU45" s="31">
        <f>'P01'!$H55</f>
        <v>0</v>
      </c>
      <c r="AV45" s="31">
        <f>'P02'!$H55</f>
        <v>0</v>
      </c>
      <c r="AW45" s="31">
        <f>'P03'!$H55</f>
        <v>0</v>
      </c>
      <c r="AX45" s="31">
        <f>'P04'!$H55</f>
        <v>0</v>
      </c>
      <c r="AY45" s="31">
        <f>'P05'!$H55</f>
        <v>0</v>
      </c>
      <c r="AZ45" s="31">
        <f>'P06'!$H55</f>
        <v>0</v>
      </c>
      <c r="BA45" s="31">
        <f>'P07'!$H55</f>
        <v>0</v>
      </c>
      <c r="BB45" s="31">
        <f>'P08'!$H55</f>
        <v>0</v>
      </c>
      <c r="BC45" s="31">
        <f>'P09'!$H55</f>
        <v>0</v>
      </c>
      <c r="BD45" s="31">
        <f>'P10'!$H55</f>
        <v>0</v>
      </c>
      <c r="BE45" s="31">
        <f>'P11'!$H55</f>
        <v>0</v>
      </c>
      <c r="BF45" s="31">
        <f>'P12'!$H55</f>
        <v>0</v>
      </c>
      <c r="BG45" s="31">
        <f>'P13'!$H55</f>
        <v>0</v>
      </c>
      <c r="BH45" s="31">
        <f>'P14'!$H55</f>
        <v>0</v>
      </c>
      <c r="BI45" s="31">
        <f>'P15'!$H55</f>
        <v>0</v>
      </c>
      <c r="BJ45" s="31">
        <f>'P16'!$H55</f>
        <v>0</v>
      </c>
      <c r="BK45" s="31">
        <f>'P17'!$H55</f>
        <v>0</v>
      </c>
      <c r="BL45" s="31">
        <f>'P18'!$H55</f>
        <v>0</v>
      </c>
      <c r="BM45" s="31">
        <f>'P19'!$H55</f>
        <v>0</v>
      </c>
      <c r="BN45" s="31">
        <f>'P20'!$H55</f>
        <v>0</v>
      </c>
      <c r="BO45" s="31"/>
      <c r="BP45" s="31">
        <f>'P22'!$H55</f>
        <v>0</v>
      </c>
      <c r="BQ45" s="31">
        <f>'P23'!$H55</f>
        <v>0</v>
      </c>
      <c r="BR45" s="31">
        <f>'P24'!$H55</f>
        <v>0</v>
      </c>
      <c r="BS45" s="31">
        <f>'P25'!$H55</f>
        <v>0</v>
      </c>
      <c r="BT45" s="198">
        <f>'P26'!$H55</f>
        <v>0</v>
      </c>
      <c r="BU45" s="31">
        <f t="shared" si="5"/>
        <v>0</v>
      </c>
      <c r="BV45" s="199" t="str">
        <f t="shared" si="6"/>
        <v>-</v>
      </c>
    </row>
    <row r="46" spans="1:74" ht="15.75" customHeight="1" x14ac:dyDescent="0.2">
      <c r="A46" s="200" t="s">
        <v>416</v>
      </c>
      <c r="B46" s="193" t="str">
        <f>Résultats!B57</f>
        <v>8.3</v>
      </c>
      <c r="C46" s="194" t="str">
        <f>Résultats!C57</f>
        <v>A</v>
      </c>
      <c r="D46" s="31" t="str">
        <f>Résultats!E57</f>
        <v>x</v>
      </c>
      <c r="E46" s="13"/>
      <c r="F46" s="100" t="str">
        <f>'P01'!G56</f>
        <v>c</v>
      </c>
      <c r="G46" s="103" t="str">
        <f>'P02'!G56</f>
        <v>c</v>
      </c>
      <c r="H46" s="103" t="str">
        <f>'P03'!G56</f>
        <v>c</v>
      </c>
      <c r="I46" s="103" t="str">
        <f>'P04'!G56</f>
        <v>c</v>
      </c>
      <c r="J46" s="103" t="str">
        <f>'P05'!G56</f>
        <v>c</v>
      </c>
      <c r="K46" s="103" t="str">
        <f>'P06'!G56</f>
        <v>c</v>
      </c>
      <c r="L46" s="103" t="str">
        <f>'P07'!G56</f>
        <v>c</v>
      </c>
      <c r="M46" s="103" t="str">
        <f>'P08'!G56</f>
        <v>c</v>
      </c>
      <c r="N46" s="103" t="str">
        <f>'P09'!G56</f>
        <v>c</v>
      </c>
      <c r="O46" s="103" t="str">
        <f>'P10'!G56</f>
        <v>c</v>
      </c>
      <c r="P46" s="103" t="str">
        <f>'P11'!G56</f>
        <v>c</v>
      </c>
      <c r="Q46" s="103" t="str">
        <f>'P12'!G56</f>
        <v>c</v>
      </c>
      <c r="R46" s="103" t="str">
        <f>'P13'!G56</f>
        <v>c</v>
      </c>
      <c r="S46" s="103" t="str">
        <f>'P14'!G56</f>
        <v>c</v>
      </c>
      <c r="T46" s="103" t="str">
        <f>'P15'!G56</f>
        <v>c</v>
      </c>
      <c r="U46" s="103" t="str">
        <f>'P16'!G56</f>
        <v>c</v>
      </c>
      <c r="V46" s="103" t="str">
        <f>'P17'!G56</f>
        <v>c</v>
      </c>
      <c r="W46" s="103" t="str">
        <f>'P18'!G56</f>
        <v>c</v>
      </c>
      <c r="X46" s="103" t="str">
        <f>'P19'!G56</f>
        <v>nt</v>
      </c>
      <c r="Y46" s="103" t="str">
        <f>'P20'!G56</f>
        <v>nt</v>
      </c>
      <c r="Z46" s="103" t="str">
        <f>'P21'!G56</f>
        <v>nt</v>
      </c>
      <c r="AA46" s="103" t="str">
        <f>'P22'!G56</f>
        <v>nt</v>
      </c>
      <c r="AB46" s="103" t="str">
        <f>'P23'!G56</f>
        <v>nt</v>
      </c>
      <c r="AC46" s="103" t="str">
        <f>'P24'!G56</f>
        <v>nt</v>
      </c>
      <c r="AD46" s="103" t="str">
        <f>'P25'!G56</f>
        <v>nt</v>
      </c>
      <c r="AE46" s="195" t="str">
        <f>'P26'!G56</f>
        <v>nt</v>
      </c>
      <c r="AF46" s="31">
        <f t="shared" si="0"/>
        <v>18</v>
      </c>
      <c r="AG46" s="31">
        <f t="shared" si="1"/>
        <v>0</v>
      </c>
      <c r="AH46" s="31">
        <f t="shared" si="2"/>
        <v>0</v>
      </c>
      <c r="AI46" s="31">
        <f t="shared" si="3"/>
        <v>8</v>
      </c>
      <c r="AJ46" s="17" t="str">
        <f t="shared" si="4"/>
        <v>C</v>
      </c>
      <c r="AK46" s="13"/>
      <c r="AL46" s="424" t="s">
        <v>485</v>
      </c>
      <c r="AM46" s="424"/>
      <c r="AN46" s="424"/>
      <c r="AO46" s="344">
        <f>COUNTA(Echantillon!C13:C38)</f>
        <v>18</v>
      </c>
      <c r="AP46" s="42"/>
      <c r="AQ46" s="210"/>
      <c r="AR46" s="13"/>
      <c r="AS46" s="196" t="str">
        <f>Résultats!B57</f>
        <v>8.3</v>
      </c>
      <c r="AT46" s="197" t="str">
        <f>Résultats!C57</f>
        <v>A</v>
      </c>
      <c r="AU46" s="31">
        <f>'P01'!$H56</f>
        <v>0</v>
      </c>
      <c r="AV46" s="31">
        <f>'P02'!$H56</f>
        <v>0</v>
      </c>
      <c r="AW46" s="31">
        <f>'P03'!$H56</f>
        <v>0</v>
      </c>
      <c r="AX46" s="31">
        <f>'P04'!$H56</f>
        <v>0</v>
      </c>
      <c r="AY46" s="31">
        <f>'P05'!$H56</f>
        <v>0</v>
      </c>
      <c r="AZ46" s="31">
        <f>'P06'!$H56</f>
        <v>0</v>
      </c>
      <c r="BA46" s="31">
        <f>'P07'!$H56</f>
        <v>0</v>
      </c>
      <c r="BB46" s="31">
        <f>'P08'!$H56</f>
        <v>0</v>
      </c>
      <c r="BC46" s="31">
        <f>'P09'!$H56</f>
        <v>0</v>
      </c>
      <c r="BD46" s="31">
        <f>'P10'!$H56</f>
        <v>0</v>
      </c>
      <c r="BE46" s="31">
        <f>'P11'!$H56</f>
        <v>0</v>
      </c>
      <c r="BF46" s="31">
        <f>'P12'!$H56</f>
        <v>0</v>
      </c>
      <c r="BG46" s="31">
        <f>'P13'!$H56</f>
        <v>0</v>
      </c>
      <c r="BH46" s="31">
        <f>'P14'!$H56</f>
        <v>0</v>
      </c>
      <c r="BI46" s="31">
        <f>'P15'!$H56</f>
        <v>0</v>
      </c>
      <c r="BJ46" s="31">
        <f>'P16'!$H56</f>
        <v>0</v>
      </c>
      <c r="BK46" s="31">
        <f>'P17'!$H56</f>
        <v>0</v>
      </c>
      <c r="BL46" s="31">
        <f>'P18'!$H56</f>
        <v>0</v>
      </c>
      <c r="BM46" s="31">
        <f>'P19'!$H56</f>
        <v>0</v>
      </c>
      <c r="BN46" s="31">
        <f>'P20'!$H56</f>
        <v>0</v>
      </c>
      <c r="BO46" s="31"/>
      <c r="BP46" s="31">
        <f>'P22'!$H56</f>
        <v>0</v>
      </c>
      <c r="BQ46" s="31">
        <f>'P23'!$H56</f>
        <v>0</v>
      </c>
      <c r="BR46" s="31">
        <f>'P24'!$H56</f>
        <v>0</v>
      </c>
      <c r="BS46" s="31">
        <f>'P25'!$H56</f>
        <v>0</v>
      </c>
      <c r="BT46" s="198">
        <f>'P26'!$H56</f>
        <v>0</v>
      </c>
      <c r="BU46" s="31">
        <f t="shared" si="5"/>
        <v>0</v>
      </c>
      <c r="BV46" s="199" t="str">
        <f t="shared" si="6"/>
        <v>-</v>
      </c>
    </row>
    <row r="47" spans="1:74" ht="15.75" customHeight="1" x14ac:dyDescent="0.2">
      <c r="A47" s="200" t="s">
        <v>416</v>
      </c>
      <c r="B47" s="193" t="str">
        <f>Résultats!B58</f>
        <v>8.4</v>
      </c>
      <c r="C47" s="194" t="str">
        <f>Résultats!C58</f>
        <v>A</v>
      </c>
      <c r="D47" s="31" t="str">
        <f>Résultats!E58</f>
        <v>x</v>
      </c>
      <c r="E47" s="13"/>
      <c r="F47" s="100" t="str">
        <f>'P01'!G57</f>
        <v>c</v>
      </c>
      <c r="G47" s="103" t="str">
        <f>'P02'!G57</f>
        <v>c</v>
      </c>
      <c r="H47" s="103" t="str">
        <f>'P03'!G57</f>
        <v>c</v>
      </c>
      <c r="I47" s="103" t="str">
        <f>'P04'!G57</f>
        <v>c</v>
      </c>
      <c r="J47" s="103" t="str">
        <f>'P05'!G57</f>
        <v>c</v>
      </c>
      <c r="K47" s="103" t="str">
        <f>'P06'!G57</f>
        <v>c</v>
      </c>
      <c r="L47" s="103" t="str">
        <f>'P07'!G57</f>
        <v>c</v>
      </c>
      <c r="M47" s="103" t="str">
        <f>'P08'!G57</f>
        <v>c</v>
      </c>
      <c r="N47" s="103" t="str">
        <f>'P09'!G57</f>
        <v>c</v>
      </c>
      <c r="O47" s="103" t="str">
        <f>'P10'!G57</f>
        <v>c</v>
      </c>
      <c r="P47" s="103" t="str">
        <f>'P11'!G57</f>
        <v>c</v>
      </c>
      <c r="Q47" s="103" t="str">
        <f>'P12'!G57</f>
        <v>c</v>
      </c>
      <c r="R47" s="103" t="str">
        <f>'P13'!G57</f>
        <v>c</v>
      </c>
      <c r="S47" s="103" t="str">
        <f>'P14'!G57</f>
        <v>c</v>
      </c>
      <c r="T47" s="103" t="str">
        <f>'P15'!G57</f>
        <v>c</v>
      </c>
      <c r="U47" s="103" t="str">
        <f>'P16'!G57</f>
        <v>c</v>
      </c>
      <c r="V47" s="103" t="str">
        <f>'P17'!G57</f>
        <v>c</v>
      </c>
      <c r="W47" s="103" t="str">
        <f>'P18'!G57</f>
        <v>c</v>
      </c>
      <c r="X47" s="103" t="str">
        <f>'P19'!G57</f>
        <v>nt</v>
      </c>
      <c r="Y47" s="103" t="str">
        <f>'P20'!G57</f>
        <v>nt</v>
      </c>
      <c r="Z47" s="103" t="str">
        <f>'P21'!G57</f>
        <v>nt</v>
      </c>
      <c r="AA47" s="103" t="str">
        <f>'P22'!G57</f>
        <v>nt</v>
      </c>
      <c r="AB47" s="103" t="str">
        <f>'P23'!G57</f>
        <v>nt</v>
      </c>
      <c r="AC47" s="103" t="str">
        <f>'P24'!G57</f>
        <v>nt</v>
      </c>
      <c r="AD47" s="103" t="str">
        <f>'P25'!G57</f>
        <v>nt</v>
      </c>
      <c r="AE47" s="195" t="str">
        <f>'P26'!G57</f>
        <v>nt</v>
      </c>
      <c r="AF47" s="31">
        <f t="shared" si="0"/>
        <v>18</v>
      </c>
      <c r="AG47" s="31">
        <f t="shared" si="1"/>
        <v>0</v>
      </c>
      <c r="AH47" s="31">
        <f t="shared" si="2"/>
        <v>0</v>
      </c>
      <c r="AI47" s="31">
        <f t="shared" si="3"/>
        <v>8</v>
      </c>
      <c r="AJ47" s="17" t="str">
        <f t="shared" si="4"/>
        <v>C</v>
      </c>
      <c r="AK47" s="13"/>
      <c r="AL47" s="424" t="s">
        <v>486</v>
      </c>
      <c r="AM47" s="424"/>
      <c r="AN47" s="424"/>
      <c r="AO47" s="344">
        <f>SUM(AF108:AH108)</f>
        <v>1968</v>
      </c>
      <c r="AP47" s="42"/>
      <c r="AQ47" s="210"/>
      <c r="AR47" s="13"/>
      <c r="AS47" s="196" t="str">
        <f>Résultats!B58</f>
        <v>8.4</v>
      </c>
      <c r="AT47" s="197" t="str">
        <f>Résultats!C58</f>
        <v>A</v>
      </c>
      <c r="AU47" s="31">
        <f>'P01'!$H57</f>
        <v>0</v>
      </c>
      <c r="AV47" s="31">
        <f>'P02'!$H57</f>
        <v>0</v>
      </c>
      <c r="AW47" s="31">
        <f>'P03'!$H57</f>
        <v>0</v>
      </c>
      <c r="AX47" s="31">
        <f>'P04'!$H57</f>
        <v>0</v>
      </c>
      <c r="AY47" s="31">
        <f>'P05'!$H57</f>
        <v>0</v>
      </c>
      <c r="AZ47" s="31">
        <f>'P06'!$H57</f>
        <v>0</v>
      </c>
      <c r="BA47" s="31">
        <f>'P07'!$H57</f>
        <v>0</v>
      </c>
      <c r="BB47" s="31">
        <f>'P08'!$H57</f>
        <v>0</v>
      </c>
      <c r="BC47" s="31">
        <f>'P09'!$H57</f>
        <v>0</v>
      </c>
      <c r="BD47" s="31">
        <f>'P10'!$H57</f>
        <v>0</v>
      </c>
      <c r="BE47" s="31">
        <f>'P11'!$H57</f>
        <v>0</v>
      </c>
      <c r="BF47" s="31">
        <f>'P12'!$H57</f>
        <v>0</v>
      </c>
      <c r="BG47" s="31">
        <f>'P13'!$H57</f>
        <v>0</v>
      </c>
      <c r="BH47" s="31">
        <f>'P14'!$H57</f>
        <v>0</v>
      </c>
      <c r="BI47" s="31">
        <f>'P15'!$H57</f>
        <v>0</v>
      </c>
      <c r="BJ47" s="31">
        <f>'P16'!$H57</f>
        <v>0</v>
      </c>
      <c r="BK47" s="31">
        <f>'P17'!$H57</f>
        <v>0</v>
      </c>
      <c r="BL47" s="31">
        <f>'P18'!$H57</f>
        <v>0</v>
      </c>
      <c r="BM47" s="31">
        <f>'P19'!$H57</f>
        <v>0</v>
      </c>
      <c r="BN47" s="31">
        <f>'P20'!$H57</f>
        <v>0</v>
      </c>
      <c r="BO47" s="31"/>
      <c r="BP47" s="31">
        <f>'P22'!$H57</f>
        <v>0</v>
      </c>
      <c r="BQ47" s="31">
        <f>'P23'!$H57</f>
        <v>0</v>
      </c>
      <c r="BR47" s="31">
        <f>'P24'!$H57</f>
        <v>0</v>
      </c>
      <c r="BS47" s="31">
        <f>'P25'!$H57</f>
        <v>0</v>
      </c>
      <c r="BT47" s="198">
        <f>'P26'!$H57</f>
        <v>0</v>
      </c>
      <c r="BU47" s="31">
        <f t="shared" si="5"/>
        <v>0</v>
      </c>
      <c r="BV47" s="199" t="str">
        <f t="shared" si="6"/>
        <v>-</v>
      </c>
    </row>
    <row r="48" spans="1:74" ht="15.75" customHeight="1" x14ac:dyDescent="0.2">
      <c r="A48" s="200" t="s">
        <v>416</v>
      </c>
      <c r="B48" s="193" t="str">
        <f>Résultats!B59</f>
        <v>8.5</v>
      </c>
      <c r="C48" s="194" t="str">
        <f>Résultats!C59</f>
        <v>A</v>
      </c>
      <c r="D48" s="31" t="str">
        <f>Résultats!E59</f>
        <v>x</v>
      </c>
      <c r="E48" s="13"/>
      <c r="F48" s="100" t="str">
        <f>'P01'!G58</f>
        <v>c</v>
      </c>
      <c r="G48" s="103" t="str">
        <f>'P02'!G58</f>
        <v>c</v>
      </c>
      <c r="H48" s="103" t="str">
        <f>'P03'!G58</f>
        <v>c</v>
      </c>
      <c r="I48" s="103" t="str">
        <f>'P04'!G58</f>
        <v>c</v>
      </c>
      <c r="J48" s="103" t="str">
        <f>'P05'!G58</f>
        <v>c</v>
      </c>
      <c r="K48" s="103" t="str">
        <f>'P06'!G58</f>
        <v>na</v>
      </c>
      <c r="L48" s="103" t="str">
        <f>'P07'!G58</f>
        <v>c</v>
      </c>
      <c r="M48" s="103" t="str">
        <f>'P08'!G58</f>
        <v>c</v>
      </c>
      <c r="N48" s="103" t="str">
        <f>'P09'!G58</f>
        <v>c</v>
      </c>
      <c r="O48" s="103" t="str">
        <f>'P10'!G58</f>
        <v>c</v>
      </c>
      <c r="P48" s="103" t="str">
        <f>'P11'!G58</f>
        <v>c</v>
      </c>
      <c r="Q48" s="103" t="str">
        <f>'P12'!G58</f>
        <v>c</v>
      </c>
      <c r="R48" s="103" t="str">
        <f>'P13'!G58</f>
        <v>c</v>
      </c>
      <c r="S48" s="103" t="str">
        <f>'P14'!G58</f>
        <v>c</v>
      </c>
      <c r="T48" s="103" t="str">
        <f>'P15'!G58</f>
        <v>c</v>
      </c>
      <c r="U48" s="103" t="str">
        <f>'P16'!G58</f>
        <v>c</v>
      </c>
      <c r="V48" s="103" t="str">
        <f>'P17'!G58</f>
        <v>c</v>
      </c>
      <c r="W48" s="103" t="str">
        <f>'P18'!G58</f>
        <v>c</v>
      </c>
      <c r="X48" s="103" t="str">
        <f>'P19'!G58</f>
        <v>nt</v>
      </c>
      <c r="Y48" s="103" t="str">
        <f>'P20'!G58</f>
        <v>nt</v>
      </c>
      <c r="Z48" s="103" t="str">
        <f>'P21'!G58</f>
        <v>nt</v>
      </c>
      <c r="AA48" s="103" t="str">
        <f>'P22'!G58</f>
        <v>nt</v>
      </c>
      <c r="AB48" s="103" t="str">
        <f>'P23'!G58</f>
        <v>nt</v>
      </c>
      <c r="AC48" s="103" t="str">
        <f>'P24'!G58</f>
        <v>nt</v>
      </c>
      <c r="AD48" s="103" t="str">
        <f>'P25'!G58</f>
        <v>nt</v>
      </c>
      <c r="AE48" s="195" t="str">
        <f>'P26'!G58</f>
        <v>nt</v>
      </c>
      <c r="AF48" s="31">
        <f t="shared" si="0"/>
        <v>17</v>
      </c>
      <c r="AG48" s="31">
        <f t="shared" si="1"/>
        <v>0</v>
      </c>
      <c r="AH48" s="31">
        <f t="shared" si="2"/>
        <v>1</v>
      </c>
      <c r="AI48" s="31">
        <f t="shared" si="3"/>
        <v>8</v>
      </c>
      <c r="AJ48" s="17" t="str">
        <f t="shared" si="4"/>
        <v>C</v>
      </c>
      <c r="AK48" s="13"/>
      <c r="AL48" s="424" t="s">
        <v>487</v>
      </c>
      <c r="AM48" s="424"/>
      <c r="AN48" s="424"/>
      <c r="AO48" s="344">
        <f>AO46*COUNTA(B2:B107)</f>
        <v>1908</v>
      </c>
      <c r="AP48" s="42"/>
      <c r="AQ48" s="210"/>
      <c r="AR48" s="13"/>
      <c r="AS48" s="196" t="str">
        <f>Résultats!B59</f>
        <v>8.5</v>
      </c>
      <c r="AT48" s="197" t="str">
        <f>Résultats!C59</f>
        <v>A</v>
      </c>
      <c r="AU48" s="31">
        <f>'P01'!$H58</f>
        <v>0</v>
      </c>
      <c r="AV48" s="31">
        <f>'P02'!$H58</f>
        <v>0</v>
      </c>
      <c r="AW48" s="31">
        <f>'P03'!$H58</f>
        <v>0</v>
      </c>
      <c r="AX48" s="31">
        <f>'P04'!$H58</f>
        <v>0</v>
      </c>
      <c r="AY48" s="31">
        <f>'P05'!$H58</f>
        <v>0</v>
      </c>
      <c r="AZ48" s="31">
        <f>'P06'!$H58</f>
        <v>0</v>
      </c>
      <c r="BA48" s="31">
        <f>'P07'!$H58</f>
        <v>0</v>
      </c>
      <c r="BB48" s="31">
        <f>'P08'!$H58</f>
        <v>0</v>
      </c>
      <c r="BC48" s="31">
        <f>'P09'!$H58</f>
        <v>0</v>
      </c>
      <c r="BD48" s="31">
        <f>'P10'!$H58</f>
        <v>0</v>
      </c>
      <c r="BE48" s="31">
        <f>'P11'!$H58</f>
        <v>0</v>
      </c>
      <c r="BF48" s="31">
        <f>'P12'!$H58</f>
        <v>0</v>
      </c>
      <c r="BG48" s="31">
        <f>'P13'!$H58</f>
        <v>0</v>
      </c>
      <c r="BH48" s="31">
        <f>'P14'!$H58</f>
        <v>0</v>
      </c>
      <c r="BI48" s="31">
        <f>'P15'!$H58</f>
        <v>0</v>
      </c>
      <c r="BJ48" s="31">
        <f>'P16'!$H58</f>
        <v>0</v>
      </c>
      <c r="BK48" s="31">
        <f>'P17'!$H58</f>
        <v>0</v>
      </c>
      <c r="BL48" s="31">
        <f>'P18'!$H58</f>
        <v>0</v>
      </c>
      <c r="BM48" s="31">
        <f>'P19'!$H58</f>
        <v>0</v>
      </c>
      <c r="BN48" s="31">
        <f>'P20'!$H58</f>
        <v>0</v>
      </c>
      <c r="BO48" s="31"/>
      <c r="BP48" s="31">
        <f>'P22'!$H58</f>
        <v>0</v>
      </c>
      <c r="BQ48" s="31">
        <f>'P23'!$H58</f>
        <v>0</v>
      </c>
      <c r="BR48" s="31">
        <f>'P24'!$H58</f>
        <v>0</v>
      </c>
      <c r="BS48" s="31">
        <f>'P25'!$H58</f>
        <v>0</v>
      </c>
      <c r="BT48" s="198">
        <f>'P26'!$H58</f>
        <v>0</v>
      </c>
      <c r="BU48" s="31">
        <f t="shared" si="5"/>
        <v>0</v>
      </c>
      <c r="BV48" s="199" t="str">
        <f t="shared" si="6"/>
        <v>-</v>
      </c>
    </row>
    <row r="49" spans="1:74" ht="15.75" customHeight="1" x14ac:dyDescent="0.2">
      <c r="A49" s="200" t="s">
        <v>416</v>
      </c>
      <c r="B49" s="193" t="str">
        <f>Résultats!B60</f>
        <v>8.6</v>
      </c>
      <c r="C49" s="194" t="str">
        <f>Résultats!C60</f>
        <v>A</v>
      </c>
      <c r="D49" s="31">
        <f>Résultats!E60</f>
        <v>0</v>
      </c>
      <c r="E49" s="13"/>
      <c r="F49" s="100" t="str">
        <f>'P01'!G59</f>
        <v>c</v>
      </c>
      <c r="G49" s="103" t="str">
        <f>'P02'!G59</f>
        <v>nc</v>
      </c>
      <c r="H49" s="103" t="str">
        <f>'P03'!G59</f>
        <v>na</v>
      </c>
      <c r="I49" s="103" t="str">
        <f>'P04'!G59</f>
        <v>na</v>
      </c>
      <c r="J49" s="103" t="str">
        <f>'P05'!G59</f>
        <v>na</v>
      </c>
      <c r="K49" s="103" t="str">
        <f>'P06'!G59</f>
        <v>na</v>
      </c>
      <c r="L49" s="103" t="str">
        <f>'P07'!G59</f>
        <v>na</v>
      </c>
      <c r="M49" s="103" t="str">
        <f>'P08'!G59</f>
        <v>na</v>
      </c>
      <c r="N49" s="103" t="str">
        <f>'P09'!G59</f>
        <v>na</v>
      </c>
      <c r="O49" s="103" t="str">
        <f>'P10'!G59</f>
        <v>na</v>
      </c>
      <c r="P49" s="103" t="str">
        <f>'P11'!G59</f>
        <v>na</v>
      </c>
      <c r="Q49" s="103" t="str">
        <f>'P12'!G59</f>
        <v>na</v>
      </c>
      <c r="R49" s="103" t="str">
        <f>'P13'!G59</f>
        <v>na</v>
      </c>
      <c r="S49" s="103" t="str">
        <f>'P14'!G59</f>
        <v>na</v>
      </c>
      <c r="T49" s="103" t="str">
        <f>'P15'!G59</f>
        <v>na</v>
      </c>
      <c r="U49" s="103" t="str">
        <f>'P16'!G59</f>
        <v>na</v>
      </c>
      <c r="V49" s="103" t="str">
        <f>'P17'!G59</f>
        <v>na</v>
      </c>
      <c r="W49" s="103" t="str">
        <f>'P18'!G59</f>
        <v>na</v>
      </c>
      <c r="X49" s="103" t="str">
        <f>'P19'!G59</f>
        <v>nt</v>
      </c>
      <c r="Y49" s="103" t="str">
        <f>'P20'!G59</f>
        <v>nt</v>
      </c>
      <c r="Z49" s="103" t="str">
        <f>'P21'!G59</f>
        <v>na</v>
      </c>
      <c r="AA49" s="103" t="str">
        <f>'P22'!G59</f>
        <v>na</v>
      </c>
      <c r="AB49" s="103" t="str">
        <f>'P23'!G59</f>
        <v>na</v>
      </c>
      <c r="AC49" s="103" t="str">
        <f>'P24'!G59</f>
        <v>na</v>
      </c>
      <c r="AD49" s="103" t="str">
        <f>'P25'!G59</f>
        <v>na</v>
      </c>
      <c r="AE49" s="195" t="str">
        <f>'P26'!G59</f>
        <v>na</v>
      </c>
      <c r="AF49" s="31">
        <f t="shared" si="0"/>
        <v>1</v>
      </c>
      <c r="AG49" s="31">
        <f t="shared" si="1"/>
        <v>1</v>
      </c>
      <c r="AH49" s="31">
        <f t="shared" si="2"/>
        <v>22</v>
      </c>
      <c r="AI49" s="31">
        <f t="shared" si="3"/>
        <v>2</v>
      </c>
      <c r="AJ49" s="17" t="str">
        <f t="shared" si="4"/>
        <v>NC</v>
      </c>
      <c r="AK49" s="13"/>
      <c r="AL49" s="424" t="s">
        <v>488</v>
      </c>
      <c r="AM49" s="424"/>
      <c r="AN49" s="424"/>
      <c r="AO49" s="343">
        <f>AO47/AO48</f>
        <v>1.0314465408805031</v>
      </c>
      <c r="AP49" s="42"/>
      <c r="AQ49" s="210"/>
      <c r="AR49" s="13"/>
      <c r="AS49" s="196" t="str">
        <f>Résultats!B60</f>
        <v>8.6</v>
      </c>
      <c r="AT49" s="197" t="str">
        <f>Résultats!C60</f>
        <v>A</v>
      </c>
      <c r="AU49" s="31">
        <f>'P01'!$H59</f>
        <v>0</v>
      </c>
      <c r="AV49" s="31">
        <f>'P02'!$H59</f>
        <v>0</v>
      </c>
      <c r="AW49" s="31">
        <f>'P03'!$H59</f>
        <v>0</v>
      </c>
      <c r="AX49" s="31">
        <f>'P04'!$H59</f>
        <v>0</v>
      </c>
      <c r="AY49" s="31">
        <f>'P05'!$H59</f>
        <v>0</v>
      </c>
      <c r="AZ49" s="31">
        <f>'P06'!$H59</f>
        <v>0</v>
      </c>
      <c r="BA49" s="31">
        <f>'P07'!$H59</f>
        <v>0</v>
      </c>
      <c r="BB49" s="31">
        <f>'P08'!$H59</f>
        <v>0</v>
      </c>
      <c r="BC49" s="31">
        <f>'P09'!$H59</f>
        <v>0</v>
      </c>
      <c r="BD49" s="31">
        <f>'P10'!$H59</f>
        <v>0</v>
      </c>
      <c r="BE49" s="31">
        <f>'P11'!$H59</f>
        <v>0</v>
      </c>
      <c r="BF49" s="31">
        <f>'P12'!$H59</f>
        <v>0</v>
      </c>
      <c r="BG49" s="31">
        <f>'P13'!$H59</f>
        <v>0</v>
      </c>
      <c r="BH49" s="31">
        <f>'P14'!$H59</f>
        <v>0</v>
      </c>
      <c r="BI49" s="31">
        <f>'P15'!$H59</f>
        <v>0</v>
      </c>
      <c r="BJ49" s="31">
        <f>'P16'!$H59</f>
        <v>0</v>
      </c>
      <c r="BK49" s="31">
        <f>'P17'!$H59</f>
        <v>0</v>
      </c>
      <c r="BL49" s="31">
        <f>'P18'!$H59</f>
        <v>0</v>
      </c>
      <c r="BM49" s="31">
        <f>'P19'!$H59</f>
        <v>0</v>
      </c>
      <c r="BN49" s="31">
        <f>'P20'!$H59</f>
        <v>0</v>
      </c>
      <c r="BO49" s="31"/>
      <c r="BP49" s="31">
        <f>'P22'!$H59</f>
        <v>0</v>
      </c>
      <c r="BQ49" s="31">
        <f>'P23'!$H59</f>
        <v>0</v>
      </c>
      <c r="BR49" s="31">
        <f>'P24'!$H59</f>
        <v>0</v>
      </c>
      <c r="BS49" s="31">
        <f>'P25'!$H59</f>
        <v>0</v>
      </c>
      <c r="BT49" s="198">
        <f>'P26'!$H59</f>
        <v>0</v>
      </c>
      <c r="BU49" s="31">
        <f t="shared" si="5"/>
        <v>0</v>
      </c>
      <c r="BV49" s="199" t="str">
        <f t="shared" si="6"/>
        <v>-</v>
      </c>
    </row>
    <row r="50" spans="1:74" ht="15.75" customHeight="1" x14ac:dyDescent="0.2">
      <c r="A50" s="200" t="s">
        <v>416</v>
      </c>
      <c r="B50" s="193" t="str">
        <f>Résultats!B61</f>
        <v>8.7</v>
      </c>
      <c r="C50" s="194" t="str">
        <f>Résultats!C61</f>
        <v>AA</v>
      </c>
      <c r="D50" s="31">
        <f>Résultats!E61</f>
        <v>0</v>
      </c>
      <c r="E50" s="13"/>
      <c r="F50" s="100" t="str">
        <f>'P01'!G60</f>
        <v>nc</v>
      </c>
      <c r="G50" s="103" t="str">
        <f>'P02'!G60</f>
        <v>na</v>
      </c>
      <c r="H50" s="103" t="str">
        <f>'P03'!G60</f>
        <v>na</v>
      </c>
      <c r="I50" s="103" t="str">
        <f>'P04'!G60</f>
        <v>na</v>
      </c>
      <c r="J50" s="103" t="str">
        <f>'P05'!G60</f>
        <v>na</v>
      </c>
      <c r="K50" s="103" t="str">
        <f>'P06'!G60</f>
        <v>na</v>
      </c>
      <c r="L50" s="103" t="str">
        <f>'P07'!G60</f>
        <v>na</v>
      </c>
      <c r="M50" s="103" t="str">
        <f>'P08'!G60</f>
        <v>na</v>
      </c>
      <c r="N50" s="103" t="str">
        <f>'P09'!G60</f>
        <v>na</v>
      </c>
      <c r="O50" s="103" t="str">
        <f>'P10'!G60</f>
        <v>na</v>
      </c>
      <c r="P50" s="103" t="str">
        <f>'P11'!G60</f>
        <v>na</v>
      </c>
      <c r="Q50" s="103" t="str">
        <f>'P12'!G60</f>
        <v>na</v>
      </c>
      <c r="R50" s="103" t="str">
        <f>'P13'!G60</f>
        <v>na</v>
      </c>
      <c r="S50" s="103" t="str">
        <f>'P14'!G60</f>
        <v>na</v>
      </c>
      <c r="T50" s="103" t="str">
        <f>'P15'!G60</f>
        <v>na</v>
      </c>
      <c r="U50" s="103" t="str">
        <f>'P16'!G60</f>
        <v>na</v>
      </c>
      <c r="V50" s="103" t="str">
        <f>'P17'!G60</f>
        <v>na</v>
      </c>
      <c r="W50" s="103" t="str">
        <f>'P18'!G60</f>
        <v>na</v>
      </c>
      <c r="X50" s="103" t="str">
        <f>'P19'!G60</f>
        <v>nt</v>
      </c>
      <c r="Y50" s="103" t="str">
        <f>'P20'!G60</f>
        <v>nt</v>
      </c>
      <c r="Z50" s="103" t="str">
        <f>'P21'!G60</f>
        <v>nt</v>
      </c>
      <c r="AA50" s="103" t="str">
        <f>'P22'!G60</f>
        <v>nt</v>
      </c>
      <c r="AB50" s="103" t="str">
        <f>'P23'!G60</f>
        <v>nt</v>
      </c>
      <c r="AC50" s="103" t="str">
        <f>'P24'!G60</f>
        <v>nt</v>
      </c>
      <c r="AD50" s="103" t="str">
        <f>'P25'!G60</f>
        <v>nt</v>
      </c>
      <c r="AE50" s="195" t="str">
        <f>'P26'!G60</f>
        <v>nt</v>
      </c>
      <c r="AF50" s="31">
        <f t="shared" si="0"/>
        <v>0</v>
      </c>
      <c r="AG50" s="31">
        <f t="shared" si="1"/>
        <v>1</v>
      </c>
      <c r="AH50" s="31">
        <f t="shared" si="2"/>
        <v>17</v>
      </c>
      <c r="AI50" s="31">
        <f t="shared" si="3"/>
        <v>8</v>
      </c>
      <c r="AJ50" s="17" t="str">
        <f t="shared" si="4"/>
        <v>NC</v>
      </c>
      <c r="AK50" s="13"/>
      <c r="AL50" s="13"/>
      <c r="AM50" s="13"/>
      <c r="AN50" s="42"/>
      <c r="AO50" s="42"/>
      <c r="AP50" s="42"/>
      <c r="AQ50" s="210"/>
      <c r="AR50" s="13"/>
      <c r="AS50" s="196" t="str">
        <f>Résultats!B61</f>
        <v>8.7</v>
      </c>
      <c r="AT50" s="197" t="str">
        <f>Résultats!C61</f>
        <v>AA</v>
      </c>
      <c r="AU50" s="31">
        <f>'P01'!$H60</f>
        <v>0</v>
      </c>
      <c r="AV50" s="31">
        <f>'P02'!$H60</f>
        <v>0</v>
      </c>
      <c r="AW50" s="31">
        <f>'P03'!$H60</f>
        <v>0</v>
      </c>
      <c r="AX50" s="31">
        <f>'P04'!$H60</f>
        <v>0</v>
      </c>
      <c r="AY50" s="31">
        <f>'P05'!$H60</f>
        <v>0</v>
      </c>
      <c r="AZ50" s="31">
        <f>'P06'!$H60</f>
        <v>0</v>
      </c>
      <c r="BA50" s="31">
        <f>'P07'!$H60</f>
        <v>0</v>
      </c>
      <c r="BB50" s="31">
        <f>'P08'!$H60</f>
        <v>0</v>
      </c>
      <c r="BC50" s="31">
        <f>'P09'!$H60</f>
        <v>0</v>
      </c>
      <c r="BD50" s="31">
        <f>'P10'!$H60</f>
        <v>0</v>
      </c>
      <c r="BE50" s="31">
        <f>'P11'!$H60</f>
        <v>0</v>
      </c>
      <c r="BF50" s="31">
        <f>'P12'!$H60</f>
        <v>0</v>
      </c>
      <c r="BG50" s="31">
        <f>'P13'!$H60</f>
        <v>0</v>
      </c>
      <c r="BH50" s="31">
        <f>'P14'!$H60</f>
        <v>0</v>
      </c>
      <c r="BI50" s="31">
        <f>'P15'!$H60</f>
        <v>0</v>
      </c>
      <c r="BJ50" s="31">
        <f>'P16'!$H60</f>
        <v>0</v>
      </c>
      <c r="BK50" s="31">
        <f>'P17'!$H60</f>
        <v>0</v>
      </c>
      <c r="BL50" s="31">
        <f>'P18'!$H60</f>
        <v>0</v>
      </c>
      <c r="BM50" s="31">
        <f>'P19'!$H60</f>
        <v>0</v>
      </c>
      <c r="BN50" s="31">
        <f>'P20'!$H60</f>
        <v>0</v>
      </c>
      <c r="BO50" s="31"/>
      <c r="BP50" s="31">
        <f>'P22'!$H60</f>
        <v>0</v>
      </c>
      <c r="BQ50" s="31">
        <f>'P23'!$H60</f>
        <v>0</v>
      </c>
      <c r="BR50" s="31">
        <f>'P24'!$H60</f>
        <v>0</v>
      </c>
      <c r="BS50" s="31">
        <f>'P25'!$H60</f>
        <v>0</v>
      </c>
      <c r="BT50" s="198">
        <f>'P26'!$H60</f>
        <v>0</v>
      </c>
      <c r="BU50" s="31">
        <f t="shared" si="5"/>
        <v>0</v>
      </c>
      <c r="BV50" s="199" t="str">
        <f t="shared" si="6"/>
        <v>-</v>
      </c>
    </row>
    <row r="51" spans="1:74" ht="15.75" customHeight="1" x14ac:dyDescent="0.2">
      <c r="A51" s="200" t="s">
        <v>416</v>
      </c>
      <c r="B51" s="193" t="str">
        <f>Résultats!B62</f>
        <v>8.8</v>
      </c>
      <c r="C51" s="194" t="str">
        <f>Résultats!C62</f>
        <v>AA</v>
      </c>
      <c r="D51" s="31">
        <f>Résultats!E62</f>
        <v>0</v>
      </c>
      <c r="E51" s="13"/>
      <c r="F51" s="100" t="str">
        <f>'P01'!G61</f>
        <v>na</v>
      </c>
      <c r="G51" s="103" t="str">
        <f>'P02'!G61</f>
        <v>na</v>
      </c>
      <c r="H51" s="103" t="str">
        <f>'P03'!G61</f>
        <v>na</v>
      </c>
      <c r="I51" s="103" t="str">
        <f>'P04'!G61</f>
        <v>na</v>
      </c>
      <c r="J51" s="103" t="str">
        <f>'P05'!G61</f>
        <v>na</v>
      </c>
      <c r="K51" s="103" t="str">
        <f>'P06'!G61</f>
        <v>na</v>
      </c>
      <c r="L51" s="103" t="str">
        <f>'P07'!G61</f>
        <v>na</v>
      </c>
      <c r="M51" s="103" t="str">
        <f>'P08'!G61</f>
        <v>na</v>
      </c>
      <c r="N51" s="103" t="str">
        <f>'P09'!G61</f>
        <v>na</v>
      </c>
      <c r="O51" s="103" t="str">
        <f>'P10'!G61</f>
        <v>na</v>
      </c>
      <c r="P51" s="103" t="str">
        <f>'P11'!G61</f>
        <v>na</v>
      </c>
      <c r="Q51" s="103" t="str">
        <f>'P12'!G61</f>
        <v>na</v>
      </c>
      <c r="R51" s="103" t="str">
        <f>'P13'!G61</f>
        <v>na</v>
      </c>
      <c r="S51" s="103" t="str">
        <f>'P14'!G61</f>
        <v>na</v>
      </c>
      <c r="T51" s="103" t="str">
        <f>'P15'!G61</f>
        <v>na</v>
      </c>
      <c r="U51" s="103" t="str">
        <f>'P16'!G61</f>
        <v>na</v>
      </c>
      <c r="V51" s="103" t="str">
        <f>'P17'!G61</f>
        <v>na</v>
      </c>
      <c r="W51" s="103" t="str">
        <f>'P18'!G61</f>
        <v>na</v>
      </c>
      <c r="X51" s="103" t="str">
        <f>'P19'!G61</f>
        <v>nt</v>
      </c>
      <c r="Y51" s="103" t="str">
        <f>'P20'!G61</f>
        <v>nt</v>
      </c>
      <c r="Z51" s="103" t="str">
        <f>'P21'!G61</f>
        <v>nt</v>
      </c>
      <c r="AA51" s="103" t="str">
        <f>'P22'!G61</f>
        <v>nt</v>
      </c>
      <c r="AB51" s="103" t="str">
        <f>'P23'!G61</f>
        <v>nt</v>
      </c>
      <c r="AC51" s="103" t="str">
        <f>'P24'!G61</f>
        <v>nt</v>
      </c>
      <c r="AD51" s="103" t="str">
        <f>'P25'!G61</f>
        <v>nt</v>
      </c>
      <c r="AE51" s="195" t="str">
        <f>'P26'!G61</f>
        <v>nt</v>
      </c>
      <c r="AF51" s="31">
        <f t="shared" si="0"/>
        <v>0</v>
      </c>
      <c r="AG51" s="31">
        <f t="shared" si="1"/>
        <v>0</v>
      </c>
      <c r="AH51" s="31">
        <f t="shared" si="2"/>
        <v>18</v>
      </c>
      <c r="AI51" s="31">
        <f t="shared" si="3"/>
        <v>8</v>
      </c>
      <c r="AJ51" s="17" t="str">
        <f t="shared" si="4"/>
        <v>NA</v>
      </c>
      <c r="AK51" s="13"/>
      <c r="AL51" s="13"/>
      <c r="AM51" s="13"/>
      <c r="AN51" s="42"/>
      <c r="AO51" s="42"/>
      <c r="AP51" s="42"/>
      <c r="AQ51" s="205"/>
      <c r="AR51" s="13"/>
      <c r="AS51" s="196" t="str">
        <f>Résultats!B62</f>
        <v>8.8</v>
      </c>
      <c r="AT51" s="197" t="str">
        <f>Résultats!C62</f>
        <v>AA</v>
      </c>
      <c r="AU51" s="31">
        <f>'P01'!$H61</f>
        <v>0</v>
      </c>
      <c r="AV51" s="31">
        <f>'P02'!$H61</f>
        <v>0</v>
      </c>
      <c r="AW51" s="31">
        <f>'P03'!$H61</f>
        <v>0</v>
      </c>
      <c r="AX51" s="31">
        <f>'P04'!$H61</f>
        <v>0</v>
      </c>
      <c r="AY51" s="31">
        <f>'P05'!$H61</f>
        <v>0</v>
      </c>
      <c r="AZ51" s="31">
        <f>'P06'!$H61</f>
        <v>0</v>
      </c>
      <c r="BA51" s="31">
        <f>'P07'!$H61</f>
        <v>0</v>
      </c>
      <c r="BB51" s="31">
        <f>'P08'!$H61</f>
        <v>0</v>
      </c>
      <c r="BC51" s="31">
        <f>'P09'!$H61</f>
        <v>0</v>
      </c>
      <c r="BD51" s="31">
        <f>'P10'!$H61</f>
        <v>0</v>
      </c>
      <c r="BE51" s="31">
        <f>'P11'!$H61</f>
        <v>0</v>
      </c>
      <c r="BF51" s="31">
        <f>'P12'!$H61</f>
        <v>0</v>
      </c>
      <c r="BG51" s="31">
        <f>'P13'!$H61</f>
        <v>0</v>
      </c>
      <c r="BH51" s="31">
        <f>'P14'!$H61</f>
        <v>0</v>
      </c>
      <c r="BI51" s="31">
        <f>'P15'!$H61</f>
        <v>0</v>
      </c>
      <c r="BJ51" s="31">
        <f>'P16'!$H61</f>
        <v>0</v>
      </c>
      <c r="BK51" s="31">
        <f>'P17'!$H61</f>
        <v>0</v>
      </c>
      <c r="BL51" s="31">
        <f>'P18'!$H61</f>
        <v>0</v>
      </c>
      <c r="BM51" s="31">
        <f>'P19'!$H61</f>
        <v>0</v>
      </c>
      <c r="BN51" s="31">
        <f>'P20'!$H61</f>
        <v>0</v>
      </c>
      <c r="BO51" s="31"/>
      <c r="BP51" s="31">
        <f>'P22'!$H61</f>
        <v>0</v>
      </c>
      <c r="BQ51" s="31">
        <f>'P23'!$H61</f>
        <v>0</v>
      </c>
      <c r="BR51" s="31">
        <f>'P24'!$H61</f>
        <v>0</v>
      </c>
      <c r="BS51" s="31">
        <f>'P25'!$H61</f>
        <v>0</v>
      </c>
      <c r="BT51" s="198">
        <f>'P26'!$H61</f>
        <v>0</v>
      </c>
      <c r="BU51" s="31">
        <f t="shared" si="5"/>
        <v>0</v>
      </c>
      <c r="BV51" s="199" t="str">
        <f t="shared" si="6"/>
        <v>-</v>
      </c>
    </row>
    <row r="52" spans="1:74" ht="15.75" customHeight="1" x14ac:dyDescent="0.2">
      <c r="A52" s="200" t="s">
        <v>416</v>
      </c>
      <c r="B52" s="193" t="str">
        <f>Résultats!B63</f>
        <v>8.9</v>
      </c>
      <c r="C52" s="194" t="str">
        <f>Résultats!C63</f>
        <v>A</v>
      </c>
      <c r="D52" s="31">
        <f>Résultats!E63</f>
        <v>0</v>
      </c>
      <c r="E52" s="13"/>
      <c r="F52" s="100" t="str">
        <f>'P01'!G62</f>
        <v>nc</v>
      </c>
      <c r="G52" s="103" t="str">
        <f>'P02'!G62</f>
        <v>nc</v>
      </c>
      <c r="H52" s="103" t="str">
        <f>'P03'!G62</f>
        <v>c</v>
      </c>
      <c r="I52" s="103" t="str">
        <f>'P04'!G62</f>
        <v>na</v>
      </c>
      <c r="J52" s="103" t="str">
        <f>'P05'!G62</f>
        <v>na</v>
      </c>
      <c r="K52" s="103" t="str">
        <f>'P06'!G62</f>
        <v>c</v>
      </c>
      <c r="L52" s="103" t="str">
        <f>'P07'!G62</f>
        <v>na</v>
      </c>
      <c r="M52" s="103" t="str">
        <f>'P08'!G62</f>
        <v>na</v>
      </c>
      <c r="N52" s="103" t="str">
        <f>'P09'!G62</f>
        <v>na</v>
      </c>
      <c r="O52" s="103" t="str">
        <f>'P10'!G62</f>
        <v>nc</v>
      </c>
      <c r="P52" s="103" t="str">
        <f>'P11'!G62</f>
        <v>nc</v>
      </c>
      <c r="Q52" s="103" t="str">
        <f>'P12'!G62</f>
        <v>na</v>
      </c>
      <c r="R52" s="103" t="str">
        <f>'P13'!G62</f>
        <v>na</v>
      </c>
      <c r="S52" s="103" t="str">
        <f>'P14'!G62</f>
        <v>nc</v>
      </c>
      <c r="T52" s="103" t="str">
        <f>'P15'!G62</f>
        <v>na</v>
      </c>
      <c r="U52" s="103" t="str">
        <f>'P16'!G62</f>
        <v>na</v>
      </c>
      <c r="V52" s="103" t="str">
        <f>'P17'!G62</f>
        <v>na</v>
      </c>
      <c r="W52" s="103" t="str">
        <f>'P18'!G62</f>
        <v>na</v>
      </c>
      <c r="X52" s="103" t="str">
        <f>'P19'!G62</f>
        <v>nt</v>
      </c>
      <c r="Y52" s="103" t="str">
        <f>'P20'!G62</f>
        <v>nt</v>
      </c>
      <c r="Z52" s="103" t="str">
        <f>'P21'!G62</f>
        <v>na</v>
      </c>
      <c r="AA52" s="103" t="str">
        <f>'P22'!G62</f>
        <v>na</v>
      </c>
      <c r="AB52" s="103" t="str">
        <f>'P23'!G62</f>
        <v>na</v>
      </c>
      <c r="AC52" s="103" t="str">
        <f>'P24'!G62</f>
        <v>na</v>
      </c>
      <c r="AD52" s="103" t="str">
        <f>'P25'!G62</f>
        <v>na</v>
      </c>
      <c r="AE52" s="195" t="str">
        <f>'P26'!G62</f>
        <v>na</v>
      </c>
      <c r="AF52" s="31">
        <f t="shared" si="0"/>
        <v>2</v>
      </c>
      <c r="AG52" s="31">
        <f t="shared" si="1"/>
        <v>5</v>
      </c>
      <c r="AH52" s="31">
        <f t="shared" si="2"/>
        <v>17</v>
      </c>
      <c r="AI52" s="31">
        <f t="shared" si="3"/>
        <v>2</v>
      </c>
      <c r="AJ52" s="17" t="str">
        <f t="shared" si="4"/>
        <v>NC</v>
      </c>
      <c r="AK52" s="13"/>
      <c r="AL52" s="13"/>
      <c r="AM52" s="13"/>
      <c r="AN52" s="42"/>
      <c r="AO52" s="42"/>
      <c r="AP52" s="42"/>
      <c r="AQ52" s="205"/>
      <c r="AR52" s="13"/>
      <c r="AS52" s="196" t="str">
        <f>Résultats!B63</f>
        <v>8.9</v>
      </c>
      <c r="AT52" s="197" t="str">
        <f>Résultats!C63</f>
        <v>A</v>
      </c>
      <c r="AU52" s="31">
        <f>'P01'!$H62</f>
        <v>0</v>
      </c>
      <c r="AV52" s="31">
        <f>'P02'!$H62</f>
        <v>0</v>
      </c>
      <c r="AW52" s="31">
        <f>'P03'!$H62</f>
        <v>0</v>
      </c>
      <c r="AX52" s="31">
        <f>'P04'!$H62</f>
        <v>0</v>
      </c>
      <c r="AY52" s="31">
        <f>'P05'!$H62</f>
        <v>0</v>
      </c>
      <c r="AZ52" s="31">
        <f>'P06'!$H62</f>
        <v>0</v>
      </c>
      <c r="BA52" s="31">
        <f>'P07'!$H62</f>
        <v>0</v>
      </c>
      <c r="BB52" s="31">
        <f>'P08'!$H62</f>
        <v>0</v>
      </c>
      <c r="BC52" s="31">
        <f>'P09'!$H62</f>
        <v>0</v>
      </c>
      <c r="BD52" s="31">
        <f>'P10'!$H62</f>
        <v>0</v>
      </c>
      <c r="BE52" s="31">
        <f>'P11'!$H62</f>
        <v>0</v>
      </c>
      <c r="BF52" s="31">
        <f>'P12'!$H62</f>
        <v>0</v>
      </c>
      <c r="BG52" s="31">
        <f>'P13'!$H62</f>
        <v>0</v>
      </c>
      <c r="BH52" s="31">
        <f>'P14'!$H62</f>
        <v>0</v>
      </c>
      <c r="BI52" s="31">
        <f>'P15'!$H62</f>
        <v>0</v>
      </c>
      <c r="BJ52" s="31">
        <f>'P16'!$H62</f>
        <v>0</v>
      </c>
      <c r="BK52" s="31">
        <f>'P17'!$H62</f>
        <v>0</v>
      </c>
      <c r="BL52" s="31">
        <f>'P18'!$H62</f>
        <v>0</v>
      </c>
      <c r="BM52" s="31">
        <f>'P19'!$H62</f>
        <v>0</v>
      </c>
      <c r="BN52" s="31">
        <f>'P20'!$H62</f>
        <v>0</v>
      </c>
      <c r="BO52" s="31"/>
      <c r="BP52" s="31">
        <f>'P22'!$H62</f>
        <v>0</v>
      </c>
      <c r="BQ52" s="31">
        <f>'P23'!$H62</f>
        <v>0</v>
      </c>
      <c r="BR52" s="31">
        <f>'P24'!$H62</f>
        <v>0</v>
      </c>
      <c r="BS52" s="31">
        <f>'P25'!$H62</f>
        <v>0</v>
      </c>
      <c r="BT52" s="198">
        <f>'P26'!$H62</f>
        <v>0</v>
      </c>
      <c r="BU52" s="31">
        <f t="shared" si="5"/>
        <v>0</v>
      </c>
      <c r="BV52" s="199" t="str">
        <f t="shared" si="6"/>
        <v>-</v>
      </c>
    </row>
    <row r="53" spans="1:74" ht="15.75" customHeight="1" x14ac:dyDescent="0.2">
      <c r="A53" s="216" t="s">
        <v>416</v>
      </c>
      <c r="B53" s="193" t="str">
        <f>Résultats!B64</f>
        <v>8.10</v>
      </c>
      <c r="C53" s="194" t="str">
        <f>Résultats!C64</f>
        <v>A</v>
      </c>
      <c r="D53" s="31">
        <f>Résultats!E64</f>
        <v>0</v>
      </c>
      <c r="E53" s="13"/>
      <c r="F53" s="100" t="str">
        <f>'P01'!G63</f>
        <v>na</v>
      </c>
      <c r="G53" s="103" t="str">
        <f>'P02'!G63</f>
        <v>na</v>
      </c>
      <c r="H53" s="103" t="str">
        <f>'P03'!G63</f>
        <v>na</v>
      </c>
      <c r="I53" s="103" t="str">
        <f>'P04'!G63</f>
        <v>na</v>
      </c>
      <c r="J53" s="103" t="str">
        <f>'P05'!G63</f>
        <v>na</v>
      </c>
      <c r="K53" s="103" t="str">
        <f>'P06'!G63</f>
        <v>na</v>
      </c>
      <c r="L53" s="103" t="str">
        <f>'P07'!G63</f>
        <v>na</v>
      </c>
      <c r="M53" s="103" t="str">
        <f>'P08'!G63</f>
        <v>na</v>
      </c>
      <c r="N53" s="103" t="str">
        <f>'P09'!G63</f>
        <v>na</v>
      </c>
      <c r="O53" s="103" t="str">
        <f>'P10'!G63</f>
        <v>na</v>
      </c>
      <c r="P53" s="103" t="str">
        <f>'P11'!G63</f>
        <v>na</v>
      </c>
      <c r="Q53" s="103" t="str">
        <f>'P12'!G63</f>
        <v>na</v>
      </c>
      <c r="R53" s="103" t="str">
        <f>'P13'!G63</f>
        <v>na</v>
      </c>
      <c r="S53" s="103" t="str">
        <f>'P14'!G63</f>
        <v>na</v>
      </c>
      <c r="T53" s="103" t="str">
        <f>'P15'!G63</f>
        <v>na</v>
      </c>
      <c r="U53" s="103" t="str">
        <f>'P16'!G63</f>
        <v>na</v>
      </c>
      <c r="V53" s="103" t="str">
        <f>'P17'!G63</f>
        <v>na</v>
      </c>
      <c r="W53" s="103" t="str">
        <f>'P18'!G63</f>
        <v>na</v>
      </c>
      <c r="X53" s="103" t="str">
        <f>'P19'!G63</f>
        <v>nt</v>
      </c>
      <c r="Y53" s="103" t="str">
        <f>'P20'!G63</f>
        <v>nt</v>
      </c>
      <c r="Z53" s="103" t="str">
        <f>'P21'!G63</f>
        <v>nt</v>
      </c>
      <c r="AA53" s="103" t="str">
        <f>'P22'!G63</f>
        <v>nt</v>
      </c>
      <c r="AB53" s="103" t="str">
        <f>'P23'!G63</f>
        <v>nt</v>
      </c>
      <c r="AC53" s="103" t="str">
        <f>'P24'!G63</f>
        <v>nt</v>
      </c>
      <c r="AD53" s="103" t="str">
        <f>'P25'!G63</f>
        <v>nt</v>
      </c>
      <c r="AE53" s="195" t="str">
        <f>'P26'!G63</f>
        <v>nt</v>
      </c>
      <c r="AF53" s="31">
        <f t="shared" si="0"/>
        <v>0</v>
      </c>
      <c r="AG53" s="31">
        <f t="shared" si="1"/>
        <v>0</v>
      </c>
      <c r="AH53" s="31">
        <f t="shared" si="2"/>
        <v>18</v>
      </c>
      <c r="AI53" s="31">
        <f t="shared" si="3"/>
        <v>8</v>
      </c>
      <c r="AJ53" s="17" t="str">
        <f t="shared" si="4"/>
        <v>NA</v>
      </c>
      <c r="AK53" s="13"/>
      <c r="AL53" s="13"/>
      <c r="AM53" s="13"/>
      <c r="AN53" s="42"/>
      <c r="AO53" s="42"/>
      <c r="AP53" s="42"/>
      <c r="AQ53" s="205"/>
      <c r="AR53" s="13"/>
      <c r="AS53" s="196" t="str">
        <f>Résultats!B64</f>
        <v>8.10</v>
      </c>
      <c r="AT53" s="197" t="str">
        <f>Résultats!C64</f>
        <v>A</v>
      </c>
      <c r="AU53" s="31">
        <f>'P01'!$H63</f>
        <v>0</v>
      </c>
      <c r="AV53" s="31">
        <f>'P02'!$H63</f>
        <v>0</v>
      </c>
      <c r="AW53" s="31">
        <f>'P03'!$H63</f>
        <v>0</v>
      </c>
      <c r="AX53" s="31">
        <f>'P04'!$H63</f>
        <v>0</v>
      </c>
      <c r="AY53" s="31">
        <f>'P05'!$H63</f>
        <v>0</v>
      </c>
      <c r="AZ53" s="31">
        <f>'P06'!$H63</f>
        <v>0</v>
      </c>
      <c r="BA53" s="31">
        <f>'P07'!$H63</f>
        <v>0</v>
      </c>
      <c r="BB53" s="31">
        <f>'P08'!$H63</f>
        <v>0</v>
      </c>
      <c r="BC53" s="31">
        <f>'P09'!$H63</f>
        <v>0</v>
      </c>
      <c r="BD53" s="31">
        <f>'P10'!$H63</f>
        <v>0</v>
      </c>
      <c r="BE53" s="31">
        <f>'P11'!$H63</f>
        <v>0</v>
      </c>
      <c r="BF53" s="31">
        <f>'P12'!$H63</f>
        <v>0</v>
      </c>
      <c r="BG53" s="31">
        <f>'P13'!$H63</f>
        <v>0</v>
      </c>
      <c r="BH53" s="31">
        <f>'P14'!$H63</f>
        <v>0</v>
      </c>
      <c r="BI53" s="31">
        <f>'P15'!$H63</f>
        <v>0</v>
      </c>
      <c r="BJ53" s="31">
        <f>'P16'!$H63</f>
        <v>0</v>
      </c>
      <c r="BK53" s="31">
        <f>'P17'!$H63</f>
        <v>0</v>
      </c>
      <c r="BL53" s="31">
        <f>'P18'!$H63</f>
        <v>0</v>
      </c>
      <c r="BM53" s="31">
        <f>'P19'!$H63</f>
        <v>0</v>
      </c>
      <c r="BN53" s="31">
        <f>'P20'!$H63</f>
        <v>0</v>
      </c>
      <c r="BO53" s="31"/>
      <c r="BP53" s="31">
        <f>'P22'!$H63</f>
        <v>0</v>
      </c>
      <c r="BQ53" s="31">
        <f>'P23'!$H63</f>
        <v>0</v>
      </c>
      <c r="BR53" s="31">
        <f>'P24'!$H63</f>
        <v>0</v>
      </c>
      <c r="BS53" s="31">
        <f>'P25'!$H63</f>
        <v>0</v>
      </c>
      <c r="BT53" s="198">
        <f>'P26'!$H63</f>
        <v>0</v>
      </c>
      <c r="BU53" s="31">
        <f t="shared" si="5"/>
        <v>0</v>
      </c>
      <c r="BV53" s="199" t="str">
        <f t="shared" si="6"/>
        <v>-</v>
      </c>
    </row>
    <row r="54" spans="1:74" ht="15.75" customHeight="1" x14ac:dyDescent="0.2">
      <c r="A54" s="200" t="s">
        <v>417</v>
      </c>
      <c r="B54" s="193" t="str">
        <f>Résultats!B65</f>
        <v>9.1</v>
      </c>
      <c r="C54" s="194" t="str">
        <f>Résultats!C65</f>
        <v>A</v>
      </c>
      <c r="D54" s="31" t="str">
        <f>Résultats!E65</f>
        <v>x</v>
      </c>
      <c r="E54" s="13"/>
      <c r="F54" s="100" t="str">
        <f>'P01'!G64</f>
        <v>nc</v>
      </c>
      <c r="G54" s="103" t="str">
        <f>'P02'!G64</f>
        <v>nc</v>
      </c>
      <c r="H54" s="103" t="str">
        <f>'P03'!G64</f>
        <v>na</v>
      </c>
      <c r="I54" s="103" t="str">
        <f>'P04'!G64</f>
        <v>na</v>
      </c>
      <c r="J54" s="103" t="str">
        <f>'P05'!G64</f>
        <v>nc</v>
      </c>
      <c r="K54" s="103" t="str">
        <f>'P06'!G64</f>
        <v>c</v>
      </c>
      <c r="L54" s="103" t="str">
        <f>'P07'!G64</f>
        <v>na</v>
      </c>
      <c r="M54" s="103" t="str">
        <f>'P08'!G64</f>
        <v>nc</v>
      </c>
      <c r="N54" s="103" t="str">
        <f>'P09'!G64</f>
        <v>na</v>
      </c>
      <c r="O54" s="103" t="str">
        <f>'P10'!G64</f>
        <v>na</v>
      </c>
      <c r="P54" s="103" t="str">
        <f>'P11'!G64</f>
        <v>na</v>
      </c>
      <c r="Q54" s="103" t="str">
        <f>'P12'!G64</f>
        <v>na</v>
      </c>
      <c r="R54" s="103" t="str">
        <f>'P13'!G64</f>
        <v>na</v>
      </c>
      <c r="S54" s="103" t="str">
        <f>'P14'!G64</f>
        <v>na</v>
      </c>
      <c r="T54" s="103" t="str">
        <f>'P15'!G64</f>
        <v>na</v>
      </c>
      <c r="U54" s="103" t="str">
        <f>'P16'!G64</f>
        <v>na</v>
      </c>
      <c r="V54" s="103" t="str">
        <f>'P17'!G64</f>
        <v>na</v>
      </c>
      <c r="W54" s="103" t="str">
        <f>'P18'!G64</f>
        <v>na</v>
      </c>
      <c r="X54" s="103" t="str">
        <f>'P19'!G64</f>
        <v>nt</v>
      </c>
      <c r="Y54" s="103" t="str">
        <f>'P20'!G64</f>
        <v>nt</v>
      </c>
      <c r="Z54" s="103" t="str">
        <f>'P21'!G64</f>
        <v>nt</v>
      </c>
      <c r="AA54" s="103" t="str">
        <f>'P22'!G64</f>
        <v>nt</v>
      </c>
      <c r="AB54" s="103" t="str">
        <f>'P23'!G64</f>
        <v>nt</v>
      </c>
      <c r="AC54" s="103" t="str">
        <f>'P24'!G64</f>
        <v>nt</v>
      </c>
      <c r="AD54" s="103" t="str">
        <f>'P25'!G64</f>
        <v>nt</v>
      </c>
      <c r="AE54" s="195" t="str">
        <f>'P26'!G64</f>
        <v>nt</v>
      </c>
      <c r="AF54" s="31">
        <f t="shared" si="0"/>
        <v>1</v>
      </c>
      <c r="AG54" s="31">
        <f t="shared" si="1"/>
        <v>4</v>
      </c>
      <c r="AH54" s="31">
        <f t="shared" si="2"/>
        <v>13</v>
      </c>
      <c r="AI54" s="31">
        <f t="shared" si="3"/>
        <v>8</v>
      </c>
      <c r="AJ54" s="17" t="str">
        <f t="shared" si="4"/>
        <v>NC</v>
      </c>
      <c r="AK54" s="13"/>
      <c r="AL54" s="13"/>
      <c r="AM54" s="13"/>
      <c r="AN54" s="42"/>
      <c r="AO54" s="42"/>
      <c r="AP54" s="42"/>
      <c r="AQ54" s="205"/>
      <c r="AR54" s="13"/>
      <c r="AS54" s="196" t="str">
        <f>Résultats!B65</f>
        <v>9.1</v>
      </c>
      <c r="AT54" s="197" t="str">
        <f>Résultats!C65</f>
        <v>A</v>
      </c>
      <c r="AU54" s="31">
        <f>'P01'!$H64</f>
        <v>0</v>
      </c>
      <c r="AV54" s="31">
        <f>'P02'!$H64</f>
        <v>0</v>
      </c>
      <c r="AW54" s="31">
        <f>'P03'!$H64</f>
        <v>0</v>
      </c>
      <c r="AX54" s="31">
        <f>'P04'!$H64</f>
        <v>0</v>
      </c>
      <c r="AY54" s="31">
        <f>'P05'!$H64</f>
        <v>0</v>
      </c>
      <c r="AZ54" s="31">
        <f>'P06'!$H64</f>
        <v>0</v>
      </c>
      <c r="BA54" s="31">
        <f>'P07'!$H64</f>
        <v>0</v>
      </c>
      <c r="BB54" s="31">
        <f>'P08'!$H64</f>
        <v>0</v>
      </c>
      <c r="BC54" s="31">
        <f>'P09'!$H64</f>
        <v>0</v>
      </c>
      <c r="BD54" s="31">
        <f>'P10'!$H64</f>
        <v>0</v>
      </c>
      <c r="BE54" s="31">
        <f>'P11'!$H64</f>
        <v>0</v>
      </c>
      <c r="BF54" s="31">
        <f>'P12'!$H64</f>
        <v>0</v>
      </c>
      <c r="BG54" s="31">
        <f>'P13'!$H64</f>
        <v>0</v>
      </c>
      <c r="BH54" s="31">
        <f>'P14'!$H64</f>
        <v>0</v>
      </c>
      <c r="BI54" s="31">
        <f>'P15'!$H64</f>
        <v>0</v>
      </c>
      <c r="BJ54" s="31">
        <f>'P16'!$H64</f>
        <v>0</v>
      </c>
      <c r="BK54" s="31">
        <f>'P17'!$H64</f>
        <v>0</v>
      </c>
      <c r="BL54" s="31">
        <f>'P18'!$H64</f>
        <v>0</v>
      </c>
      <c r="BM54" s="31">
        <f>'P19'!$H64</f>
        <v>0</v>
      </c>
      <c r="BN54" s="31">
        <f>'P20'!$H64</f>
        <v>0</v>
      </c>
      <c r="BO54" s="31"/>
      <c r="BP54" s="31">
        <f>'P22'!$H64</f>
        <v>0</v>
      </c>
      <c r="BQ54" s="31">
        <f>'P23'!$H64</f>
        <v>0</v>
      </c>
      <c r="BR54" s="31">
        <f>'P24'!$H64</f>
        <v>0</v>
      </c>
      <c r="BS54" s="31">
        <f>'P25'!$H64</f>
        <v>0</v>
      </c>
      <c r="BT54" s="198">
        <f>'P26'!$H64</f>
        <v>0</v>
      </c>
      <c r="BU54" s="31">
        <f t="shared" si="5"/>
        <v>0</v>
      </c>
      <c r="BV54" s="199" t="str">
        <f t="shared" si="6"/>
        <v>-</v>
      </c>
    </row>
    <row r="55" spans="1:74" ht="15.75" customHeight="1" x14ac:dyDescent="0.2">
      <c r="A55" s="200" t="s">
        <v>417</v>
      </c>
      <c r="B55" s="193" t="str">
        <f>Résultats!B66</f>
        <v>9.2</v>
      </c>
      <c r="C55" s="194" t="str">
        <f>Résultats!C66</f>
        <v>A</v>
      </c>
      <c r="D55" s="31">
        <f>Résultats!E66</f>
        <v>0</v>
      </c>
      <c r="E55" s="13"/>
      <c r="F55" s="100" t="str">
        <f>'P01'!G65</f>
        <v>nc</v>
      </c>
      <c r="G55" s="103" t="str">
        <f>'P02'!G65</f>
        <v>na</v>
      </c>
      <c r="H55" s="103" t="str">
        <f>'P03'!G65</f>
        <v>na</v>
      </c>
      <c r="I55" s="103" t="str">
        <f>'P04'!G65</f>
        <v>na</v>
      </c>
      <c r="J55" s="103" t="str">
        <f>'P05'!G65</f>
        <v>na</v>
      </c>
      <c r="K55" s="103" t="str">
        <f>'P06'!G65</f>
        <v>na</v>
      </c>
      <c r="L55" s="103" t="str">
        <f>'P07'!G65</f>
        <v>na</v>
      </c>
      <c r="M55" s="103" t="str">
        <f>'P08'!G65</f>
        <v>na</v>
      </c>
      <c r="N55" s="103" t="str">
        <f>'P09'!G65</f>
        <v>na</v>
      </c>
      <c r="O55" s="103" t="str">
        <f>'P10'!G65</f>
        <v>na</v>
      </c>
      <c r="P55" s="103" t="str">
        <f>'P11'!G65</f>
        <v>na</v>
      </c>
      <c r="Q55" s="103" t="str">
        <f>'P12'!G65</f>
        <v>na</v>
      </c>
      <c r="R55" s="103" t="str">
        <f>'P13'!G65</f>
        <v>na</v>
      </c>
      <c r="S55" s="103" t="str">
        <f>'P14'!G65</f>
        <v>na</v>
      </c>
      <c r="T55" s="103" t="str">
        <f>'P15'!G65</f>
        <v>na</v>
      </c>
      <c r="U55" s="103" t="str">
        <f>'P16'!G65</f>
        <v>na</v>
      </c>
      <c r="V55" s="103" t="str">
        <f>'P17'!G65</f>
        <v>na</v>
      </c>
      <c r="W55" s="103" t="str">
        <f>'P18'!G65</f>
        <v>na</v>
      </c>
      <c r="X55" s="103" t="str">
        <f>'P19'!G65</f>
        <v>nt</v>
      </c>
      <c r="Y55" s="103" t="str">
        <f>'P20'!G65</f>
        <v>nt</v>
      </c>
      <c r="Z55" s="103" t="str">
        <f>'P21'!G65</f>
        <v>na</v>
      </c>
      <c r="AA55" s="103" t="str">
        <f>'P22'!G65</f>
        <v>na</v>
      </c>
      <c r="AB55" s="103" t="str">
        <f>'P23'!G65</f>
        <v>na</v>
      </c>
      <c r="AC55" s="103" t="str">
        <f>'P24'!G65</f>
        <v>na</v>
      </c>
      <c r="AD55" s="103" t="str">
        <f>'P25'!G65</f>
        <v>na</v>
      </c>
      <c r="AE55" s="195" t="str">
        <f>'P26'!G65</f>
        <v>na</v>
      </c>
      <c r="AF55" s="31">
        <f t="shared" si="0"/>
        <v>0</v>
      </c>
      <c r="AG55" s="31">
        <f t="shared" si="1"/>
        <v>1</v>
      </c>
      <c r="AH55" s="31">
        <f t="shared" si="2"/>
        <v>23</v>
      </c>
      <c r="AI55" s="31">
        <f t="shared" si="3"/>
        <v>2</v>
      </c>
      <c r="AJ55" s="17" t="str">
        <f t="shared" si="4"/>
        <v>NC</v>
      </c>
      <c r="AK55" s="13"/>
      <c r="AL55" s="13"/>
      <c r="AM55" s="13"/>
      <c r="AN55" s="42"/>
      <c r="AO55" s="42"/>
      <c r="AP55" s="42"/>
      <c r="AQ55" s="205"/>
      <c r="AR55" s="13"/>
      <c r="AS55" s="196" t="str">
        <f>Résultats!B66</f>
        <v>9.2</v>
      </c>
      <c r="AT55" s="197" t="str">
        <f>Résultats!C66</f>
        <v>A</v>
      </c>
      <c r="AU55" s="31">
        <f>'P01'!$H65</f>
        <v>0</v>
      </c>
      <c r="AV55" s="31">
        <f>'P02'!$H65</f>
        <v>0</v>
      </c>
      <c r="AW55" s="31">
        <f>'P03'!$H65</f>
        <v>0</v>
      </c>
      <c r="AX55" s="31">
        <f>'P04'!$H65</f>
        <v>0</v>
      </c>
      <c r="AY55" s="31">
        <f>'P05'!$H65</f>
        <v>0</v>
      </c>
      <c r="AZ55" s="31">
        <f>'P06'!$H65</f>
        <v>0</v>
      </c>
      <c r="BA55" s="31">
        <f>'P07'!$H65</f>
        <v>0</v>
      </c>
      <c r="BB55" s="31">
        <f>'P08'!$H65</f>
        <v>0</v>
      </c>
      <c r="BC55" s="31">
        <f>'P09'!$H65</f>
        <v>0</v>
      </c>
      <c r="BD55" s="31">
        <f>'P10'!$H65</f>
        <v>0</v>
      </c>
      <c r="BE55" s="31">
        <f>'P11'!$H65</f>
        <v>0</v>
      </c>
      <c r="BF55" s="31">
        <f>'P12'!$H65</f>
        <v>0</v>
      </c>
      <c r="BG55" s="31">
        <f>'P13'!$H65</f>
        <v>0</v>
      </c>
      <c r="BH55" s="31">
        <f>'P14'!$H65</f>
        <v>0</v>
      </c>
      <c r="BI55" s="31">
        <f>'P15'!$H65</f>
        <v>0</v>
      </c>
      <c r="BJ55" s="31">
        <f>'P16'!$H65</f>
        <v>0</v>
      </c>
      <c r="BK55" s="31">
        <f>'P17'!$H65</f>
        <v>0</v>
      </c>
      <c r="BL55" s="31">
        <f>'P18'!$H65</f>
        <v>0</v>
      </c>
      <c r="BM55" s="31">
        <f>'P19'!$H65</f>
        <v>0</v>
      </c>
      <c r="BN55" s="31">
        <f>'P20'!$H65</f>
        <v>0</v>
      </c>
      <c r="BO55" s="31"/>
      <c r="BP55" s="31">
        <f>'P22'!$H65</f>
        <v>0</v>
      </c>
      <c r="BQ55" s="31">
        <f>'P23'!$H65</f>
        <v>0</v>
      </c>
      <c r="BR55" s="31">
        <f>'P24'!$H65</f>
        <v>0</v>
      </c>
      <c r="BS55" s="31">
        <f>'P25'!$H65</f>
        <v>0</v>
      </c>
      <c r="BT55" s="198">
        <f>'P26'!$H65</f>
        <v>0</v>
      </c>
      <c r="BU55" s="31">
        <f t="shared" si="5"/>
        <v>0</v>
      </c>
      <c r="BV55" s="199" t="str">
        <f t="shared" si="6"/>
        <v>-</v>
      </c>
    </row>
    <row r="56" spans="1:74" ht="15.75" customHeight="1" x14ac:dyDescent="0.2">
      <c r="A56" s="200" t="s">
        <v>417</v>
      </c>
      <c r="B56" s="193" t="str">
        <f>Résultats!B67</f>
        <v>9.3</v>
      </c>
      <c r="C56" s="194" t="str">
        <f>Résultats!C67</f>
        <v>A</v>
      </c>
      <c r="D56" s="31">
        <f>Résultats!E67</f>
        <v>0</v>
      </c>
      <c r="E56" s="13"/>
      <c r="F56" s="100" t="str">
        <f>'P01'!G66</f>
        <v>nc</v>
      </c>
      <c r="G56" s="103" t="str">
        <f>'P02'!G66</f>
        <v>nc</v>
      </c>
      <c r="H56" s="103" t="str">
        <f>'P03'!G66</f>
        <v>na</v>
      </c>
      <c r="I56" s="103" t="str">
        <f>'P04'!G66</f>
        <v>na</v>
      </c>
      <c r="J56" s="103" t="str">
        <f>'P05'!G66</f>
        <v>na</v>
      </c>
      <c r="K56" s="103" t="str">
        <f>'P06'!G66</f>
        <v>c</v>
      </c>
      <c r="L56" s="103" t="str">
        <f>'P07'!G66</f>
        <v>na</v>
      </c>
      <c r="M56" s="103" t="str">
        <f>'P08'!G66</f>
        <v>na</v>
      </c>
      <c r="N56" s="103" t="str">
        <f>'P09'!G66</f>
        <v>nc</v>
      </c>
      <c r="O56" s="103" t="str">
        <f>'P10'!G66</f>
        <v>nc</v>
      </c>
      <c r="P56" s="103" t="str">
        <f>'P11'!G66</f>
        <v>na</v>
      </c>
      <c r="Q56" s="103" t="str">
        <f>'P12'!G66</f>
        <v>na</v>
      </c>
      <c r="R56" s="103" t="str">
        <f>'P13'!G66</f>
        <v>na</v>
      </c>
      <c r="S56" s="103" t="str">
        <f>'P14'!G66</f>
        <v>na</v>
      </c>
      <c r="T56" s="103" t="str">
        <f>'P15'!G66</f>
        <v>na</v>
      </c>
      <c r="U56" s="103" t="str">
        <f>'P16'!G66</f>
        <v>na</v>
      </c>
      <c r="V56" s="103" t="str">
        <f>'P17'!G66</f>
        <v>na</v>
      </c>
      <c r="W56" s="103" t="str">
        <f>'P18'!G66</f>
        <v>na</v>
      </c>
      <c r="X56" s="103" t="str">
        <f>'P19'!G66</f>
        <v>nt</v>
      </c>
      <c r="Y56" s="103" t="str">
        <f>'P20'!G66</f>
        <v>nt</v>
      </c>
      <c r="Z56" s="103" t="str">
        <f>'P21'!G66</f>
        <v>na</v>
      </c>
      <c r="AA56" s="103" t="str">
        <f>'P22'!G66</f>
        <v>na</v>
      </c>
      <c r="AB56" s="103" t="str">
        <f>'P23'!G66</f>
        <v>na</v>
      </c>
      <c r="AC56" s="103" t="str">
        <f>'P24'!G66</f>
        <v>na</v>
      </c>
      <c r="AD56" s="103" t="str">
        <f>'P25'!G66</f>
        <v>na</v>
      </c>
      <c r="AE56" s="195" t="str">
        <f>'P26'!G66</f>
        <v>na</v>
      </c>
      <c r="AF56" s="31">
        <f t="shared" si="0"/>
        <v>1</v>
      </c>
      <c r="AG56" s="31">
        <f t="shared" si="1"/>
        <v>4</v>
      </c>
      <c r="AH56" s="31">
        <f t="shared" si="2"/>
        <v>19</v>
      </c>
      <c r="AI56" s="31">
        <f t="shared" si="3"/>
        <v>2</v>
      </c>
      <c r="AJ56" s="17" t="str">
        <f t="shared" si="4"/>
        <v>NC</v>
      </c>
      <c r="AK56" s="13"/>
      <c r="AL56" s="205"/>
      <c r="AM56" s="205"/>
      <c r="AN56" s="205"/>
      <c r="AO56" s="205"/>
      <c r="AP56" s="205"/>
      <c r="AQ56" s="205"/>
      <c r="AR56" s="13"/>
      <c r="AS56" s="196" t="str">
        <f>Résultats!B67</f>
        <v>9.3</v>
      </c>
      <c r="AT56" s="197" t="str">
        <f>Résultats!C67</f>
        <v>A</v>
      </c>
      <c r="AU56" s="31">
        <f>'P01'!$H66</f>
        <v>0</v>
      </c>
      <c r="AV56" s="31">
        <f>'P02'!$H66</f>
        <v>0</v>
      </c>
      <c r="AW56" s="31">
        <f>'P03'!$H66</f>
        <v>0</v>
      </c>
      <c r="AX56" s="31">
        <f>'P04'!$H66</f>
        <v>0</v>
      </c>
      <c r="AY56" s="31">
        <f>'P05'!$H66</f>
        <v>0</v>
      </c>
      <c r="AZ56" s="31">
        <f>'P06'!$H66</f>
        <v>0</v>
      </c>
      <c r="BA56" s="31">
        <f>'P07'!$H66</f>
        <v>0</v>
      </c>
      <c r="BB56" s="31">
        <f>'P08'!$H66</f>
        <v>0</v>
      </c>
      <c r="BC56" s="31">
        <f>'P09'!$H66</f>
        <v>0</v>
      </c>
      <c r="BD56" s="31">
        <f>'P10'!$H66</f>
        <v>0</v>
      </c>
      <c r="BE56" s="31">
        <f>'P11'!$H66</f>
        <v>0</v>
      </c>
      <c r="BF56" s="31">
        <f>'P12'!$H66</f>
        <v>0</v>
      </c>
      <c r="BG56" s="31">
        <f>'P13'!$H66</f>
        <v>0</v>
      </c>
      <c r="BH56" s="31">
        <f>'P14'!$H66</f>
        <v>0</v>
      </c>
      <c r="BI56" s="31">
        <f>'P15'!$H66</f>
        <v>0</v>
      </c>
      <c r="BJ56" s="31">
        <f>'P16'!$H66</f>
        <v>0</v>
      </c>
      <c r="BK56" s="31">
        <f>'P17'!$H66</f>
        <v>0</v>
      </c>
      <c r="BL56" s="31">
        <f>'P18'!$H66</f>
        <v>0</v>
      </c>
      <c r="BM56" s="31">
        <f>'P19'!$H66</f>
        <v>0</v>
      </c>
      <c r="BN56" s="31">
        <f>'P20'!$H66</f>
        <v>0</v>
      </c>
      <c r="BO56" s="31"/>
      <c r="BP56" s="31">
        <f>'P22'!$H66</f>
        <v>0</v>
      </c>
      <c r="BQ56" s="31">
        <f>'P23'!$H66</f>
        <v>0</v>
      </c>
      <c r="BR56" s="31">
        <f>'P24'!$H66</f>
        <v>0</v>
      </c>
      <c r="BS56" s="31">
        <f>'P25'!$H66</f>
        <v>0</v>
      </c>
      <c r="BT56" s="198">
        <f>'P26'!$H66</f>
        <v>0</v>
      </c>
      <c r="BU56" s="31">
        <f t="shared" si="5"/>
        <v>0</v>
      </c>
      <c r="BV56" s="199" t="str">
        <f t="shared" si="6"/>
        <v>-</v>
      </c>
    </row>
    <row r="57" spans="1:74" ht="15.75" customHeight="1" x14ac:dyDescent="0.2">
      <c r="A57" s="216" t="s">
        <v>417</v>
      </c>
      <c r="B57" s="193" t="str">
        <f>Résultats!B68</f>
        <v>9.4</v>
      </c>
      <c r="C57" s="194" t="str">
        <f>Résultats!C68</f>
        <v>A</v>
      </c>
      <c r="D57" s="31">
        <f>Résultats!E68</f>
        <v>0</v>
      </c>
      <c r="E57" s="13"/>
      <c r="F57" s="100" t="str">
        <f>'P01'!G67</f>
        <v>na</v>
      </c>
      <c r="G57" s="103" t="str">
        <f>'P02'!G67</f>
        <v>na</v>
      </c>
      <c r="H57" s="103" t="str">
        <f>'P03'!G67</f>
        <v>na</v>
      </c>
      <c r="I57" s="103" t="str">
        <f>'P04'!G67</f>
        <v>na</v>
      </c>
      <c r="J57" s="103" t="str">
        <f>'P05'!G67</f>
        <v>na</v>
      </c>
      <c r="K57" s="103" t="str">
        <f>'P06'!G67</f>
        <v>na</v>
      </c>
      <c r="L57" s="103" t="str">
        <f>'P07'!G67</f>
        <v>na</v>
      </c>
      <c r="M57" s="103" t="str">
        <f>'P08'!G67</f>
        <v>na</v>
      </c>
      <c r="N57" s="103" t="str">
        <f>'P09'!G67</f>
        <v>na</v>
      </c>
      <c r="O57" s="103" t="str">
        <f>'P10'!G67</f>
        <v>na</v>
      </c>
      <c r="P57" s="103" t="str">
        <f>'P11'!G67</f>
        <v>na</v>
      </c>
      <c r="Q57" s="103" t="str">
        <f>'P12'!G67</f>
        <v>na</v>
      </c>
      <c r="R57" s="103" t="str">
        <f>'P13'!G67</f>
        <v>c</v>
      </c>
      <c r="S57" s="103" t="str">
        <f>'P14'!G67</f>
        <v>na</v>
      </c>
      <c r="T57" s="103" t="str">
        <f>'P15'!G67</f>
        <v>na</v>
      </c>
      <c r="U57" s="103" t="str">
        <f>'P16'!G67</f>
        <v>na</v>
      </c>
      <c r="V57" s="103" t="str">
        <f>'P17'!G67</f>
        <v>na</v>
      </c>
      <c r="W57" s="103" t="str">
        <f>'P18'!G67</f>
        <v>na</v>
      </c>
      <c r="X57" s="103" t="str">
        <f>'P19'!G67</f>
        <v>nt</v>
      </c>
      <c r="Y57" s="103" t="str">
        <f>'P20'!G67</f>
        <v>nt</v>
      </c>
      <c r="Z57" s="103" t="str">
        <f>'P21'!G67</f>
        <v>nt</v>
      </c>
      <c r="AA57" s="103" t="str">
        <f>'P22'!G67</f>
        <v>nt</v>
      </c>
      <c r="AB57" s="103" t="str">
        <f>'P23'!G67</f>
        <v>nt</v>
      </c>
      <c r="AC57" s="103" t="str">
        <f>'P24'!G67</f>
        <v>nt</v>
      </c>
      <c r="AD57" s="103" t="str">
        <f>'P25'!G67</f>
        <v>nt</v>
      </c>
      <c r="AE57" s="195" t="str">
        <f>'P26'!G67</f>
        <v>nt</v>
      </c>
      <c r="AF57" s="31">
        <f t="shared" si="0"/>
        <v>1</v>
      </c>
      <c r="AG57" s="31">
        <f t="shared" si="1"/>
        <v>0</v>
      </c>
      <c r="AH57" s="31">
        <f t="shared" si="2"/>
        <v>17</v>
      </c>
      <c r="AI57" s="31">
        <f t="shared" si="3"/>
        <v>8</v>
      </c>
      <c r="AJ57" s="17" t="str">
        <f t="shared" si="4"/>
        <v>C</v>
      </c>
      <c r="AK57" s="13"/>
      <c r="AL57" s="13"/>
      <c r="AM57" s="13"/>
      <c r="AN57" s="13"/>
      <c r="AO57" s="13"/>
      <c r="AP57" s="13"/>
      <c r="AQ57" s="13"/>
      <c r="AR57" s="13"/>
      <c r="AS57" s="196" t="str">
        <f>Résultats!B68</f>
        <v>9.4</v>
      </c>
      <c r="AT57" s="197" t="str">
        <f>Résultats!C68</f>
        <v>A</v>
      </c>
      <c r="AU57" s="31">
        <f>'P01'!$H67</f>
        <v>0</v>
      </c>
      <c r="AV57" s="31">
        <f>'P02'!$H67</f>
        <v>0</v>
      </c>
      <c r="AW57" s="31">
        <f>'P03'!$H67</f>
        <v>0</v>
      </c>
      <c r="AX57" s="31">
        <f>'P04'!$H67</f>
        <v>0</v>
      </c>
      <c r="AY57" s="31">
        <f>'P05'!$H67</f>
        <v>0</v>
      </c>
      <c r="AZ57" s="31">
        <f>'P06'!$H67</f>
        <v>0</v>
      </c>
      <c r="BA57" s="31">
        <f>'P07'!$H67</f>
        <v>0</v>
      </c>
      <c r="BB57" s="31">
        <f>'P08'!$H67</f>
        <v>0</v>
      </c>
      <c r="BC57" s="31">
        <f>'P09'!$H67</f>
        <v>0</v>
      </c>
      <c r="BD57" s="31">
        <f>'P10'!$H67</f>
        <v>0</v>
      </c>
      <c r="BE57" s="31">
        <f>'P11'!$H67</f>
        <v>0</v>
      </c>
      <c r="BF57" s="31">
        <f>'P12'!$H67</f>
        <v>0</v>
      </c>
      <c r="BG57" s="31">
        <f>'P13'!$H67</f>
        <v>0</v>
      </c>
      <c r="BH57" s="31">
        <f>'P14'!$H67</f>
        <v>0</v>
      </c>
      <c r="BI57" s="31">
        <f>'P15'!$H67</f>
        <v>0</v>
      </c>
      <c r="BJ57" s="31">
        <f>'P16'!$H67</f>
        <v>0</v>
      </c>
      <c r="BK57" s="31">
        <f>'P17'!$H67</f>
        <v>0</v>
      </c>
      <c r="BL57" s="31">
        <f>'P18'!$H67</f>
        <v>0</v>
      </c>
      <c r="BM57" s="31">
        <f>'P19'!$H67</f>
        <v>0</v>
      </c>
      <c r="BN57" s="31">
        <f>'P20'!$H67</f>
        <v>0</v>
      </c>
      <c r="BO57" s="31"/>
      <c r="BP57" s="31">
        <f>'P22'!$H67</f>
        <v>0</v>
      </c>
      <c r="BQ57" s="31">
        <f>'P23'!$H67</f>
        <v>0</v>
      </c>
      <c r="BR57" s="31">
        <f>'P24'!$H67</f>
        <v>0</v>
      </c>
      <c r="BS57" s="31">
        <f>'P25'!$H67</f>
        <v>0</v>
      </c>
      <c r="BT57" s="198">
        <f>'P26'!$H67</f>
        <v>0</v>
      </c>
      <c r="BU57" s="31">
        <f t="shared" si="5"/>
        <v>0</v>
      </c>
      <c r="BV57" s="199" t="str">
        <f t="shared" si="6"/>
        <v>-</v>
      </c>
    </row>
    <row r="58" spans="1:74" ht="15.75" customHeight="1" x14ac:dyDescent="0.2">
      <c r="A58" s="200" t="s">
        <v>418</v>
      </c>
      <c r="B58" s="193" t="str">
        <f>Résultats!B69</f>
        <v>10.1</v>
      </c>
      <c r="C58" s="194" t="str">
        <f>Résultats!C69</f>
        <v>A</v>
      </c>
      <c r="D58" s="31">
        <f>Résultats!E69</f>
        <v>0</v>
      </c>
      <c r="E58" s="13"/>
      <c r="F58" s="100" t="str">
        <f>'P01'!G68</f>
        <v>c</v>
      </c>
      <c r="G58" s="103" t="str">
        <f>'P02'!G68</f>
        <v>c</v>
      </c>
      <c r="H58" s="103" t="str">
        <f>'P03'!G68</f>
        <v>c</v>
      </c>
      <c r="I58" s="103" t="str">
        <f>'P04'!G68</f>
        <v>c</v>
      </c>
      <c r="J58" s="103" t="str">
        <f>'P05'!G68</f>
        <v>c</v>
      </c>
      <c r="K58" s="103" t="str">
        <f>'P06'!G68</f>
        <v>c</v>
      </c>
      <c r="L58" s="103" t="str">
        <f>'P07'!G68</f>
        <v>c</v>
      </c>
      <c r="M58" s="103" t="str">
        <f>'P08'!G68</f>
        <v>c</v>
      </c>
      <c r="N58" s="103" t="str">
        <f>'P09'!G68</f>
        <v>c</v>
      </c>
      <c r="O58" s="103" t="str">
        <f>'P10'!G68</f>
        <v>c</v>
      </c>
      <c r="P58" s="103" t="str">
        <f>'P11'!G68</f>
        <v>c</v>
      </c>
      <c r="Q58" s="103" t="str">
        <f>'P12'!G68</f>
        <v>c</v>
      </c>
      <c r="R58" s="103" t="str">
        <f>'P13'!G68</f>
        <v>c</v>
      </c>
      <c r="S58" s="103" t="str">
        <f>'P14'!G68</f>
        <v>c</v>
      </c>
      <c r="T58" s="103" t="str">
        <f>'P15'!G68</f>
        <v>c</v>
      </c>
      <c r="U58" s="103" t="str">
        <f>'P16'!G68</f>
        <v>c</v>
      </c>
      <c r="V58" s="103" t="str">
        <f>'P17'!G68</f>
        <v>c</v>
      </c>
      <c r="W58" s="103" t="str">
        <f>'P18'!G68</f>
        <v>c</v>
      </c>
      <c r="X58" s="103" t="str">
        <f>'P19'!G68</f>
        <v>nt</v>
      </c>
      <c r="Y58" s="103" t="str">
        <f>'P20'!G68</f>
        <v>nt</v>
      </c>
      <c r="Z58" s="103" t="str">
        <f>'P21'!G68</f>
        <v>nt</v>
      </c>
      <c r="AA58" s="103" t="str">
        <f>'P22'!G68</f>
        <v>nt</v>
      </c>
      <c r="AB58" s="103" t="str">
        <f>'P23'!G68</f>
        <v>nt</v>
      </c>
      <c r="AC58" s="103" t="str">
        <f>'P24'!G68</f>
        <v>nt</v>
      </c>
      <c r="AD58" s="103" t="str">
        <f>'P25'!G68</f>
        <v>nt</v>
      </c>
      <c r="AE58" s="195" t="str">
        <f>'P26'!G68</f>
        <v>nt</v>
      </c>
      <c r="AF58" s="31">
        <f t="shared" si="0"/>
        <v>18</v>
      </c>
      <c r="AG58" s="31">
        <f t="shared" si="1"/>
        <v>0</v>
      </c>
      <c r="AH58" s="31">
        <f t="shared" si="2"/>
        <v>0</v>
      </c>
      <c r="AI58" s="31">
        <f t="shared" si="3"/>
        <v>8</v>
      </c>
      <c r="AJ58" s="17" t="str">
        <f t="shared" si="4"/>
        <v>C</v>
      </c>
      <c r="AK58" s="13"/>
      <c r="AL58" s="13"/>
      <c r="AM58" s="13"/>
      <c r="AN58" s="13"/>
      <c r="AO58" s="13"/>
      <c r="AP58" s="13"/>
      <c r="AQ58" s="13"/>
      <c r="AR58" s="13"/>
      <c r="AS58" s="196" t="str">
        <f>Résultats!B69</f>
        <v>10.1</v>
      </c>
      <c r="AT58" s="197" t="str">
        <f>Résultats!C69</f>
        <v>A</v>
      </c>
      <c r="AU58" s="31">
        <f>'P01'!$H68</f>
        <v>0</v>
      </c>
      <c r="AV58" s="31">
        <f>'P02'!$H68</f>
        <v>0</v>
      </c>
      <c r="AW58" s="31">
        <f>'P03'!$H68</f>
        <v>0</v>
      </c>
      <c r="AX58" s="31">
        <f>'P04'!$H68</f>
        <v>0</v>
      </c>
      <c r="AY58" s="31">
        <f>'P05'!$H68</f>
        <v>0</v>
      </c>
      <c r="AZ58" s="31">
        <f>'P06'!$H68</f>
        <v>0</v>
      </c>
      <c r="BA58" s="31">
        <f>'P07'!$H68</f>
        <v>0</v>
      </c>
      <c r="BB58" s="31">
        <f>'P08'!$H68</f>
        <v>0</v>
      </c>
      <c r="BC58" s="31">
        <f>'P09'!$H68</f>
        <v>0</v>
      </c>
      <c r="BD58" s="31">
        <f>'P10'!$H68</f>
        <v>0</v>
      </c>
      <c r="BE58" s="31">
        <f>'P11'!$H68</f>
        <v>0</v>
      </c>
      <c r="BF58" s="31">
        <f>'P12'!$H68</f>
        <v>0</v>
      </c>
      <c r="BG58" s="31">
        <f>'P13'!$H68</f>
        <v>0</v>
      </c>
      <c r="BH58" s="31">
        <f>'P14'!$H68</f>
        <v>0</v>
      </c>
      <c r="BI58" s="31">
        <f>'P15'!$H68</f>
        <v>0</v>
      </c>
      <c r="BJ58" s="31">
        <f>'P16'!$H68</f>
        <v>0</v>
      </c>
      <c r="BK58" s="31">
        <f>'P17'!$H68</f>
        <v>0</v>
      </c>
      <c r="BL58" s="31">
        <f>'P18'!$H68</f>
        <v>0</v>
      </c>
      <c r="BM58" s="31">
        <f>'P19'!$H68</f>
        <v>0</v>
      </c>
      <c r="BN58" s="31">
        <f>'P20'!$H68</f>
        <v>0</v>
      </c>
      <c r="BO58" s="31"/>
      <c r="BP58" s="31">
        <f>'P22'!$H68</f>
        <v>0</v>
      </c>
      <c r="BQ58" s="31">
        <f>'P23'!$H68</f>
        <v>0</v>
      </c>
      <c r="BR58" s="31">
        <f>'P24'!$H68</f>
        <v>0</v>
      </c>
      <c r="BS58" s="31">
        <f>'P25'!$H68</f>
        <v>0</v>
      </c>
      <c r="BT58" s="198">
        <f>'P26'!$H68</f>
        <v>0</v>
      </c>
      <c r="BU58" s="31">
        <f t="shared" si="5"/>
        <v>0</v>
      </c>
      <c r="BV58" s="199" t="str">
        <f t="shared" si="6"/>
        <v>-</v>
      </c>
    </row>
    <row r="59" spans="1:74" ht="15.75" customHeight="1" x14ac:dyDescent="0.2">
      <c r="A59" s="200" t="s">
        <v>418</v>
      </c>
      <c r="B59" s="193" t="str">
        <f>Résultats!B70</f>
        <v>10.2</v>
      </c>
      <c r="C59" s="194" t="str">
        <f>Résultats!C70</f>
        <v>A</v>
      </c>
      <c r="D59" s="31">
        <f>Résultats!E70</f>
        <v>0</v>
      </c>
      <c r="E59" s="13"/>
      <c r="F59" s="100" t="str">
        <f>'P01'!G69</f>
        <v>nc</v>
      </c>
      <c r="G59" s="103" t="str">
        <f>'P02'!G69</f>
        <v>na</v>
      </c>
      <c r="H59" s="103" t="str">
        <f>'P03'!G69</f>
        <v>nc</v>
      </c>
      <c r="I59" s="103" t="str">
        <f>'P04'!G69</f>
        <v>na</v>
      </c>
      <c r="J59" s="103" t="str">
        <f>'P05'!G69</f>
        <v>na</v>
      </c>
      <c r="K59" s="103" t="str">
        <f>'P06'!G69</f>
        <v>c</v>
      </c>
      <c r="L59" s="103" t="str">
        <f>'P07'!G69</f>
        <v>na</v>
      </c>
      <c r="M59" s="103" t="str">
        <f>'P08'!G69</f>
        <v>na</v>
      </c>
      <c r="N59" s="103" t="str">
        <f>'P09'!G69</f>
        <v>na</v>
      </c>
      <c r="O59" s="103" t="str">
        <f>'P10'!G69</f>
        <v>na</v>
      </c>
      <c r="P59" s="103" t="str">
        <f>'P11'!G69</f>
        <v>na</v>
      </c>
      <c r="Q59" s="103" t="str">
        <f>'P12'!G69</f>
        <v>na</v>
      </c>
      <c r="R59" s="103" t="str">
        <f>'P13'!G69</f>
        <v>na</v>
      </c>
      <c r="S59" s="103" t="str">
        <f>'P14'!G69</f>
        <v>na</v>
      </c>
      <c r="T59" s="103" t="str">
        <f>'P15'!G69</f>
        <v>na</v>
      </c>
      <c r="U59" s="103" t="str">
        <f>'P16'!G69</f>
        <v>na</v>
      </c>
      <c r="V59" s="103" t="str">
        <f>'P17'!G69</f>
        <v>na</v>
      </c>
      <c r="W59" s="103" t="str">
        <f>'P18'!G69</f>
        <v>na</v>
      </c>
      <c r="X59" s="103" t="str">
        <f>'P19'!G69</f>
        <v>nt</v>
      </c>
      <c r="Y59" s="103" t="str">
        <f>'P20'!G69</f>
        <v>nt</v>
      </c>
      <c r="Z59" s="103" t="str">
        <f>'P21'!G69</f>
        <v>na</v>
      </c>
      <c r="AA59" s="103" t="str">
        <f>'P22'!G69</f>
        <v>na</v>
      </c>
      <c r="AB59" s="103" t="str">
        <f>'P23'!G69</f>
        <v>na</v>
      </c>
      <c r="AC59" s="103" t="str">
        <f>'P24'!G69</f>
        <v>na</v>
      </c>
      <c r="AD59" s="103" t="str">
        <f>'P25'!G69</f>
        <v>na</v>
      </c>
      <c r="AE59" s="195" t="str">
        <f>'P26'!G69</f>
        <v>na</v>
      </c>
      <c r="AF59" s="31">
        <f t="shared" si="0"/>
        <v>1</v>
      </c>
      <c r="AG59" s="31">
        <f t="shared" si="1"/>
        <v>2</v>
      </c>
      <c r="AH59" s="31">
        <f t="shared" si="2"/>
        <v>21</v>
      </c>
      <c r="AI59" s="31">
        <f t="shared" si="3"/>
        <v>2</v>
      </c>
      <c r="AJ59" s="17" t="str">
        <f t="shared" si="4"/>
        <v>NC</v>
      </c>
      <c r="AK59" s="13"/>
      <c r="AL59" s="13"/>
      <c r="AM59" s="13"/>
      <c r="AN59" s="13"/>
      <c r="AO59" s="13"/>
      <c r="AP59" s="13"/>
      <c r="AQ59" s="13"/>
      <c r="AR59" s="13"/>
      <c r="AS59" s="196" t="str">
        <f>Résultats!B70</f>
        <v>10.2</v>
      </c>
      <c r="AT59" s="197" t="str">
        <f>Résultats!C70</f>
        <v>A</v>
      </c>
      <c r="AU59" s="31">
        <f>'P01'!$H69</f>
        <v>0</v>
      </c>
      <c r="AV59" s="31">
        <f>'P02'!$H69</f>
        <v>0</v>
      </c>
      <c r="AW59" s="31">
        <f>'P03'!$H69</f>
        <v>0</v>
      </c>
      <c r="AX59" s="31">
        <f>'P04'!$H69</f>
        <v>0</v>
      </c>
      <c r="AY59" s="31">
        <f>'P05'!$H69</f>
        <v>0</v>
      </c>
      <c r="AZ59" s="31">
        <f>'P06'!$H69</f>
        <v>0</v>
      </c>
      <c r="BA59" s="31">
        <f>'P07'!$H69</f>
        <v>0</v>
      </c>
      <c r="BB59" s="31">
        <f>'P08'!$H69</f>
        <v>0</v>
      </c>
      <c r="BC59" s="31">
        <f>'P09'!$H69</f>
        <v>0</v>
      </c>
      <c r="BD59" s="31">
        <f>'P10'!$H69</f>
        <v>0</v>
      </c>
      <c r="BE59" s="31">
        <f>'P11'!$H69</f>
        <v>0</v>
      </c>
      <c r="BF59" s="31">
        <f>'P12'!$H69</f>
        <v>0</v>
      </c>
      <c r="BG59" s="31">
        <f>'P13'!$H69</f>
        <v>0</v>
      </c>
      <c r="BH59" s="31">
        <f>'P14'!$H69</f>
        <v>0</v>
      </c>
      <c r="BI59" s="31">
        <f>'P15'!$H69</f>
        <v>0</v>
      </c>
      <c r="BJ59" s="31">
        <f>'P16'!$H69</f>
        <v>0</v>
      </c>
      <c r="BK59" s="31">
        <f>'P17'!$H69</f>
        <v>0</v>
      </c>
      <c r="BL59" s="31">
        <f>'P18'!$H69</f>
        <v>0</v>
      </c>
      <c r="BM59" s="31">
        <f>'P19'!$H69</f>
        <v>0</v>
      </c>
      <c r="BN59" s="31">
        <f>'P20'!$H69</f>
        <v>0</v>
      </c>
      <c r="BO59" s="31"/>
      <c r="BP59" s="31">
        <f>'P22'!$H69</f>
        <v>0</v>
      </c>
      <c r="BQ59" s="31">
        <f>'P23'!$H69</f>
        <v>0</v>
      </c>
      <c r="BR59" s="31">
        <f>'P24'!$H69</f>
        <v>0</v>
      </c>
      <c r="BS59" s="31">
        <f>'P25'!$H69</f>
        <v>0</v>
      </c>
      <c r="BT59" s="198">
        <f>'P26'!$H69</f>
        <v>0</v>
      </c>
      <c r="BU59" s="31">
        <f t="shared" si="5"/>
        <v>0</v>
      </c>
      <c r="BV59" s="199" t="str">
        <f t="shared" si="6"/>
        <v>-</v>
      </c>
    </row>
    <row r="60" spans="1:74" ht="15.75" customHeight="1" x14ac:dyDescent="0.2">
      <c r="A60" s="200" t="s">
        <v>418</v>
      </c>
      <c r="B60" s="193" t="str">
        <f>Résultats!B71</f>
        <v>10.3</v>
      </c>
      <c r="C60" s="194" t="str">
        <f>Résultats!C71</f>
        <v>A</v>
      </c>
      <c r="D60" s="31" t="str">
        <f>Résultats!E71</f>
        <v>x</v>
      </c>
      <c r="E60" s="13"/>
      <c r="F60" s="100" t="str">
        <f>'P01'!G70</f>
        <v>c</v>
      </c>
      <c r="G60" s="103" t="str">
        <f>'P02'!G70</f>
        <v>c</v>
      </c>
      <c r="H60" s="103" t="str">
        <f>'P03'!G70</f>
        <v>c</v>
      </c>
      <c r="I60" s="103" t="str">
        <f>'P04'!G70</f>
        <v>c</v>
      </c>
      <c r="J60" s="103" t="str">
        <f>'P05'!G70</f>
        <v>c</v>
      </c>
      <c r="K60" s="103" t="str">
        <f>'P06'!G70</f>
        <v>c</v>
      </c>
      <c r="L60" s="103" t="str">
        <f>'P07'!G70</f>
        <v>c</v>
      </c>
      <c r="M60" s="103" t="str">
        <f>'P08'!G70</f>
        <v>c</v>
      </c>
      <c r="N60" s="103" t="str">
        <f>'P09'!G70</f>
        <v>c</v>
      </c>
      <c r="O60" s="103" t="str">
        <f>'P10'!G70</f>
        <v>c</v>
      </c>
      <c r="P60" s="103" t="str">
        <f>'P11'!G70</f>
        <v>c</v>
      </c>
      <c r="Q60" s="103" t="str">
        <f>'P12'!G70</f>
        <v>c</v>
      </c>
      <c r="R60" s="103" t="str">
        <f>'P13'!G70</f>
        <v>c</v>
      </c>
      <c r="S60" s="103" t="str">
        <f>'P14'!G70</f>
        <v>c</v>
      </c>
      <c r="T60" s="103" t="str">
        <f>'P15'!G70</f>
        <v>c</v>
      </c>
      <c r="U60" s="103" t="str">
        <f>'P16'!G70</f>
        <v>c</v>
      </c>
      <c r="V60" s="103" t="str">
        <f>'P17'!G70</f>
        <v>c</v>
      </c>
      <c r="W60" s="103" t="str">
        <f>'P18'!G70</f>
        <v>c</v>
      </c>
      <c r="X60" s="103" t="str">
        <f>'P19'!G70</f>
        <v>nt</v>
      </c>
      <c r="Y60" s="103" t="str">
        <f>'P20'!G70</f>
        <v>nt</v>
      </c>
      <c r="Z60" s="103" t="str">
        <f>'P21'!G70</f>
        <v>nt</v>
      </c>
      <c r="AA60" s="103" t="str">
        <f>'P22'!G70</f>
        <v>nt</v>
      </c>
      <c r="AB60" s="103" t="str">
        <f>'P23'!G70</f>
        <v>nt</v>
      </c>
      <c r="AC60" s="103" t="str">
        <f>'P24'!G70</f>
        <v>nt</v>
      </c>
      <c r="AD60" s="103" t="str">
        <f>'P25'!G70</f>
        <v>nt</v>
      </c>
      <c r="AE60" s="195" t="str">
        <f>'P26'!G70</f>
        <v>nt</v>
      </c>
      <c r="AF60" s="31">
        <f t="shared" si="0"/>
        <v>18</v>
      </c>
      <c r="AG60" s="31">
        <f t="shared" si="1"/>
        <v>0</v>
      </c>
      <c r="AH60" s="31">
        <f t="shared" si="2"/>
        <v>0</v>
      </c>
      <c r="AI60" s="31">
        <f t="shared" si="3"/>
        <v>8</v>
      </c>
      <c r="AJ60" s="17" t="str">
        <f t="shared" si="4"/>
        <v>C</v>
      </c>
      <c r="AK60" s="13"/>
      <c r="AL60" s="13"/>
      <c r="AM60" s="13"/>
      <c r="AN60" s="13"/>
      <c r="AO60" s="13"/>
      <c r="AP60" s="13"/>
      <c r="AQ60" s="13"/>
      <c r="AR60" s="13"/>
      <c r="AS60" s="196" t="str">
        <f>Résultats!B71</f>
        <v>10.3</v>
      </c>
      <c r="AT60" s="197" t="str">
        <f>Résultats!C71</f>
        <v>A</v>
      </c>
      <c r="AU60" s="31">
        <f>'P01'!$H70</f>
        <v>0</v>
      </c>
      <c r="AV60" s="31">
        <f>'P02'!$H70</f>
        <v>0</v>
      </c>
      <c r="AW60" s="31">
        <f>'P03'!$H70</f>
        <v>0</v>
      </c>
      <c r="AX60" s="31">
        <f>'P04'!$H70</f>
        <v>0</v>
      </c>
      <c r="AY60" s="31">
        <f>'P05'!$H70</f>
        <v>0</v>
      </c>
      <c r="AZ60" s="31">
        <f>'P06'!$H70</f>
        <v>0</v>
      </c>
      <c r="BA60" s="31">
        <f>'P07'!$H70</f>
        <v>0</v>
      </c>
      <c r="BB60" s="31">
        <f>'P08'!$H70</f>
        <v>0</v>
      </c>
      <c r="BC60" s="31">
        <f>'P09'!$H70</f>
        <v>0</v>
      </c>
      <c r="BD60" s="31">
        <f>'P10'!$H70</f>
        <v>0</v>
      </c>
      <c r="BE60" s="31">
        <f>'P11'!$H70</f>
        <v>0</v>
      </c>
      <c r="BF60" s="31">
        <f>'P12'!$H70</f>
        <v>0</v>
      </c>
      <c r="BG60" s="31">
        <f>'P13'!$H70</f>
        <v>0</v>
      </c>
      <c r="BH60" s="31">
        <f>'P14'!$H70</f>
        <v>0</v>
      </c>
      <c r="BI60" s="31">
        <f>'P15'!$H70</f>
        <v>0</v>
      </c>
      <c r="BJ60" s="31">
        <f>'P16'!$H70</f>
        <v>0</v>
      </c>
      <c r="BK60" s="31">
        <f>'P17'!$H70</f>
        <v>0</v>
      </c>
      <c r="BL60" s="31">
        <f>'P18'!$H70</f>
        <v>0</v>
      </c>
      <c r="BM60" s="31">
        <f>'P19'!$H70</f>
        <v>0</v>
      </c>
      <c r="BN60" s="31">
        <f>'P20'!$H70</f>
        <v>0</v>
      </c>
      <c r="BO60" s="31"/>
      <c r="BP60" s="31">
        <f>'P22'!$H70</f>
        <v>0</v>
      </c>
      <c r="BQ60" s="31">
        <f>'P23'!$H70</f>
        <v>0</v>
      </c>
      <c r="BR60" s="31">
        <f>'P24'!$H70</f>
        <v>0</v>
      </c>
      <c r="BS60" s="31">
        <f>'P25'!$H70</f>
        <v>0</v>
      </c>
      <c r="BT60" s="198">
        <f>'P26'!$H70</f>
        <v>0</v>
      </c>
      <c r="BU60" s="31">
        <f t="shared" si="5"/>
        <v>0</v>
      </c>
      <c r="BV60" s="199" t="str">
        <f t="shared" si="6"/>
        <v>-</v>
      </c>
    </row>
    <row r="61" spans="1:74" ht="15.75" customHeight="1" x14ac:dyDescent="0.2">
      <c r="A61" s="200" t="s">
        <v>418</v>
      </c>
      <c r="B61" s="193" t="str">
        <f>Résultats!B72</f>
        <v>10.4</v>
      </c>
      <c r="C61" s="194" t="str">
        <f>Résultats!C72</f>
        <v>AA</v>
      </c>
      <c r="D61" s="31">
        <f>Résultats!E72</f>
        <v>0</v>
      </c>
      <c r="E61" s="13"/>
      <c r="F61" s="100" t="str">
        <f>'P01'!G71</f>
        <v>c</v>
      </c>
      <c r="G61" s="103" t="str">
        <f>'P02'!G71</f>
        <v>c</v>
      </c>
      <c r="H61" s="103" t="str">
        <f>'P03'!G71</f>
        <v>c</v>
      </c>
      <c r="I61" s="103" t="str">
        <f>'P04'!G71</f>
        <v>c</v>
      </c>
      <c r="J61" s="103" t="str">
        <f>'P05'!G71</f>
        <v>c</v>
      </c>
      <c r="K61" s="103" t="str">
        <f>'P06'!G71</f>
        <v>c</v>
      </c>
      <c r="L61" s="103" t="str">
        <f>'P07'!G71</f>
        <v>c</v>
      </c>
      <c r="M61" s="103" t="str">
        <f>'P08'!G71</f>
        <v>na</v>
      </c>
      <c r="N61" s="103" t="str">
        <f>'P09'!G71</f>
        <v>c</v>
      </c>
      <c r="O61" s="103" t="str">
        <f>'P10'!G71</f>
        <v>c</v>
      </c>
      <c r="P61" s="103" t="str">
        <f>'P11'!G71</f>
        <v>c</v>
      </c>
      <c r="Q61" s="103" t="str">
        <f>'P12'!G71</f>
        <v>c</v>
      </c>
      <c r="R61" s="103" t="str">
        <f>'P13'!G71</f>
        <v>c</v>
      </c>
      <c r="S61" s="103" t="str">
        <f>'P14'!G71</f>
        <v>c</v>
      </c>
      <c r="T61" s="103" t="str">
        <f>'P15'!G71</f>
        <v>c</v>
      </c>
      <c r="U61" s="103" t="str">
        <f>'P16'!G71</f>
        <v>c</v>
      </c>
      <c r="V61" s="103" t="str">
        <f>'P17'!G71</f>
        <v>c</v>
      </c>
      <c r="W61" s="103" t="str">
        <f>'P18'!G71</f>
        <v>c</v>
      </c>
      <c r="X61" s="103" t="str">
        <f>'P19'!G71</f>
        <v>nt</v>
      </c>
      <c r="Y61" s="103" t="str">
        <f>'P20'!G71</f>
        <v>nt</v>
      </c>
      <c r="Z61" s="103" t="str">
        <f>'P21'!G71</f>
        <v>nt</v>
      </c>
      <c r="AA61" s="103" t="str">
        <f>'P22'!G71</f>
        <v>nt</v>
      </c>
      <c r="AB61" s="103" t="str">
        <f>'P23'!G71</f>
        <v>nt</v>
      </c>
      <c r="AC61" s="103" t="str">
        <f>'P24'!G71</f>
        <v>nt</v>
      </c>
      <c r="AD61" s="103" t="str">
        <f>'P25'!G71</f>
        <v>nt</v>
      </c>
      <c r="AE61" s="195" t="str">
        <f>'P26'!G71</f>
        <v>nt</v>
      </c>
      <c r="AF61" s="31">
        <f t="shared" si="0"/>
        <v>17</v>
      </c>
      <c r="AG61" s="31">
        <f t="shared" si="1"/>
        <v>0</v>
      </c>
      <c r="AH61" s="31">
        <f t="shared" si="2"/>
        <v>1</v>
      </c>
      <c r="AI61" s="31">
        <f t="shared" si="3"/>
        <v>8</v>
      </c>
      <c r="AJ61" s="17" t="str">
        <f t="shared" si="4"/>
        <v>C</v>
      </c>
      <c r="AK61" s="13"/>
      <c r="AL61" s="13"/>
      <c r="AM61" s="13"/>
      <c r="AN61" s="13"/>
      <c r="AO61" s="13"/>
      <c r="AP61" s="13"/>
      <c r="AQ61" s="13"/>
      <c r="AR61" s="13"/>
      <c r="AS61" s="196" t="str">
        <f>Résultats!B72</f>
        <v>10.4</v>
      </c>
      <c r="AT61" s="197" t="str">
        <f>Résultats!C72</f>
        <v>AA</v>
      </c>
      <c r="AU61" s="31">
        <f>'P01'!$H71</f>
        <v>0</v>
      </c>
      <c r="AV61" s="31">
        <f>'P02'!$H71</f>
        <v>0</v>
      </c>
      <c r="AW61" s="31">
        <f>'P03'!$H71</f>
        <v>0</v>
      </c>
      <c r="AX61" s="31">
        <f>'P04'!$H71</f>
        <v>0</v>
      </c>
      <c r="AY61" s="31">
        <f>'P05'!$H71</f>
        <v>0</v>
      </c>
      <c r="AZ61" s="31">
        <f>'P06'!$H71</f>
        <v>0</v>
      </c>
      <c r="BA61" s="31">
        <f>'P07'!$H71</f>
        <v>0</v>
      </c>
      <c r="BB61" s="31">
        <f>'P08'!$H71</f>
        <v>0</v>
      </c>
      <c r="BC61" s="31">
        <f>'P09'!$H71</f>
        <v>0</v>
      </c>
      <c r="BD61" s="31">
        <f>'P10'!$H71</f>
        <v>0</v>
      </c>
      <c r="BE61" s="31">
        <f>'P11'!$H71</f>
        <v>0</v>
      </c>
      <c r="BF61" s="31">
        <f>'P12'!$H71</f>
        <v>0</v>
      </c>
      <c r="BG61" s="31">
        <f>'P13'!$H71</f>
        <v>0</v>
      </c>
      <c r="BH61" s="31">
        <f>'P14'!$H71</f>
        <v>0</v>
      </c>
      <c r="BI61" s="31">
        <f>'P15'!$H71</f>
        <v>0</v>
      </c>
      <c r="BJ61" s="31">
        <f>'P16'!$H71</f>
        <v>0</v>
      </c>
      <c r="BK61" s="31">
        <f>'P17'!$H71</f>
        <v>0</v>
      </c>
      <c r="BL61" s="31">
        <f>'P18'!$H71</f>
        <v>0</v>
      </c>
      <c r="BM61" s="31">
        <f>'P19'!$H71</f>
        <v>0</v>
      </c>
      <c r="BN61" s="31">
        <f>'P20'!$H71</f>
        <v>0</v>
      </c>
      <c r="BO61" s="31"/>
      <c r="BP61" s="31">
        <f>'P22'!$H71</f>
        <v>0</v>
      </c>
      <c r="BQ61" s="31">
        <f>'P23'!$H71</f>
        <v>0</v>
      </c>
      <c r="BR61" s="31">
        <f>'P24'!$H71</f>
        <v>0</v>
      </c>
      <c r="BS61" s="31">
        <f>'P25'!$H71</f>
        <v>0</v>
      </c>
      <c r="BT61" s="198">
        <f>'P26'!$H71</f>
        <v>0</v>
      </c>
      <c r="BU61" s="31">
        <f t="shared" si="5"/>
        <v>0</v>
      </c>
      <c r="BV61" s="199" t="str">
        <f t="shared" si="6"/>
        <v>-</v>
      </c>
    </row>
    <row r="62" spans="1:74" ht="15.75" customHeight="1" x14ac:dyDescent="0.2">
      <c r="A62" s="200" t="s">
        <v>418</v>
      </c>
      <c r="B62" s="193" t="str">
        <f>Résultats!B73</f>
        <v>10.5</v>
      </c>
      <c r="C62" s="194" t="str">
        <f>Résultats!C73</f>
        <v>AA</v>
      </c>
      <c r="D62" s="31">
        <f>Résultats!E73</f>
        <v>0</v>
      </c>
      <c r="E62" s="13"/>
      <c r="F62" s="100" t="str">
        <f>'P01'!G72</f>
        <v>c</v>
      </c>
      <c r="G62" s="103" t="str">
        <f>'P02'!G72</f>
        <v>c</v>
      </c>
      <c r="H62" s="103" t="str">
        <f>'P03'!G72</f>
        <v>c</v>
      </c>
      <c r="I62" s="103" t="str">
        <f>'P04'!G72</f>
        <v>na</v>
      </c>
      <c r="J62" s="103" t="str">
        <f>'P05'!G72</f>
        <v>c</v>
      </c>
      <c r="K62" s="103" t="str">
        <f>'P06'!G72</f>
        <v>c</v>
      </c>
      <c r="L62" s="103" t="str">
        <f>'P07'!G72</f>
        <v>c</v>
      </c>
      <c r="M62" s="103" t="str">
        <f>'P08'!G72</f>
        <v>c</v>
      </c>
      <c r="N62" s="103" t="str">
        <f>'P09'!G72</f>
        <v>c</v>
      </c>
      <c r="O62" s="103" t="str">
        <f>'P10'!G72</f>
        <v>c</v>
      </c>
      <c r="P62" s="103" t="str">
        <f>'P11'!G72</f>
        <v>c</v>
      </c>
      <c r="Q62" s="103" t="str">
        <f>'P12'!G72</f>
        <v>c</v>
      </c>
      <c r="R62" s="103" t="str">
        <f>'P13'!G72</f>
        <v>c</v>
      </c>
      <c r="S62" s="103" t="str">
        <f>'P14'!G72</f>
        <v>c</v>
      </c>
      <c r="T62" s="103" t="str">
        <f>'P15'!G72</f>
        <v>c</v>
      </c>
      <c r="U62" s="103" t="str">
        <f>'P16'!G72</f>
        <v>c</v>
      </c>
      <c r="V62" s="103" t="str">
        <f>'P17'!G72</f>
        <v>c</v>
      </c>
      <c r="W62" s="103" t="str">
        <f>'P18'!G72</f>
        <v>c</v>
      </c>
      <c r="X62" s="103" t="str">
        <f>'P19'!G72</f>
        <v>nt</v>
      </c>
      <c r="Y62" s="103" t="str">
        <f>'P20'!G72</f>
        <v>nt</v>
      </c>
      <c r="Z62" s="103" t="str">
        <f>'P21'!G72</f>
        <v>nt</v>
      </c>
      <c r="AA62" s="103" t="str">
        <f>'P22'!G72</f>
        <v>nt</v>
      </c>
      <c r="AB62" s="103" t="str">
        <f>'P23'!G72</f>
        <v>nt</v>
      </c>
      <c r="AC62" s="103" t="str">
        <f>'P24'!G72</f>
        <v>nt</v>
      </c>
      <c r="AD62" s="103" t="str">
        <f>'P25'!G72</f>
        <v>nt</v>
      </c>
      <c r="AE62" s="195" t="str">
        <f>'P26'!G72</f>
        <v>nt</v>
      </c>
      <c r="AF62" s="31">
        <f t="shared" si="0"/>
        <v>17</v>
      </c>
      <c r="AG62" s="31">
        <f t="shared" si="1"/>
        <v>0</v>
      </c>
      <c r="AH62" s="31">
        <f t="shared" si="2"/>
        <v>1</v>
      </c>
      <c r="AI62" s="31">
        <f t="shared" si="3"/>
        <v>8</v>
      </c>
      <c r="AJ62" s="17" t="str">
        <f t="shared" si="4"/>
        <v>C</v>
      </c>
      <c r="AK62" s="13"/>
      <c r="AL62" s="13"/>
      <c r="AM62" s="13"/>
      <c r="AN62" s="13"/>
      <c r="AO62" s="13"/>
      <c r="AP62" s="13"/>
      <c r="AQ62" s="13"/>
      <c r="AR62" s="13"/>
      <c r="AS62" s="196" t="str">
        <f>Résultats!B73</f>
        <v>10.5</v>
      </c>
      <c r="AT62" s="197" t="str">
        <f>Résultats!C73</f>
        <v>AA</v>
      </c>
      <c r="AU62" s="31">
        <f>'P01'!$H72</f>
        <v>0</v>
      </c>
      <c r="AV62" s="31">
        <f>'P02'!$H72</f>
        <v>0</v>
      </c>
      <c r="AW62" s="31">
        <f>'P03'!$H72</f>
        <v>0</v>
      </c>
      <c r="AX62" s="31">
        <f>'P04'!$H72</f>
        <v>0</v>
      </c>
      <c r="AY62" s="31">
        <f>'P05'!$H72</f>
        <v>0</v>
      </c>
      <c r="AZ62" s="31">
        <f>'P06'!$H72</f>
        <v>0</v>
      </c>
      <c r="BA62" s="31">
        <f>'P07'!$H72</f>
        <v>0</v>
      </c>
      <c r="BB62" s="31">
        <f>'P08'!$H72</f>
        <v>0</v>
      </c>
      <c r="BC62" s="31">
        <f>'P09'!$H72</f>
        <v>0</v>
      </c>
      <c r="BD62" s="31">
        <f>'P10'!$H72</f>
        <v>0</v>
      </c>
      <c r="BE62" s="31">
        <f>'P11'!$H72</f>
        <v>0</v>
      </c>
      <c r="BF62" s="31">
        <f>'P12'!$H72</f>
        <v>0</v>
      </c>
      <c r="BG62" s="31">
        <f>'P13'!$H72</f>
        <v>0</v>
      </c>
      <c r="BH62" s="31">
        <f>'P14'!$H72</f>
        <v>0</v>
      </c>
      <c r="BI62" s="31">
        <f>'P15'!$H72</f>
        <v>0</v>
      </c>
      <c r="BJ62" s="31">
        <f>'P16'!$H72</f>
        <v>0</v>
      </c>
      <c r="BK62" s="31">
        <f>'P17'!$H72</f>
        <v>0</v>
      </c>
      <c r="BL62" s="31">
        <f>'P18'!$H72</f>
        <v>0</v>
      </c>
      <c r="BM62" s="31">
        <f>'P19'!$H72</f>
        <v>0</v>
      </c>
      <c r="BN62" s="31">
        <f>'P20'!$H72</f>
        <v>0</v>
      </c>
      <c r="BO62" s="31"/>
      <c r="BP62" s="31">
        <f>'P22'!$H72</f>
        <v>0</v>
      </c>
      <c r="BQ62" s="31">
        <f>'P23'!$H72</f>
        <v>0</v>
      </c>
      <c r="BR62" s="31">
        <f>'P24'!$H72</f>
        <v>0</v>
      </c>
      <c r="BS62" s="31">
        <f>'P25'!$H72</f>
        <v>0</v>
      </c>
      <c r="BT62" s="198">
        <f>'P26'!$H72</f>
        <v>0</v>
      </c>
      <c r="BU62" s="31">
        <f t="shared" si="5"/>
        <v>0</v>
      </c>
      <c r="BV62" s="199" t="str">
        <f t="shared" si="6"/>
        <v>-</v>
      </c>
    </row>
    <row r="63" spans="1:74" ht="15.75" customHeight="1" x14ac:dyDescent="0.2">
      <c r="A63" s="200" t="s">
        <v>418</v>
      </c>
      <c r="B63" s="193" t="str">
        <f>Résultats!B74</f>
        <v>10.6</v>
      </c>
      <c r="C63" s="194" t="str">
        <f>Résultats!C74</f>
        <v>A</v>
      </c>
      <c r="D63" s="31" t="str">
        <f>Résultats!E74</f>
        <v>x</v>
      </c>
      <c r="E63" s="13"/>
      <c r="F63" s="100" t="str">
        <f>'P01'!G73</f>
        <v>na</v>
      </c>
      <c r="G63" s="103" t="str">
        <f>'P02'!G73</f>
        <v>na</v>
      </c>
      <c r="H63" s="103" t="str">
        <f>'P03'!G73</f>
        <v>c</v>
      </c>
      <c r="I63" s="103" t="str">
        <f>'P04'!G73</f>
        <v>na</v>
      </c>
      <c r="J63" s="103" t="str">
        <f>'P05'!G73</f>
        <v>na</v>
      </c>
      <c r="K63" s="103" t="str">
        <f>'P06'!G73</f>
        <v>na</v>
      </c>
      <c r="L63" s="103" t="str">
        <f>'P07'!G73</f>
        <v>na</v>
      </c>
      <c r="M63" s="103" t="str">
        <f>'P08'!G73</f>
        <v>na</v>
      </c>
      <c r="N63" s="103" t="str">
        <f>'P09'!G73</f>
        <v>na</v>
      </c>
      <c r="O63" s="103" t="str">
        <f>'P10'!G73</f>
        <v>na</v>
      </c>
      <c r="P63" s="103" t="str">
        <f>'P11'!G73</f>
        <v>na</v>
      </c>
      <c r="Q63" s="103" t="str">
        <f>'P12'!G73</f>
        <v>na</v>
      </c>
      <c r="R63" s="103" t="str">
        <f>'P13'!G73</f>
        <v>na</v>
      </c>
      <c r="S63" s="103" t="str">
        <f>'P14'!G73</f>
        <v>na</v>
      </c>
      <c r="T63" s="103" t="str">
        <f>'P15'!G73</f>
        <v>na</v>
      </c>
      <c r="U63" s="103" t="str">
        <f>'P16'!G73</f>
        <v>na</v>
      </c>
      <c r="V63" s="103" t="str">
        <f>'P17'!G73</f>
        <v>na</v>
      </c>
      <c r="W63" s="103" t="str">
        <f>'P18'!G73</f>
        <v>na</v>
      </c>
      <c r="X63" s="103" t="str">
        <f>'P19'!G73</f>
        <v>nt</v>
      </c>
      <c r="Y63" s="103" t="str">
        <f>'P20'!G73</f>
        <v>nt</v>
      </c>
      <c r="Z63" s="103" t="str">
        <f>'P21'!G73</f>
        <v>nt</v>
      </c>
      <c r="AA63" s="103" t="str">
        <f>'P22'!G73</f>
        <v>nt</v>
      </c>
      <c r="AB63" s="103" t="str">
        <f>'P23'!G73</f>
        <v>nt</v>
      </c>
      <c r="AC63" s="103" t="str">
        <f>'P24'!G73</f>
        <v>nt</v>
      </c>
      <c r="AD63" s="103" t="str">
        <f>'P25'!G73</f>
        <v>nt</v>
      </c>
      <c r="AE63" s="195" t="str">
        <f>'P26'!G73</f>
        <v>nt</v>
      </c>
      <c r="AF63" s="31">
        <f t="shared" si="0"/>
        <v>1</v>
      </c>
      <c r="AG63" s="31">
        <f t="shared" si="1"/>
        <v>0</v>
      </c>
      <c r="AH63" s="31">
        <f t="shared" si="2"/>
        <v>17</v>
      </c>
      <c r="AI63" s="31">
        <f t="shared" si="3"/>
        <v>8</v>
      </c>
      <c r="AJ63" s="17" t="str">
        <f t="shared" si="4"/>
        <v>C</v>
      </c>
      <c r="AK63" s="13"/>
      <c r="AL63" s="13"/>
      <c r="AM63" s="13"/>
      <c r="AN63" s="13"/>
      <c r="AO63" s="13"/>
      <c r="AP63" s="13"/>
      <c r="AQ63" s="13"/>
      <c r="AR63" s="13"/>
      <c r="AS63" s="196" t="str">
        <f>Résultats!B74</f>
        <v>10.6</v>
      </c>
      <c r="AT63" s="197" t="str">
        <f>Résultats!C74</f>
        <v>A</v>
      </c>
      <c r="AU63" s="31">
        <f>'P01'!$H73</f>
        <v>0</v>
      </c>
      <c r="AV63" s="31">
        <f>'P02'!$H73</f>
        <v>0</v>
      </c>
      <c r="AW63" s="31">
        <f>'P03'!$H73</f>
        <v>0</v>
      </c>
      <c r="AX63" s="31">
        <f>'P04'!$H73</f>
        <v>0</v>
      </c>
      <c r="AY63" s="31">
        <f>'P05'!$H73</f>
        <v>0</v>
      </c>
      <c r="AZ63" s="31">
        <f>'P06'!$H73</f>
        <v>0</v>
      </c>
      <c r="BA63" s="31">
        <f>'P07'!$H73</f>
        <v>0</v>
      </c>
      <c r="BB63" s="31">
        <f>'P08'!$H73</f>
        <v>0</v>
      </c>
      <c r="BC63" s="31">
        <f>'P09'!$H73</f>
        <v>0</v>
      </c>
      <c r="BD63" s="31">
        <f>'P10'!$H73</f>
        <v>0</v>
      </c>
      <c r="BE63" s="31">
        <f>'P11'!$H73</f>
        <v>0</v>
      </c>
      <c r="BF63" s="31">
        <f>'P12'!$H73</f>
        <v>0</v>
      </c>
      <c r="BG63" s="31">
        <f>'P13'!$H73</f>
        <v>0</v>
      </c>
      <c r="BH63" s="31">
        <f>'P14'!$H73</f>
        <v>0</v>
      </c>
      <c r="BI63" s="31">
        <f>'P15'!$H73</f>
        <v>0</v>
      </c>
      <c r="BJ63" s="31">
        <f>'P16'!$H73</f>
        <v>0</v>
      </c>
      <c r="BK63" s="31">
        <f>'P17'!$H73</f>
        <v>0</v>
      </c>
      <c r="BL63" s="31">
        <f>'P18'!$H73</f>
        <v>0</v>
      </c>
      <c r="BM63" s="31">
        <f>'P19'!$H73</f>
        <v>0</v>
      </c>
      <c r="BN63" s="31">
        <f>'P20'!$H73</f>
        <v>0</v>
      </c>
      <c r="BO63" s="31"/>
      <c r="BP63" s="31">
        <f>'P22'!$H73</f>
        <v>0</v>
      </c>
      <c r="BQ63" s="31">
        <f>'P23'!$H73</f>
        <v>0</v>
      </c>
      <c r="BR63" s="31">
        <f>'P24'!$H73</f>
        <v>0</v>
      </c>
      <c r="BS63" s="31">
        <f>'P25'!$H73</f>
        <v>0</v>
      </c>
      <c r="BT63" s="198">
        <f>'P26'!$H73</f>
        <v>0</v>
      </c>
      <c r="BU63" s="31">
        <f t="shared" si="5"/>
        <v>0</v>
      </c>
      <c r="BV63" s="199" t="str">
        <f t="shared" si="6"/>
        <v>-</v>
      </c>
    </row>
    <row r="64" spans="1:74" ht="15.75" customHeight="1" x14ac:dyDescent="0.2">
      <c r="A64" s="200" t="s">
        <v>418</v>
      </c>
      <c r="B64" s="193" t="str">
        <f>Résultats!B75</f>
        <v>10.7</v>
      </c>
      <c r="C64" s="194" t="str">
        <f>Résultats!C75</f>
        <v>A</v>
      </c>
      <c r="D64" s="31" t="str">
        <f>Résultats!E75</f>
        <v>x</v>
      </c>
      <c r="E64" s="13"/>
      <c r="F64" s="100" t="str">
        <f>'P01'!G74</f>
        <v>nc</v>
      </c>
      <c r="G64" s="103" t="str">
        <f>'P02'!G74</f>
        <v>na</v>
      </c>
      <c r="H64" s="103" t="str">
        <f>'P03'!G74</f>
        <v>na</v>
      </c>
      <c r="I64" s="103" t="str">
        <f>'P04'!G74</f>
        <v>na</v>
      </c>
      <c r="J64" s="103" t="str">
        <f>'P05'!G74</f>
        <v>nc</v>
      </c>
      <c r="K64" s="103" t="str">
        <f>'P06'!G74</f>
        <v>nc</v>
      </c>
      <c r="L64" s="103" t="str">
        <f>'P07'!G74</f>
        <v>na</v>
      </c>
      <c r="M64" s="103" t="str">
        <f>'P08'!G74</f>
        <v>na</v>
      </c>
      <c r="N64" s="103" t="str">
        <f>'P09'!G74</f>
        <v>na</v>
      </c>
      <c r="O64" s="103" t="str">
        <f>'P10'!G74</f>
        <v>na</v>
      </c>
      <c r="P64" s="103" t="str">
        <f>'P11'!G74</f>
        <v>na</v>
      </c>
      <c r="Q64" s="103" t="str">
        <f>'P12'!G74</f>
        <v>nc</v>
      </c>
      <c r="R64" s="103" t="str">
        <f>'P13'!G74</f>
        <v>na</v>
      </c>
      <c r="S64" s="103" t="str">
        <f>'P14'!G74</f>
        <v>na</v>
      </c>
      <c r="T64" s="103" t="str">
        <f>'P15'!G74</f>
        <v>na</v>
      </c>
      <c r="U64" s="103" t="str">
        <f>'P16'!G74</f>
        <v>na</v>
      </c>
      <c r="V64" s="103" t="str">
        <f>'P17'!G74</f>
        <v>na</v>
      </c>
      <c r="W64" s="103" t="str">
        <f>'P18'!G74</f>
        <v>na</v>
      </c>
      <c r="X64" s="103" t="str">
        <f>'P19'!G74</f>
        <v>nt</v>
      </c>
      <c r="Y64" s="103" t="str">
        <f>'P20'!G74</f>
        <v>nt</v>
      </c>
      <c r="Z64" s="103" t="str">
        <f>'P21'!G74</f>
        <v>na</v>
      </c>
      <c r="AA64" s="103" t="str">
        <f>'P22'!G74</f>
        <v>na</v>
      </c>
      <c r="AB64" s="103" t="str">
        <f>'P23'!G74</f>
        <v>na</v>
      </c>
      <c r="AC64" s="103" t="str">
        <f>'P24'!G74</f>
        <v>na</v>
      </c>
      <c r="AD64" s="103" t="str">
        <f>'P25'!G74</f>
        <v>na</v>
      </c>
      <c r="AE64" s="195" t="str">
        <f>'P26'!G74</f>
        <v>na</v>
      </c>
      <c r="AF64" s="31">
        <f t="shared" si="0"/>
        <v>0</v>
      </c>
      <c r="AG64" s="31">
        <f t="shared" si="1"/>
        <v>4</v>
      </c>
      <c r="AH64" s="31">
        <f t="shared" si="2"/>
        <v>20</v>
      </c>
      <c r="AI64" s="31">
        <f t="shared" si="3"/>
        <v>2</v>
      </c>
      <c r="AJ64" s="17" t="str">
        <f t="shared" si="4"/>
        <v>NC</v>
      </c>
      <c r="AK64" s="13"/>
      <c r="AL64" s="13"/>
      <c r="AM64" s="13"/>
      <c r="AN64" s="13"/>
      <c r="AO64" s="13"/>
      <c r="AP64" s="13"/>
      <c r="AQ64" s="13"/>
      <c r="AR64" s="13"/>
      <c r="AS64" s="196" t="str">
        <f>Résultats!B75</f>
        <v>10.7</v>
      </c>
      <c r="AT64" s="197" t="str">
        <f>Résultats!C75</f>
        <v>A</v>
      </c>
      <c r="AU64" s="31">
        <f>'P01'!$H74</f>
        <v>0</v>
      </c>
      <c r="AV64" s="31">
        <f>'P02'!$H74</f>
        <v>0</v>
      </c>
      <c r="AW64" s="31">
        <f>'P03'!$H74</f>
        <v>0</v>
      </c>
      <c r="AX64" s="31">
        <f>'P04'!$H74</f>
        <v>0</v>
      </c>
      <c r="AY64" s="31">
        <f>'P05'!$H74</f>
        <v>0</v>
      </c>
      <c r="AZ64" s="31">
        <f>'P06'!$H74</f>
        <v>0</v>
      </c>
      <c r="BA64" s="31">
        <f>'P07'!$H74</f>
        <v>0</v>
      </c>
      <c r="BB64" s="31">
        <f>'P08'!$H74</f>
        <v>0</v>
      </c>
      <c r="BC64" s="31">
        <f>'P09'!$H74</f>
        <v>0</v>
      </c>
      <c r="BD64" s="31">
        <f>'P10'!$H74</f>
        <v>0</v>
      </c>
      <c r="BE64" s="31">
        <f>'P11'!$H74</f>
        <v>0</v>
      </c>
      <c r="BF64" s="31">
        <f>'P12'!$H74</f>
        <v>0</v>
      </c>
      <c r="BG64" s="31">
        <f>'P13'!$H74</f>
        <v>0</v>
      </c>
      <c r="BH64" s="31">
        <f>'P14'!$H74</f>
        <v>0</v>
      </c>
      <c r="BI64" s="31">
        <f>'P15'!$H74</f>
        <v>0</v>
      </c>
      <c r="BJ64" s="31">
        <f>'P16'!$H74</f>
        <v>0</v>
      </c>
      <c r="BK64" s="31">
        <f>'P17'!$H74</f>
        <v>0</v>
      </c>
      <c r="BL64" s="31">
        <f>'P18'!$H74</f>
        <v>0</v>
      </c>
      <c r="BM64" s="31">
        <f>'P19'!$H74</f>
        <v>0</v>
      </c>
      <c r="BN64" s="31">
        <f>'P20'!$H74</f>
        <v>0</v>
      </c>
      <c r="BO64" s="31"/>
      <c r="BP64" s="31">
        <f>'P22'!$H74</f>
        <v>0</v>
      </c>
      <c r="BQ64" s="31">
        <f>'P23'!$H74</f>
        <v>0</v>
      </c>
      <c r="BR64" s="31">
        <f>'P24'!$H74</f>
        <v>0</v>
      </c>
      <c r="BS64" s="31">
        <f>'P25'!$H74</f>
        <v>0</v>
      </c>
      <c r="BT64" s="198">
        <f>'P26'!$H74</f>
        <v>0</v>
      </c>
      <c r="BU64" s="31">
        <f t="shared" si="5"/>
        <v>0</v>
      </c>
      <c r="BV64" s="199" t="str">
        <f t="shared" si="6"/>
        <v>-</v>
      </c>
    </row>
    <row r="65" spans="1:74" ht="15.75" customHeight="1" x14ac:dyDescent="0.2">
      <c r="A65" s="200" t="s">
        <v>418</v>
      </c>
      <c r="B65" s="193" t="str">
        <f>Résultats!B76</f>
        <v>10.8</v>
      </c>
      <c r="C65" s="194" t="str">
        <f>Résultats!C76</f>
        <v>A</v>
      </c>
      <c r="D65" s="31">
        <f>Résultats!E76</f>
        <v>0</v>
      </c>
      <c r="E65" s="13"/>
      <c r="F65" s="100" t="str">
        <f>'P01'!G75</f>
        <v>c</v>
      </c>
      <c r="G65" s="103" t="str">
        <f>'P02'!G75</f>
        <v>c</v>
      </c>
      <c r="H65" s="103" t="str">
        <f>'P03'!G75</f>
        <v>c</v>
      </c>
      <c r="I65" s="103" t="str">
        <f>'P04'!G75</f>
        <v>c</v>
      </c>
      <c r="J65" s="103" t="str">
        <f>'P05'!G75</f>
        <v>c</v>
      </c>
      <c r="K65" s="103" t="str">
        <f>'P06'!G75</f>
        <v>c</v>
      </c>
      <c r="L65" s="103" t="str">
        <f>'P07'!G75</f>
        <v>na</v>
      </c>
      <c r="M65" s="103" t="str">
        <f>'P08'!G75</f>
        <v>c</v>
      </c>
      <c r="N65" s="103" t="str">
        <f>'P09'!G75</f>
        <v>c</v>
      </c>
      <c r="O65" s="103" t="str">
        <f>'P10'!G75</f>
        <v>c</v>
      </c>
      <c r="P65" s="103" t="str">
        <f>'P11'!G75</f>
        <v>c</v>
      </c>
      <c r="Q65" s="103" t="str">
        <f>'P12'!G75</f>
        <v>c</v>
      </c>
      <c r="R65" s="103" t="str">
        <f>'P13'!G75</f>
        <v>c</v>
      </c>
      <c r="S65" s="103" t="str">
        <f>'P14'!G75</f>
        <v>c</v>
      </c>
      <c r="T65" s="103" t="str">
        <f>'P15'!G75</f>
        <v>c</v>
      </c>
      <c r="U65" s="103" t="str">
        <f>'P16'!G75</f>
        <v>c</v>
      </c>
      <c r="V65" s="103" t="str">
        <f>'P17'!G75</f>
        <v>c</v>
      </c>
      <c r="W65" s="103" t="str">
        <f>'P18'!G75</f>
        <v>c</v>
      </c>
      <c r="X65" s="103" t="str">
        <f>'P19'!G75</f>
        <v>nt</v>
      </c>
      <c r="Y65" s="103" t="str">
        <f>'P20'!G75</f>
        <v>nt</v>
      </c>
      <c r="Z65" s="103" t="str">
        <f>'P21'!G75</f>
        <v>nt</v>
      </c>
      <c r="AA65" s="103" t="str">
        <f>'P22'!G75</f>
        <v>nt</v>
      </c>
      <c r="AB65" s="103" t="str">
        <f>'P23'!G75</f>
        <v>nt</v>
      </c>
      <c r="AC65" s="103" t="str">
        <f>'P24'!G75</f>
        <v>nt</v>
      </c>
      <c r="AD65" s="103" t="str">
        <f>'P25'!G75</f>
        <v>nt</v>
      </c>
      <c r="AE65" s="195" t="str">
        <f>'P26'!G75</f>
        <v>nt</v>
      </c>
      <c r="AF65" s="31">
        <f t="shared" si="0"/>
        <v>17</v>
      </c>
      <c r="AG65" s="31">
        <f t="shared" si="1"/>
        <v>0</v>
      </c>
      <c r="AH65" s="31">
        <f t="shared" si="2"/>
        <v>1</v>
      </c>
      <c r="AI65" s="31">
        <f t="shared" si="3"/>
        <v>8</v>
      </c>
      <c r="AJ65" s="17" t="str">
        <f t="shared" si="4"/>
        <v>C</v>
      </c>
      <c r="AK65" s="13"/>
      <c r="AL65" s="13"/>
      <c r="AM65" s="13"/>
      <c r="AN65" s="13"/>
      <c r="AO65" s="13"/>
      <c r="AP65" s="13"/>
      <c r="AQ65" s="13"/>
      <c r="AR65" s="13"/>
      <c r="AS65" s="196" t="str">
        <f>Résultats!B76</f>
        <v>10.8</v>
      </c>
      <c r="AT65" s="197" t="str">
        <f>Résultats!C76</f>
        <v>A</v>
      </c>
      <c r="AU65" s="31">
        <f>'P01'!$H75</f>
        <v>0</v>
      </c>
      <c r="AV65" s="31">
        <f>'P02'!$H75</f>
        <v>0</v>
      </c>
      <c r="AW65" s="31">
        <f>'P03'!$H75</f>
        <v>0</v>
      </c>
      <c r="AX65" s="31">
        <f>'P04'!$H75</f>
        <v>0</v>
      </c>
      <c r="AY65" s="31">
        <f>'P05'!$H75</f>
        <v>0</v>
      </c>
      <c r="AZ65" s="31">
        <f>'P06'!$H75</f>
        <v>0</v>
      </c>
      <c r="BA65" s="31">
        <f>'P07'!$H75</f>
        <v>0</v>
      </c>
      <c r="BB65" s="31">
        <f>'P08'!$H75</f>
        <v>0</v>
      </c>
      <c r="BC65" s="31">
        <f>'P09'!$H75</f>
        <v>0</v>
      </c>
      <c r="BD65" s="31">
        <f>'P10'!$H75</f>
        <v>0</v>
      </c>
      <c r="BE65" s="31">
        <f>'P11'!$H75</f>
        <v>0</v>
      </c>
      <c r="BF65" s="31">
        <f>'P12'!$H75</f>
        <v>0</v>
      </c>
      <c r="BG65" s="31">
        <f>'P13'!$H75</f>
        <v>0</v>
      </c>
      <c r="BH65" s="31">
        <f>'P14'!$H75</f>
        <v>0</v>
      </c>
      <c r="BI65" s="31">
        <f>'P15'!$H75</f>
        <v>0</v>
      </c>
      <c r="BJ65" s="31">
        <f>'P16'!$H75</f>
        <v>0</v>
      </c>
      <c r="BK65" s="31">
        <f>'P17'!$H75</f>
        <v>0</v>
      </c>
      <c r="BL65" s="31">
        <f>'P18'!$H75</f>
        <v>0</v>
      </c>
      <c r="BM65" s="31">
        <f>'P19'!$H75</f>
        <v>0</v>
      </c>
      <c r="BN65" s="31">
        <f>'P20'!$H75</f>
        <v>0</v>
      </c>
      <c r="BO65" s="31"/>
      <c r="BP65" s="31">
        <f>'P22'!$H75</f>
        <v>0</v>
      </c>
      <c r="BQ65" s="31">
        <f>'P23'!$H75</f>
        <v>0</v>
      </c>
      <c r="BR65" s="31">
        <f>'P24'!$H75</f>
        <v>0</v>
      </c>
      <c r="BS65" s="31">
        <f>'P25'!$H75</f>
        <v>0</v>
      </c>
      <c r="BT65" s="198">
        <f>'P26'!$H75</f>
        <v>0</v>
      </c>
      <c r="BU65" s="31">
        <f t="shared" si="5"/>
        <v>0</v>
      </c>
      <c r="BV65" s="199" t="str">
        <f t="shared" si="6"/>
        <v>-</v>
      </c>
    </row>
    <row r="66" spans="1:74" ht="15.75" customHeight="1" x14ac:dyDescent="0.2">
      <c r="A66" s="200" t="s">
        <v>418</v>
      </c>
      <c r="B66" s="193" t="str">
        <f>Résultats!B77</f>
        <v>10.9</v>
      </c>
      <c r="C66" s="194" t="str">
        <f>Résultats!C77</f>
        <v>A</v>
      </c>
      <c r="D66" s="31">
        <f>Résultats!E77</f>
        <v>0</v>
      </c>
      <c r="E66" s="13"/>
      <c r="F66" s="100" t="str">
        <f>'P01'!G76</f>
        <v>c</v>
      </c>
      <c r="G66" s="103" t="str">
        <f>'P02'!G76</f>
        <v>c</v>
      </c>
      <c r="H66" s="103" t="str">
        <f>'P03'!G76</f>
        <v>c</v>
      </c>
      <c r="I66" s="103" t="str">
        <f>'P04'!G76</f>
        <v>c</v>
      </c>
      <c r="J66" s="103" t="str">
        <f>'P05'!G76</f>
        <v>c</v>
      </c>
      <c r="K66" s="103" t="str">
        <f>'P06'!G76</f>
        <v>c</v>
      </c>
      <c r="L66" s="103" t="str">
        <f>'P07'!G76</f>
        <v>c</v>
      </c>
      <c r="M66" s="103" t="str">
        <f>'P08'!G76</f>
        <v>c</v>
      </c>
      <c r="N66" s="103" t="str">
        <f>'P09'!G76</f>
        <v>c</v>
      </c>
      <c r="O66" s="103" t="str">
        <f>'P10'!G76</f>
        <v>c</v>
      </c>
      <c r="P66" s="103" t="str">
        <f>'P11'!G76</f>
        <v>c</v>
      </c>
      <c r="Q66" s="103" t="str">
        <f>'P12'!G76</f>
        <v>c</v>
      </c>
      <c r="R66" s="103" t="str">
        <f>'P13'!G76</f>
        <v>c</v>
      </c>
      <c r="S66" s="103" t="str">
        <f>'P14'!G76</f>
        <v>c</v>
      </c>
      <c r="T66" s="103" t="str">
        <f>'P15'!G76</f>
        <v>c</v>
      </c>
      <c r="U66" s="103" t="str">
        <f>'P16'!G76</f>
        <v>c</v>
      </c>
      <c r="V66" s="103" t="str">
        <f>'P17'!G76</f>
        <v>c</v>
      </c>
      <c r="W66" s="103" t="str">
        <f>'P18'!G76</f>
        <v>c</v>
      </c>
      <c r="X66" s="103" t="str">
        <f>'P19'!G76</f>
        <v>nt</v>
      </c>
      <c r="Y66" s="103" t="str">
        <f>'P20'!G76</f>
        <v>nt</v>
      </c>
      <c r="Z66" s="103" t="str">
        <f>'P21'!G76</f>
        <v>nt</v>
      </c>
      <c r="AA66" s="103" t="str">
        <f>'P22'!G76</f>
        <v>nt</v>
      </c>
      <c r="AB66" s="103" t="str">
        <f>'P23'!G76</f>
        <v>nt</v>
      </c>
      <c r="AC66" s="103" t="str">
        <f>'P24'!G76</f>
        <v>nt</v>
      </c>
      <c r="AD66" s="103" t="str">
        <f>'P25'!G76</f>
        <v>nt</v>
      </c>
      <c r="AE66" s="195" t="str">
        <f>'P26'!G76</f>
        <v>nt</v>
      </c>
      <c r="AF66" s="31">
        <f t="shared" si="0"/>
        <v>18</v>
      </c>
      <c r="AG66" s="31">
        <f t="shared" si="1"/>
        <v>0</v>
      </c>
      <c r="AH66" s="31">
        <f t="shared" si="2"/>
        <v>0</v>
      </c>
      <c r="AI66" s="31">
        <f t="shared" si="3"/>
        <v>8</v>
      </c>
      <c r="AJ66" s="17" t="str">
        <f t="shared" si="4"/>
        <v>C</v>
      </c>
      <c r="AK66" s="13"/>
      <c r="AL66" s="13"/>
      <c r="AM66" s="13"/>
      <c r="AN66" s="13"/>
      <c r="AO66" s="13"/>
      <c r="AP66" s="13"/>
      <c r="AQ66" s="13"/>
      <c r="AR66" s="13"/>
      <c r="AS66" s="196" t="str">
        <f>Résultats!B77</f>
        <v>10.9</v>
      </c>
      <c r="AT66" s="197" t="str">
        <f>Résultats!C77</f>
        <v>A</v>
      </c>
      <c r="AU66" s="31">
        <f>'P01'!$H76</f>
        <v>0</v>
      </c>
      <c r="AV66" s="31">
        <f>'P02'!$H76</f>
        <v>0</v>
      </c>
      <c r="AW66" s="31">
        <f>'P03'!$H76</f>
        <v>0</v>
      </c>
      <c r="AX66" s="31">
        <f>'P04'!$H76</f>
        <v>0</v>
      </c>
      <c r="AY66" s="31">
        <f>'P05'!$H76</f>
        <v>0</v>
      </c>
      <c r="AZ66" s="31">
        <f>'P06'!$H76</f>
        <v>0</v>
      </c>
      <c r="BA66" s="31">
        <f>'P07'!$H76</f>
        <v>0</v>
      </c>
      <c r="BB66" s="31">
        <f>'P08'!$H76</f>
        <v>0</v>
      </c>
      <c r="BC66" s="31">
        <f>'P09'!$H76</f>
        <v>0</v>
      </c>
      <c r="BD66" s="31">
        <f>'P10'!$H76</f>
        <v>0</v>
      </c>
      <c r="BE66" s="31">
        <f>'P11'!$H76</f>
        <v>0</v>
      </c>
      <c r="BF66" s="31">
        <f>'P12'!$H76</f>
        <v>0</v>
      </c>
      <c r="BG66" s="31">
        <f>'P13'!$H76</f>
        <v>0</v>
      </c>
      <c r="BH66" s="31">
        <f>'P14'!$H76</f>
        <v>0</v>
      </c>
      <c r="BI66" s="31">
        <f>'P15'!$H76</f>
        <v>0</v>
      </c>
      <c r="BJ66" s="31">
        <f>'P16'!$H76</f>
        <v>0</v>
      </c>
      <c r="BK66" s="31">
        <f>'P17'!$H76</f>
        <v>0</v>
      </c>
      <c r="BL66" s="31">
        <f>'P18'!$H76</f>
        <v>0</v>
      </c>
      <c r="BM66" s="31">
        <f>'P19'!$H76</f>
        <v>0</v>
      </c>
      <c r="BN66" s="31">
        <f>'P20'!$H76</f>
        <v>0</v>
      </c>
      <c r="BO66" s="31"/>
      <c r="BP66" s="31">
        <f>'P22'!$H76</f>
        <v>0</v>
      </c>
      <c r="BQ66" s="31">
        <f>'P23'!$H76</f>
        <v>0</v>
      </c>
      <c r="BR66" s="31">
        <f>'P24'!$H76</f>
        <v>0</v>
      </c>
      <c r="BS66" s="31">
        <f>'P25'!$H76</f>
        <v>0</v>
      </c>
      <c r="BT66" s="198">
        <f>'P26'!$H76</f>
        <v>0</v>
      </c>
      <c r="BU66" s="31">
        <f t="shared" si="5"/>
        <v>0</v>
      </c>
      <c r="BV66" s="199" t="str">
        <f t="shared" si="6"/>
        <v>-</v>
      </c>
    </row>
    <row r="67" spans="1:74" ht="15.75" customHeight="1" x14ac:dyDescent="0.2">
      <c r="A67" s="200" t="s">
        <v>418</v>
      </c>
      <c r="B67" s="193" t="str">
        <f>Résultats!B78</f>
        <v>10.10</v>
      </c>
      <c r="C67" s="194" t="str">
        <f>Résultats!C78</f>
        <v>A</v>
      </c>
      <c r="D67" s="31">
        <f>Résultats!E78</f>
        <v>0</v>
      </c>
      <c r="E67" s="13"/>
      <c r="F67" s="100" t="str">
        <f>'P01'!G77</f>
        <v>na</v>
      </c>
      <c r="G67" s="103" t="str">
        <f>'P02'!G77</f>
        <v>na</v>
      </c>
      <c r="H67" s="103" t="str">
        <f>'P03'!G77</f>
        <v>na</v>
      </c>
      <c r="I67" s="103" t="str">
        <f>'P04'!G77</f>
        <v>na</v>
      </c>
      <c r="J67" s="103" t="str">
        <f>'P05'!G77</f>
        <v>na</v>
      </c>
      <c r="K67" s="103" t="str">
        <f>'P06'!G77</f>
        <v>na</v>
      </c>
      <c r="L67" s="103" t="str">
        <f>'P07'!G77</f>
        <v>na</v>
      </c>
      <c r="M67" s="103" t="str">
        <f>'P08'!G77</f>
        <v>na</v>
      </c>
      <c r="N67" s="103" t="str">
        <f>'P09'!G77</f>
        <v>na</v>
      </c>
      <c r="O67" s="103" t="str">
        <f>'P10'!G77</f>
        <v>na</v>
      </c>
      <c r="P67" s="103" t="str">
        <f>'P11'!G77</f>
        <v>na</v>
      </c>
      <c r="Q67" s="103" t="str">
        <f>'P12'!G77</f>
        <v>na</v>
      </c>
      <c r="R67" s="103" t="str">
        <f>'P13'!G77</f>
        <v>na</v>
      </c>
      <c r="S67" s="103" t="str">
        <f>'P14'!G77</f>
        <v>na</v>
      </c>
      <c r="T67" s="103" t="str">
        <f>'P15'!G77</f>
        <v>na</v>
      </c>
      <c r="U67" s="103" t="str">
        <f>'P16'!G77</f>
        <v>na</v>
      </c>
      <c r="V67" s="103" t="str">
        <f>'P17'!G77</f>
        <v>na</v>
      </c>
      <c r="W67" s="103" t="str">
        <f>'P18'!G77</f>
        <v>na</v>
      </c>
      <c r="X67" s="103" t="str">
        <f>'P19'!G77</f>
        <v>nt</v>
      </c>
      <c r="Y67" s="103" t="str">
        <f>'P20'!G77</f>
        <v>nt</v>
      </c>
      <c r="Z67" s="103" t="str">
        <f>'P21'!G77</f>
        <v>nt</v>
      </c>
      <c r="AA67" s="103" t="str">
        <f>'P22'!G77</f>
        <v>nt</v>
      </c>
      <c r="AB67" s="103" t="str">
        <f>'P23'!G77</f>
        <v>nt</v>
      </c>
      <c r="AC67" s="103" t="str">
        <f>'P24'!G77</f>
        <v>nt</v>
      </c>
      <c r="AD67" s="103" t="str">
        <f>'P25'!G77</f>
        <v>nt</v>
      </c>
      <c r="AE67" s="195" t="str">
        <f>'P26'!G77</f>
        <v>nt</v>
      </c>
      <c r="AF67" s="31">
        <f t="shared" si="0"/>
        <v>0</v>
      </c>
      <c r="AG67" s="31">
        <f t="shared" si="1"/>
        <v>0</v>
      </c>
      <c r="AH67" s="31">
        <f t="shared" si="2"/>
        <v>18</v>
      </c>
      <c r="AI67" s="31">
        <f t="shared" si="3"/>
        <v>8</v>
      </c>
      <c r="AJ67" s="17" t="str">
        <f t="shared" si="4"/>
        <v>NA</v>
      </c>
      <c r="AK67" s="13"/>
      <c r="AL67" s="13"/>
      <c r="AM67" s="13"/>
      <c r="AN67" s="13"/>
      <c r="AO67" s="13"/>
      <c r="AP67" s="13"/>
      <c r="AQ67" s="13"/>
      <c r="AR67" s="13"/>
      <c r="AS67" s="196" t="str">
        <f>Résultats!B78</f>
        <v>10.10</v>
      </c>
      <c r="AT67" s="197" t="str">
        <f>Résultats!C78</f>
        <v>A</v>
      </c>
      <c r="AU67" s="31">
        <f>'P01'!$H77</f>
        <v>0</v>
      </c>
      <c r="AV67" s="31">
        <f>'P02'!$H77</f>
        <v>0</v>
      </c>
      <c r="AW67" s="31">
        <f>'P03'!$H77</f>
        <v>0</v>
      </c>
      <c r="AX67" s="31">
        <f>'P04'!$H77</f>
        <v>0</v>
      </c>
      <c r="AY67" s="31">
        <f>'P05'!$H77</f>
        <v>0</v>
      </c>
      <c r="AZ67" s="31">
        <f>'P06'!$H77</f>
        <v>0</v>
      </c>
      <c r="BA67" s="31">
        <f>'P07'!$H77</f>
        <v>0</v>
      </c>
      <c r="BB67" s="31">
        <f>'P08'!$H77</f>
        <v>0</v>
      </c>
      <c r="BC67" s="31">
        <f>'P09'!$H77</f>
        <v>0</v>
      </c>
      <c r="BD67" s="31">
        <f>'P10'!$H77</f>
        <v>0</v>
      </c>
      <c r="BE67" s="31">
        <f>'P11'!$H77</f>
        <v>0</v>
      </c>
      <c r="BF67" s="31">
        <f>'P12'!$H77</f>
        <v>0</v>
      </c>
      <c r="BG67" s="31">
        <f>'P13'!$H77</f>
        <v>0</v>
      </c>
      <c r="BH67" s="31">
        <f>'P14'!$H77</f>
        <v>0</v>
      </c>
      <c r="BI67" s="31">
        <f>'P15'!$H77</f>
        <v>0</v>
      </c>
      <c r="BJ67" s="31">
        <f>'P16'!$H77</f>
        <v>0</v>
      </c>
      <c r="BK67" s="31">
        <f>'P17'!$H77</f>
        <v>0</v>
      </c>
      <c r="BL67" s="31">
        <f>'P18'!$H77</f>
        <v>0</v>
      </c>
      <c r="BM67" s="31">
        <f>'P19'!$H77</f>
        <v>0</v>
      </c>
      <c r="BN67" s="31">
        <f>'P20'!$H77</f>
        <v>0</v>
      </c>
      <c r="BO67" s="31"/>
      <c r="BP67" s="31">
        <f>'P22'!$H77</f>
        <v>0</v>
      </c>
      <c r="BQ67" s="31">
        <f>'P23'!$H77</f>
        <v>0</v>
      </c>
      <c r="BR67" s="31">
        <f>'P24'!$H77</f>
        <v>0</v>
      </c>
      <c r="BS67" s="31">
        <f>'P25'!$H77</f>
        <v>0</v>
      </c>
      <c r="BT67" s="198">
        <f>'P26'!$H77</f>
        <v>0</v>
      </c>
      <c r="BU67" s="31">
        <f t="shared" si="5"/>
        <v>0</v>
      </c>
      <c r="BV67" s="199" t="str">
        <f t="shared" si="6"/>
        <v>-</v>
      </c>
    </row>
    <row r="68" spans="1:74" ht="15.75" customHeight="1" x14ac:dyDescent="0.2">
      <c r="A68" s="200" t="s">
        <v>418</v>
      </c>
      <c r="B68" s="193" t="str">
        <f>Résultats!B79</f>
        <v>10.11</v>
      </c>
      <c r="C68" s="194" t="str">
        <f>Résultats!C79</f>
        <v>AA</v>
      </c>
      <c r="D68" s="31">
        <f>Résultats!E79</f>
        <v>0</v>
      </c>
      <c r="E68" s="13"/>
      <c r="F68" s="100" t="str">
        <f>'P01'!G78</f>
        <v>nc</v>
      </c>
      <c r="G68" s="103" t="str">
        <f>'P02'!G78</f>
        <v>na</v>
      </c>
      <c r="H68" s="103" t="str">
        <f>'P03'!G78</f>
        <v>na</v>
      </c>
      <c r="I68" s="103" t="str">
        <f>'P04'!G78</f>
        <v>na</v>
      </c>
      <c r="J68" s="103" t="str">
        <f>'P05'!G78</f>
        <v>na</v>
      </c>
      <c r="K68" s="103" t="str">
        <f>'P06'!G78</f>
        <v>na</v>
      </c>
      <c r="L68" s="103" t="str">
        <f>'P07'!G78</f>
        <v>na</v>
      </c>
      <c r="M68" s="103" t="str">
        <f>'P08'!G78</f>
        <v>na</v>
      </c>
      <c r="N68" s="103" t="str">
        <f>'P09'!G78</f>
        <v>na</v>
      </c>
      <c r="O68" s="103" t="str">
        <f>'P10'!G78</f>
        <v>na</v>
      </c>
      <c r="P68" s="103" t="str">
        <f>'P11'!G78</f>
        <v>na</v>
      </c>
      <c r="Q68" s="103" t="str">
        <f>'P12'!G78</f>
        <v>na</v>
      </c>
      <c r="R68" s="103" t="str">
        <f>'P13'!G78</f>
        <v>na</v>
      </c>
      <c r="S68" s="103" t="str">
        <f>'P14'!G78</f>
        <v>na</v>
      </c>
      <c r="T68" s="103" t="str">
        <f>'P15'!G78</f>
        <v>na</v>
      </c>
      <c r="U68" s="103" t="str">
        <f>'P16'!G78</f>
        <v>na</v>
      </c>
      <c r="V68" s="103" t="str">
        <f>'P17'!G78</f>
        <v>na</v>
      </c>
      <c r="W68" s="103" t="str">
        <f>'P18'!G78</f>
        <v>na</v>
      </c>
      <c r="X68" s="103" t="str">
        <f>'P19'!G78</f>
        <v>nt</v>
      </c>
      <c r="Y68" s="103" t="str">
        <f>'P20'!G78</f>
        <v>nt</v>
      </c>
      <c r="Z68" s="103" t="str">
        <f>'P21'!G78</f>
        <v>na</v>
      </c>
      <c r="AA68" s="103" t="str">
        <f>'P22'!G78</f>
        <v>na</v>
      </c>
      <c r="AB68" s="103" t="str">
        <f>'P23'!G78</f>
        <v>na</v>
      </c>
      <c r="AC68" s="103" t="str">
        <f>'P24'!G78</f>
        <v>na</v>
      </c>
      <c r="AD68" s="103" t="str">
        <f>'P25'!G78</f>
        <v>na</v>
      </c>
      <c r="AE68" s="195" t="str">
        <f>'P26'!G78</f>
        <v>na</v>
      </c>
      <c r="AF68" s="31">
        <f t="shared" si="0"/>
        <v>0</v>
      </c>
      <c r="AG68" s="31">
        <f t="shared" si="1"/>
        <v>1</v>
      </c>
      <c r="AH68" s="31">
        <f t="shared" si="2"/>
        <v>23</v>
      </c>
      <c r="AI68" s="31">
        <f t="shared" si="3"/>
        <v>2</v>
      </c>
      <c r="AJ68" s="17" t="str">
        <f t="shared" si="4"/>
        <v>NC</v>
      </c>
      <c r="AK68" s="13"/>
      <c r="AL68" s="13"/>
      <c r="AM68" s="13"/>
      <c r="AN68" s="13"/>
      <c r="AO68" s="13"/>
      <c r="AP68" s="13"/>
      <c r="AQ68" s="13"/>
      <c r="AR68" s="13"/>
      <c r="AS68" s="196" t="str">
        <f>Résultats!B79</f>
        <v>10.11</v>
      </c>
      <c r="AT68" s="197" t="str">
        <f>Résultats!C79</f>
        <v>AA</v>
      </c>
      <c r="AU68" s="31">
        <f>'P01'!$H78</f>
        <v>0</v>
      </c>
      <c r="AV68" s="31">
        <f>'P02'!$H78</f>
        <v>0</v>
      </c>
      <c r="AW68" s="31">
        <f>'P03'!$H78</f>
        <v>0</v>
      </c>
      <c r="AX68" s="31">
        <f>'P04'!$H78</f>
        <v>0</v>
      </c>
      <c r="AY68" s="31">
        <f>'P05'!$H78</f>
        <v>0</v>
      </c>
      <c r="AZ68" s="31">
        <f>'P06'!$H78</f>
        <v>0</v>
      </c>
      <c r="BA68" s="31">
        <f>'P07'!$H78</f>
        <v>0</v>
      </c>
      <c r="BB68" s="31">
        <f>'P08'!$H78</f>
        <v>0</v>
      </c>
      <c r="BC68" s="31">
        <f>'P09'!$H78</f>
        <v>0</v>
      </c>
      <c r="BD68" s="31">
        <f>'P10'!$H78</f>
        <v>0</v>
      </c>
      <c r="BE68" s="31">
        <f>'P11'!$H78</f>
        <v>0</v>
      </c>
      <c r="BF68" s="31">
        <f>'P12'!$H78</f>
        <v>0</v>
      </c>
      <c r="BG68" s="31">
        <f>'P13'!$H78</f>
        <v>0</v>
      </c>
      <c r="BH68" s="31">
        <f>'P14'!$H78</f>
        <v>0</v>
      </c>
      <c r="BI68" s="31">
        <f>'P15'!$H78</f>
        <v>0</v>
      </c>
      <c r="BJ68" s="31">
        <f>'P16'!$H78</f>
        <v>0</v>
      </c>
      <c r="BK68" s="31">
        <f>'P17'!$H78</f>
        <v>0</v>
      </c>
      <c r="BL68" s="31">
        <f>'P18'!$H78</f>
        <v>0</v>
      </c>
      <c r="BM68" s="31">
        <f>'P19'!$H78</f>
        <v>0</v>
      </c>
      <c r="BN68" s="31">
        <f>'P20'!$H78</f>
        <v>0</v>
      </c>
      <c r="BO68" s="31"/>
      <c r="BP68" s="31">
        <f>'P22'!$H78</f>
        <v>0</v>
      </c>
      <c r="BQ68" s="31">
        <f>'P23'!$H78</f>
        <v>0</v>
      </c>
      <c r="BR68" s="31">
        <f>'P24'!$H78</f>
        <v>0</v>
      </c>
      <c r="BS68" s="31">
        <f>'P25'!$H78</f>
        <v>0</v>
      </c>
      <c r="BT68" s="198">
        <f>'P26'!$H78</f>
        <v>0</v>
      </c>
      <c r="BU68" s="31">
        <f t="shared" si="5"/>
        <v>0</v>
      </c>
      <c r="BV68" s="199" t="str">
        <f t="shared" si="6"/>
        <v>-</v>
      </c>
    </row>
    <row r="69" spans="1:74" ht="15.75" customHeight="1" x14ac:dyDescent="0.2">
      <c r="A69" s="200" t="s">
        <v>418</v>
      </c>
      <c r="B69" s="193" t="str">
        <f>Résultats!B80</f>
        <v>10.12</v>
      </c>
      <c r="C69" s="194" t="str">
        <f>Résultats!C80</f>
        <v>AA</v>
      </c>
      <c r="D69" s="31">
        <f>Résultats!E80</f>
        <v>0</v>
      </c>
      <c r="E69" s="13"/>
      <c r="F69" s="100" t="str">
        <f>'P01'!G79</f>
        <v>c</v>
      </c>
      <c r="G69" s="103" t="str">
        <f>'P02'!G79</f>
        <v>na</v>
      </c>
      <c r="H69" s="103" t="str">
        <f>'P03'!G79</f>
        <v>nc</v>
      </c>
      <c r="I69" s="103" t="str">
        <f>'P04'!G79</f>
        <v>na</v>
      </c>
      <c r="J69" s="103" t="str">
        <f>'P05'!G79</f>
        <v>na</v>
      </c>
      <c r="K69" s="103" t="str">
        <f>'P06'!G79</f>
        <v>na</v>
      </c>
      <c r="L69" s="103" t="str">
        <f>'P07'!G79</f>
        <v>na</v>
      </c>
      <c r="M69" s="103" t="str">
        <f>'P08'!G79</f>
        <v>na</v>
      </c>
      <c r="N69" s="103" t="str">
        <f>'P09'!G79</f>
        <v>na</v>
      </c>
      <c r="O69" s="103" t="str">
        <f>'P10'!G79</f>
        <v>na</v>
      </c>
      <c r="P69" s="103" t="str">
        <f>'P11'!G79</f>
        <v>na</v>
      </c>
      <c r="Q69" s="103" t="str">
        <f>'P12'!G79</f>
        <v>na</v>
      </c>
      <c r="R69" s="103" t="str">
        <f>'P13'!G79</f>
        <v>na</v>
      </c>
      <c r="S69" s="103" t="str">
        <f>'P14'!G79</f>
        <v>na</v>
      </c>
      <c r="T69" s="103" t="str">
        <f>'P15'!G79</f>
        <v>na</v>
      </c>
      <c r="U69" s="103" t="str">
        <f>'P16'!G79</f>
        <v>na</v>
      </c>
      <c r="V69" s="103" t="str">
        <f>'P17'!G79</f>
        <v>na</v>
      </c>
      <c r="W69" s="103" t="str">
        <f>'P18'!G79</f>
        <v>na</v>
      </c>
      <c r="X69" s="103" t="str">
        <f>'P19'!G79</f>
        <v>nt</v>
      </c>
      <c r="Y69" s="103" t="str">
        <f>'P20'!G79</f>
        <v>nt</v>
      </c>
      <c r="Z69" s="103" t="str">
        <f>'P21'!G79</f>
        <v>nt</v>
      </c>
      <c r="AA69" s="103" t="str">
        <f>'P22'!G79</f>
        <v>nt</v>
      </c>
      <c r="AB69" s="103" t="str">
        <f>'P23'!G79</f>
        <v>nt</v>
      </c>
      <c r="AC69" s="103" t="str">
        <f>'P24'!G79</f>
        <v>nt</v>
      </c>
      <c r="AD69" s="103" t="str">
        <f>'P25'!G79</f>
        <v>nt</v>
      </c>
      <c r="AE69" s="195" t="str">
        <f>'P26'!G79</f>
        <v>nt</v>
      </c>
      <c r="AF69" s="31">
        <f t="shared" si="0"/>
        <v>1</v>
      </c>
      <c r="AG69" s="31">
        <f t="shared" si="1"/>
        <v>1</v>
      </c>
      <c r="AH69" s="31">
        <f t="shared" si="2"/>
        <v>16</v>
      </c>
      <c r="AI69" s="31">
        <f t="shared" si="3"/>
        <v>8</v>
      </c>
      <c r="AJ69" s="17" t="str">
        <f t="shared" si="4"/>
        <v>NC</v>
      </c>
      <c r="AK69" s="13"/>
      <c r="AL69" s="13"/>
      <c r="AM69" s="13"/>
      <c r="AN69" s="13"/>
      <c r="AO69" s="13"/>
      <c r="AP69" s="13"/>
      <c r="AQ69" s="13"/>
      <c r="AR69" s="13"/>
      <c r="AS69" s="196" t="str">
        <f>Résultats!B80</f>
        <v>10.12</v>
      </c>
      <c r="AT69" s="197" t="str">
        <f>Résultats!C80</f>
        <v>AA</v>
      </c>
      <c r="AU69" s="31">
        <f>'P01'!$H79</f>
        <v>0</v>
      </c>
      <c r="AV69" s="31">
        <f>'P02'!$H79</f>
        <v>0</v>
      </c>
      <c r="AW69" s="31">
        <f>'P03'!$H79</f>
        <v>0</v>
      </c>
      <c r="AX69" s="31">
        <f>'P04'!$H79</f>
        <v>0</v>
      </c>
      <c r="AY69" s="31">
        <f>'P05'!$H79</f>
        <v>0</v>
      </c>
      <c r="AZ69" s="31">
        <f>'P06'!$H79</f>
        <v>0</v>
      </c>
      <c r="BA69" s="31">
        <f>'P07'!$H79</f>
        <v>0</v>
      </c>
      <c r="BB69" s="31">
        <f>'P08'!$H79</f>
        <v>0</v>
      </c>
      <c r="BC69" s="31">
        <f>'P09'!$H79</f>
        <v>0</v>
      </c>
      <c r="BD69" s="31">
        <f>'P10'!$H79</f>
        <v>0</v>
      </c>
      <c r="BE69" s="31">
        <f>'P11'!$H79</f>
        <v>0</v>
      </c>
      <c r="BF69" s="31">
        <f>'P12'!$H79</f>
        <v>0</v>
      </c>
      <c r="BG69" s="31">
        <f>'P13'!$H79</f>
        <v>0</v>
      </c>
      <c r="BH69" s="31">
        <f>'P14'!$H79</f>
        <v>0</v>
      </c>
      <c r="BI69" s="31">
        <f>'P15'!$H79</f>
        <v>0</v>
      </c>
      <c r="BJ69" s="31">
        <f>'P16'!$H79</f>
        <v>0</v>
      </c>
      <c r="BK69" s="31">
        <f>'P17'!$H79</f>
        <v>0</v>
      </c>
      <c r="BL69" s="31">
        <f>'P18'!$H79</f>
        <v>0</v>
      </c>
      <c r="BM69" s="31">
        <f>'P19'!$H79</f>
        <v>0</v>
      </c>
      <c r="BN69" s="31">
        <f>'P20'!$H79</f>
        <v>0</v>
      </c>
      <c r="BO69" s="31"/>
      <c r="BP69" s="31">
        <f>'P22'!$H79</f>
        <v>0</v>
      </c>
      <c r="BQ69" s="31">
        <f>'P23'!$H79</f>
        <v>0</v>
      </c>
      <c r="BR69" s="31">
        <f>'P24'!$H79</f>
        <v>0</v>
      </c>
      <c r="BS69" s="31">
        <f>'P25'!$H79</f>
        <v>0</v>
      </c>
      <c r="BT69" s="198">
        <f>'P26'!$H79</f>
        <v>0</v>
      </c>
      <c r="BU69" s="31">
        <f t="shared" si="5"/>
        <v>0</v>
      </c>
      <c r="BV69" s="199" t="str">
        <f t="shared" si="6"/>
        <v>-</v>
      </c>
    </row>
    <row r="70" spans="1:74" ht="15.75" customHeight="1" x14ac:dyDescent="0.2">
      <c r="A70" s="200" t="s">
        <v>418</v>
      </c>
      <c r="B70" s="193" t="str">
        <f>Résultats!B81</f>
        <v>10.13</v>
      </c>
      <c r="C70" s="194" t="str">
        <f>Résultats!C81</f>
        <v>AA</v>
      </c>
      <c r="D70" s="31">
        <f>Résultats!E81</f>
        <v>0</v>
      </c>
      <c r="E70" s="13"/>
      <c r="F70" s="100" t="str">
        <f>'P01'!G80</f>
        <v>c</v>
      </c>
      <c r="G70" s="103" t="str">
        <f>'P02'!G80</f>
        <v>na</v>
      </c>
      <c r="H70" s="103" t="str">
        <f>'P03'!G80</f>
        <v>na</v>
      </c>
      <c r="I70" s="103" t="str">
        <f>'P04'!G80</f>
        <v>na</v>
      </c>
      <c r="J70" s="103" t="str">
        <f>'P05'!G80</f>
        <v>na</v>
      </c>
      <c r="K70" s="103" t="str">
        <f>'P06'!G80</f>
        <v>na</v>
      </c>
      <c r="L70" s="103" t="str">
        <f>'P07'!G80</f>
        <v>na</v>
      </c>
      <c r="M70" s="103" t="str">
        <f>'P08'!G80</f>
        <v>na</v>
      </c>
      <c r="N70" s="103" t="str">
        <f>'P09'!G80</f>
        <v>na</v>
      </c>
      <c r="O70" s="103" t="str">
        <f>'P10'!G80</f>
        <v>na</v>
      </c>
      <c r="P70" s="103" t="str">
        <f>'P11'!G80</f>
        <v>na</v>
      </c>
      <c r="Q70" s="103" t="str">
        <f>'P12'!G80</f>
        <v>c</v>
      </c>
      <c r="R70" s="103" t="str">
        <f>'P13'!G80</f>
        <v>na</v>
      </c>
      <c r="S70" s="103" t="str">
        <f>'P14'!G80</f>
        <v>na</v>
      </c>
      <c r="T70" s="103" t="str">
        <f>'P15'!G80</f>
        <v>na</v>
      </c>
      <c r="U70" s="103" t="str">
        <f>'P16'!G80</f>
        <v>na</v>
      </c>
      <c r="V70" s="103" t="str">
        <f>'P17'!G80</f>
        <v>na</v>
      </c>
      <c r="W70" s="103" t="str">
        <f>'P18'!G80</f>
        <v>na</v>
      </c>
      <c r="X70" s="103" t="str">
        <f>'P19'!G80</f>
        <v>nt</v>
      </c>
      <c r="Y70" s="103" t="str">
        <f>'P20'!G80</f>
        <v>nt</v>
      </c>
      <c r="Z70" s="103" t="str">
        <f>'P21'!G80</f>
        <v>nt</v>
      </c>
      <c r="AA70" s="103" t="str">
        <f>'P22'!G80</f>
        <v>nt</v>
      </c>
      <c r="AB70" s="103" t="str">
        <f>'P23'!G80</f>
        <v>nt</v>
      </c>
      <c r="AC70" s="103" t="str">
        <f>'P24'!G80</f>
        <v>nt</v>
      </c>
      <c r="AD70" s="103" t="str">
        <f>'P25'!G80</f>
        <v>nt</v>
      </c>
      <c r="AE70" s="195" t="str">
        <f>'P26'!G80</f>
        <v>nt</v>
      </c>
      <c r="AF70" s="31">
        <f t="shared" si="0"/>
        <v>2</v>
      </c>
      <c r="AG70" s="31">
        <f t="shared" si="1"/>
        <v>0</v>
      </c>
      <c r="AH70" s="31">
        <f t="shared" si="2"/>
        <v>16</v>
      </c>
      <c r="AI70" s="31">
        <f t="shared" si="3"/>
        <v>8</v>
      </c>
      <c r="AJ70" s="17" t="str">
        <f t="shared" si="4"/>
        <v>C</v>
      </c>
      <c r="AK70" s="13"/>
      <c r="AL70" s="13"/>
      <c r="AM70" s="13"/>
      <c r="AN70" s="13"/>
      <c r="AO70" s="13"/>
      <c r="AP70" s="13"/>
      <c r="AQ70" s="13"/>
      <c r="AR70" s="13"/>
      <c r="AS70" s="196" t="str">
        <f>Résultats!B81</f>
        <v>10.13</v>
      </c>
      <c r="AT70" s="197" t="str">
        <f>Résultats!C81</f>
        <v>AA</v>
      </c>
      <c r="AU70" s="31">
        <f>'P01'!$H80</f>
        <v>0</v>
      </c>
      <c r="AV70" s="31">
        <f>'P02'!$H80</f>
        <v>0</v>
      </c>
      <c r="AW70" s="31">
        <f>'P03'!$H80</f>
        <v>0</v>
      </c>
      <c r="AX70" s="31">
        <f>'P04'!$H80</f>
        <v>0</v>
      </c>
      <c r="AY70" s="31">
        <f>'P05'!$H80</f>
        <v>0</v>
      </c>
      <c r="AZ70" s="31">
        <f>'P06'!$H80</f>
        <v>0</v>
      </c>
      <c r="BA70" s="31">
        <f>'P07'!$H80</f>
        <v>0</v>
      </c>
      <c r="BB70" s="31">
        <f>'P08'!$H80</f>
        <v>0</v>
      </c>
      <c r="BC70" s="31">
        <f>'P09'!$H80</f>
        <v>0</v>
      </c>
      <c r="BD70" s="31">
        <f>'P10'!$H80</f>
        <v>0</v>
      </c>
      <c r="BE70" s="31">
        <f>'P11'!$H80</f>
        <v>0</v>
      </c>
      <c r="BF70" s="31">
        <f>'P12'!$H80</f>
        <v>0</v>
      </c>
      <c r="BG70" s="31">
        <f>'P13'!$H80</f>
        <v>0</v>
      </c>
      <c r="BH70" s="31">
        <f>'P14'!$H80</f>
        <v>0</v>
      </c>
      <c r="BI70" s="31">
        <f>'P15'!$H80</f>
        <v>0</v>
      </c>
      <c r="BJ70" s="31">
        <f>'P16'!$H80</f>
        <v>0</v>
      </c>
      <c r="BK70" s="31">
        <f>'P17'!$H80</f>
        <v>0</v>
      </c>
      <c r="BL70" s="31">
        <f>'P18'!$H80</f>
        <v>0</v>
      </c>
      <c r="BM70" s="31">
        <f>'P19'!$H80</f>
        <v>0</v>
      </c>
      <c r="BN70" s="31">
        <f>'P20'!$H80</f>
        <v>0</v>
      </c>
      <c r="BO70" s="31"/>
      <c r="BP70" s="31">
        <f>'P22'!$H80</f>
        <v>0</v>
      </c>
      <c r="BQ70" s="31">
        <f>'P23'!$H80</f>
        <v>0</v>
      </c>
      <c r="BR70" s="31">
        <f>'P24'!$H80</f>
        <v>0</v>
      </c>
      <c r="BS70" s="31">
        <f>'P25'!$H80</f>
        <v>0</v>
      </c>
      <c r="BT70" s="198">
        <f>'P26'!$H80</f>
        <v>0</v>
      </c>
      <c r="BU70" s="31">
        <f t="shared" si="5"/>
        <v>0</v>
      </c>
      <c r="BV70" s="199" t="str">
        <f t="shared" si="6"/>
        <v>-</v>
      </c>
    </row>
    <row r="71" spans="1:74" ht="15.75" customHeight="1" x14ac:dyDescent="0.2">
      <c r="A71" s="216" t="s">
        <v>418</v>
      </c>
      <c r="B71" s="193" t="str">
        <f>Résultats!B82</f>
        <v>10.14</v>
      </c>
      <c r="C71" s="194" t="str">
        <f>Résultats!C82</f>
        <v>A</v>
      </c>
      <c r="D71" s="31">
        <f>Résultats!E82</f>
        <v>0</v>
      </c>
      <c r="E71" s="13"/>
      <c r="F71" s="100" t="str">
        <f>'P01'!G81</f>
        <v>na</v>
      </c>
      <c r="G71" s="103" t="str">
        <f>'P02'!G81</f>
        <v>na</v>
      </c>
      <c r="H71" s="103" t="str">
        <f>'P03'!G81</f>
        <v>na</v>
      </c>
      <c r="I71" s="103" t="str">
        <f>'P04'!G81</f>
        <v>na</v>
      </c>
      <c r="J71" s="103" t="str">
        <f>'P05'!G81</f>
        <v>na</v>
      </c>
      <c r="K71" s="103" t="str">
        <f>'P06'!G81</f>
        <v>na</v>
      </c>
      <c r="L71" s="103" t="str">
        <f>'P07'!G81</f>
        <v>na</v>
      </c>
      <c r="M71" s="103" t="str">
        <f>'P08'!G81</f>
        <v>na</v>
      </c>
      <c r="N71" s="103" t="str">
        <f>'P09'!G81</f>
        <v>na</v>
      </c>
      <c r="O71" s="103" t="str">
        <f>'P10'!G81</f>
        <v>na</v>
      </c>
      <c r="P71" s="103" t="str">
        <f>'P11'!G81</f>
        <v>na</v>
      </c>
      <c r="Q71" s="103" t="str">
        <f>'P12'!G81</f>
        <v>c</v>
      </c>
      <c r="R71" s="103" t="str">
        <f>'P13'!G81</f>
        <v>na</v>
      </c>
      <c r="S71" s="103" t="str">
        <f>'P14'!G81</f>
        <v>na</v>
      </c>
      <c r="T71" s="103" t="str">
        <f>'P15'!G81</f>
        <v>na</v>
      </c>
      <c r="U71" s="103" t="str">
        <f>'P16'!G81</f>
        <v>na</v>
      </c>
      <c r="V71" s="103" t="str">
        <f>'P17'!G81</f>
        <v>na</v>
      </c>
      <c r="W71" s="103" t="str">
        <f>'P18'!G81</f>
        <v>na</v>
      </c>
      <c r="X71" s="103" t="str">
        <f>'P19'!G81</f>
        <v>nt</v>
      </c>
      <c r="Y71" s="103" t="str">
        <f>'P20'!G81</f>
        <v>nt</v>
      </c>
      <c r="Z71" s="103" t="str">
        <f>'P21'!G81</f>
        <v>nt</v>
      </c>
      <c r="AA71" s="103" t="str">
        <f>'P22'!G81</f>
        <v>nt</v>
      </c>
      <c r="AB71" s="103" t="str">
        <f>'P23'!G81</f>
        <v>nt</v>
      </c>
      <c r="AC71" s="103" t="str">
        <f>'P24'!G81</f>
        <v>nt</v>
      </c>
      <c r="AD71" s="103" t="str">
        <f>'P25'!G81</f>
        <v>nt</v>
      </c>
      <c r="AE71" s="195" t="str">
        <f>'P26'!G81</f>
        <v>nt</v>
      </c>
      <c r="AF71" s="31">
        <f t="shared" si="0"/>
        <v>1</v>
      </c>
      <c r="AG71" s="31">
        <f t="shared" si="1"/>
        <v>0</v>
      </c>
      <c r="AH71" s="31">
        <f t="shared" si="2"/>
        <v>17</v>
      </c>
      <c r="AI71" s="31">
        <f t="shared" si="3"/>
        <v>8</v>
      </c>
      <c r="AJ71" s="17" t="str">
        <f t="shared" si="4"/>
        <v>C</v>
      </c>
      <c r="AK71" s="13"/>
      <c r="AL71" s="13"/>
      <c r="AM71" s="13"/>
      <c r="AN71" s="13"/>
      <c r="AO71" s="13"/>
      <c r="AP71" s="13"/>
      <c r="AQ71" s="13"/>
      <c r="AR71" s="13"/>
      <c r="AS71" s="196" t="str">
        <f>Résultats!B82</f>
        <v>10.14</v>
      </c>
      <c r="AT71" s="197" t="str">
        <f>Résultats!C82</f>
        <v>A</v>
      </c>
      <c r="AU71" s="31">
        <f>'P01'!$H81</f>
        <v>0</v>
      </c>
      <c r="AV71" s="31">
        <f>'P02'!$H81</f>
        <v>0</v>
      </c>
      <c r="AW71" s="31">
        <f>'P03'!$H81</f>
        <v>0</v>
      </c>
      <c r="AX71" s="31">
        <f>'P04'!$H81</f>
        <v>0</v>
      </c>
      <c r="AY71" s="31">
        <f>'P05'!$H81</f>
        <v>0</v>
      </c>
      <c r="AZ71" s="31">
        <f>'P06'!$H81</f>
        <v>0</v>
      </c>
      <c r="BA71" s="31">
        <f>'P07'!$H81</f>
        <v>0</v>
      </c>
      <c r="BB71" s="31">
        <f>'P08'!$H81</f>
        <v>0</v>
      </c>
      <c r="BC71" s="31">
        <f>'P09'!$H81</f>
        <v>0</v>
      </c>
      <c r="BD71" s="31">
        <f>'P10'!$H81</f>
        <v>0</v>
      </c>
      <c r="BE71" s="31">
        <f>'P11'!$H81</f>
        <v>0</v>
      </c>
      <c r="BF71" s="31">
        <f>'P12'!$H81</f>
        <v>0</v>
      </c>
      <c r="BG71" s="31">
        <f>'P13'!$H81</f>
        <v>0</v>
      </c>
      <c r="BH71" s="31">
        <f>'P14'!$H81</f>
        <v>0</v>
      </c>
      <c r="BI71" s="31">
        <f>'P15'!$H81</f>
        <v>0</v>
      </c>
      <c r="BJ71" s="31">
        <f>'P16'!$H81</f>
        <v>0</v>
      </c>
      <c r="BK71" s="31">
        <f>'P17'!$H81</f>
        <v>0</v>
      </c>
      <c r="BL71" s="31">
        <f>'P18'!$H81</f>
        <v>0</v>
      </c>
      <c r="BM71" s="31">
        <f>'P19'!$H81</f>
        <v>0</v>
      </c>
      <c r="BN71" s="31">
        <f>'P20'!$H81</f>
        <v>0</v>
      </c>
      <c r="BO71" s="31"/>
      <c r="BP71" s="31">
        <f>'P22'!$H81</f>
        <v>0</v>
      </c>
      <c r="BQ71" s="31">
        <f>'P23'!$H81</f>
        <v>0</v>
      </c>
      <c r="BR71" s="31">
        <f>'P24'!$H81</f>
        <v>0</v>
      </c>
      <c r="BS71" s="31">
        <f>'P25'!$H81</f>
        <v>0</v>
      </c>
      <c r="BT71" s="198">
        <f>'P26'!$H81</f>
        <v>0</v>
      </c>
      <c r="BU71" s="31">
        <f t="shared" si="5"/>
        <v>0</v>
      </c>
      <c r="BV71" s="199" t="str">
        <f t="shared" si="6"/>
        <v>-</v>
      </c>
    </row>
    <row r="72" spans="1:74" ht="15.75" customHeight="1" x14ac:dyDescent="0.2">
      <c r="A72" s="200" t="s">
        <v>419</v>
      </c>
      <c r="B72" s="193" t="str">
        <f>Résultats!B83</f>
        <v>11.1</v>
      </c>
      <c r="C72" s="194" t="str">
        <f>Résultats!C83</f>
        <v>A</v>
      </c>
      <c r="D72" s="31" t="str">
        <f>Résultats!E83</f>
        <v>x</v>
      </c>
      <c r="E72" s="13"/>
      <c r="F72" s="100" t="str">
        <f>'P01'!G82</f>
        <v>na</v>
      </c>
      <c r="G72" s="103" t="str">
        <f>'P02'!G82</f>
        <v>nc</v>
      </c>
      <c r="H72" s="103" t="str">
        <f>'P03'!G82</f>
        <v>na</v>
      </c>
      <c r="I72" s="103" t="str">
        <f>'P04'!G82</f>
        <v>na</v>
      </c>
      <c r="J72" s="103" t="str">
        <f>'P05'!G82</f>
        <v>c</v>
      </c>
      <c r="K72" s="103" t="str">
        <f>'P06'!G82</f>
        <v>c</v>
      </c>
      <c r="L72" s="103" t="str">
        <f>'P07'!G82</f>
        <v>na</v>
      </c>
      <c r="M72" s="103" t="str">
        <f>'P08'!G82</f>
        <v>c</v>
      </c>
      <c r="N72" s="103" t="str">
        <f>'P09'!G82</f>
        <v>na</v>
      </c>
      <c r="O72" s="103" t="str">
        <f>'P10'!G82</f>
        <v>na</v>
      </c>
      <c r="P72" s="103" t="str">
        <f>'P11'!G82</f>
        <v>na</v>
      </c>
      <c r="Q72" s="103" t="str">
        <f>'P12'!G82</f>
        <v>na</v>
      </c>
      <c r="R72" s="103" t="str">
        <f>'P13'!G82</f>
        <v>na</v>
      </c>
      <c r="S72" s="103" t="str">
        <f>'P14'!G82</f>
        <v>na</v>
      </c>
      <c r="T72" s="103" t="str">
        <f>'P15'!G82</f>
        <v>na</v>
      </c>
      <c r="U72" s="103" t="str">
        <f>'P16'!G82</f>
        <v>na</v>
      </c>
      <c r="V72" s="103" t="str">
        <f>'P17'!G82</f>
        <v>na</v>
      </c>
      <c r="W72" s="103" t="str">
        <f>'P18'!G82</f>
        <v>na</v>
      </c>
      <c r="X72" s="103" t="str">
        <f>'P19'!G82</f>
        <v>nt</v>
      </c>
      <c r="Y72" s="103" t="str">
        <f>'P20'!G82</f>
        <v>nt</v>
      </c>
      <c r="Z72" s="103" t="str">
        <f>'P21'!G82</f>
        <v>nt</v>
      </c>
      <c r="AA72" s="103" t="str">
        <f>'P22'!G82</f>
        <v>nt</v>
      </c>
      <c r="AB72" s="103" t="str">
        <f>'P23'!G82</f>
        <v>nt</v>
      </c>
      <c r="AC72" s="103" t="str">
        <f>'P24'!G82</f>
        <v>nt</v>
      </c>
      <c r="AD72" s="103" t="str">
        <f>'P25'!G82</f>
        <v>nt</v>
      </c>
      <c r="AE72" s="195" t="str">
        <f>'P26'!G82</f>
        <v>nt</v>
      </c>
      <c r="AF72" s="31">
        <f t="shared" si="0"/>
        <v>3</v>
      </c>
      <c r="AG72" s="31">
        <f t="shared" si="1"/>
        <v>1</v>
      </c>
      <c r="AH72" s="31">
        <f t="shared" si="2"/>
        <v>14</v>
      </c>
      <c r="AI72" s="31">
        <f t="shared" si="3"/>
        <v>8</v>
      </c>
      <c r="AJ72" s="17" t="str">
        <f t="shared" si="4"/>
        <v>NC</v>
      </c>
      <c r="AK72" s="13"/>
      <c r="AL72" s="13"/>
      <c r="AM72" s="13"/>
      <c r="AN72" s="13"/>
      <c r="AO72" s="13"/>
      <c r="AP72" s="13"/>
      <c r="AQ72" s="13"/>
      <c r="AR72" s="13"/>
      <c r="AS72" s="196" t="str">
        <f>Résultats!B83</f>
        <v>11.1</v>
      </c>
      <c r="AT72" s="197" t="str">
        <f>Résultats!C83</f>
        <v>A</v>
      </c>
      <c r="AU72" s="31">
        <f>'P01'!$H82</f>
        <v>0</v>
      </c>
      <c r="AV72" s="31">
        <f>'P02'!$H82</f>
        <v>0</v>
      </c>
      <c r="AW72" s="31">
        <f>'P03'!$H82</f>
        <v>0</v>
      </c>
      <c r="AX72" s="31">
        <f>'P04'!$H82</f>
        <v>0</v>
      </c>
      <c r="AY72" s="31">
        <f>'P05'!$H82</f>
        <v>0</v>
      </c>
      <c r="AZ72" s="31">
        <f>'P06'!$H82</f>
        <v>0</v>
      </c>
      <c r="BA72" s="31">
        <f>'P07'!$H82</f>
        <v>0</v>
      </c>
      <c r="BB72" s="31">
        <f>'P08'!$H82</f>
        <v>0</v>
      </c>
      <c r="BC72" s="31">
        <f>'P09'!$H82</f>
        <v>0</v>
      </c>
      <c r="BD72" s="31">
        <f>'P10'!$H82</f>
        <v>0</v>
      </c>
      <c r="BE72" s="31">
        <f>'P11'!$H82</f>
        <v>0</v>
      </c>
      <c r="BF72" s="31">
        <f>'P12'!$H82</f>
        <v>0</v>
      </c>
      <c r="BG72" s="31">
        <f>'P13'!$H82</f>
        <v>0</v>
      </c>
      <c r="BH72" s="31">
        <f>'P14'!$H82</f>
        <v>0</v>
      </c>
      <c r="BI72" s="31">
        <f>'P15'!$H82</f>
        <v>0</v>
      </c>
      <c r="BJ72" s="31">
        <f>'P16'!$H82</f>
        <v>0</v>
      </c>
      <c r="BK72" s="31">
        <f>'P17'!$H82</f>
        <v>0</v>
      </c>
      <c r="BL72" s="31">
        <f>'P18'!$H82</f>
        <v>0</v>
      </c>
      <c r="BM72" s="31">
        <f>'P19'!$H82</f>
        <v>0</v>
      </c>
      <c r="BN72" s="31">
        <f>'P20'!$H82</f>
        <v>0</v>
      </c>
      <c r="BO72" s="31"/>
      <c r="BP72" s="31">
        <f>'P22'!$H82</f>
        <v>0</v>
      </c>
      <c r="BQ72" s="31">
        <f>'P23'!$H82</f>
        <v>0</v>
      </c>
      <c r="BR72" s="31">
        <f>'P24'!$H82</f>
        <v>0</v>
      </c>
      <c r="BS72" s="31">
        <f>'P25'!$H82</f>
        <v>0</v>
      </c>
      <c r="BT72" s="198">
        <f>'P26'!$H82</f>
        <v>0</v>
      </c>
      <c r="BU72" s="31">
        <f t="shared" si="5"/>
        <v>0</v>
      </c>
      <c r="BV72" s="199" t="str">
        <f t="shared" si="6"/>
        <v>-</v>
      </c>
    </row>
    <row r="73" spans="1:74" ht="15.75" customHeight="1" x14ac:dyDescent="0.2">
      <c r="A73" s="200" t="s">
        <v>419</v>
      </c>
      <c r="B73" s="193" t="str">
        <f>Résultats!B84</f>
        <v>11.2</v>
      </c>
      <c r="C73" s="194" t="str">
        <f>Résultats!C84</f>
        <v>A</v>
      </c>
      <c r="D73" s="31" t="str">
        <f>Résultats!E84</f>
        <v>x</v>
      </c>
      <c r="E73" s="13"/>
      <c r="F73" s="100" t="str">
        <f>'P01'!G83</f>
        <v>na</v>
      </c>
      <c r="G73" s="103" t="str">
        <f>'P02'!G83</f>
        <v>c</v>
      </c>
      <c r="H73" s="103" t="str">
        <f>'P03'!G83</f>
        <v>na</v>
      </c>
      <c r="I73" s="103" t="str">
        <f>'P04'!G83</f>
        <v>na</v>
      </c>
      <c r="J73" s="103" t="str">
        <f>'P05'!G83</f>
        <v>c</v>
      </c>
      <c r="K73" s="103" t="str">
        <f>'P06'!G83</f>
        <v>c</v>
      </c>
      <c r="L73" s="103" t="str">
        <f>'P07'!G83</f>
        <v>na</v>
      </c>
      <c r="M73" s="103" t="str">
        <f>'P08'!G83</f>
        <v>c</v>
      </c>
      <c r="N73" s="103" t="str">
        <f>'P09'!G83</f>
        <v>na</v>
      </c>
      <c r="O73" s="103" t="str">
        <f>'P10'!G83</f>
        <v>na</v>
      </c>
      <c r="P73" s="103" t="str">
        <f>'P11'!G83</f>
        <v>na</v>
      </c>
      <c r="Q73" s="103" t="str">
        <f>'P12'!G83</f>
        <v>na</v>
      </c>
      <c r="R73" s="103" t="str">
        <f>'P13'!G83</f>
        <v>na</v>
      </c>
      <c r="S73" s="103" t="str">
        <f>'P14'!G83</f>
        <v>na</v>
      </c>
      <c r="T73" s="103" t="str">
        <f>'P15'!G83</f>
        <v>na</v>
      </c>
      <c r="U73" s="103" t="str">
        <f>'P16'!G83</f>
        <v>na</v>
      </c>
      <c r="V73" s="103" t="str">
        <f>'P17'!G83</f>
        <v>na</v>
      </c>
      <c r="W73" s="103" t="str">
        <f>'P18'!G83</f>
        <v>na</v>
      </c>
      <c r="X73" s="103" t="str">
        <f>'P19'!G83</f>
        <v>nt</v>
      </c>
      <c r="Y73" s="103" t="str">
        <f>'P20'!G83</f>
        <v>nt</v>
      </c>
      <c r="Z73" s="103" t="str">
        <f>'P21'!G83</f>
        <v>nt</v>
      </c>
      <c r="AA73" s="103" t="str">
        <f>'P22'!G83</f>
        <v>nt</v>
      </c>
      <c r="AB73" s="103" t="str">
        <f>'P23'!G83</f>
        <v>nt</v>
      </c>
      <c r="AC73" s="103" t="str">
        <f>'P24'!G83</f>
        <v>nt</v>
      </c>
      <c r="AD73" s="103" t="str">
        <f>'P25'!G83</f>
        <v>nt</v>
      </c>
      <c r="AE73" s="195" t="str">
        <f>'P26'!G83</f>
        <v>nt</v>
      </c>
      <c r="AF73" s="31">
        <f t="shared" si="0"/>
        <v>4</v>
      </c>
      <c r="AG73" s="31">
        <f t="shared" si="1"/>
        <v>0</v>
      </c>
      <c r="AH73" s="31">
        <f t="shared" si="2"/>
        <v>14</v>
      </c>
      <c r="AI73" s="31">
        <f t="shared" si="3"/>
        <v>8</v>
      </c>
      <c r="AJ73" s="17" t="str">
        <f t="shared" si="4"/>
        <v>C</v>
      </c>
      <c r="AK73" s="13"/>
      <c r="AL73" s="13"/>
      <c r="AM73" s="13"/>
      <c r="AN73" s="13"/>
      <c r="AO73" s="13"/>
      <c r="AP73" s="13"/>
      <c r="AQ73" s="13"/>
      <c r="AR73" s="13"/>
      <c r="AS73" s="196" t="str">
        <f>Résultats!B84</f>
        <v>11.2</v>
      </c>
      <c r="AT73" s="197" t="str">
        <f>Résultats!C84</f>
        <v>A</v>
      </c>
      <c r="AU73" s="31">
        <f>'P01'!$H83</f>
        <v>0</v>
      </c>
      <c r="AV73" s="31">
        <f>'P02'!$H83</f>
        <v>0</v>
      </c>
      <c r="AW73" s="31">
        <f>'P03'!$H83</f>
        <v>0</v>
      </c>
      <c r="AX73" s="31">
        <f>'P04'!$H83</f>
        <v>0</v>
      </c>
      <c r="AY73" s="31">
        <f>'P05'!$H83</f>
        <v>0</v>
      </c>
      <c r="AZ73" s="31">
        <f>'P06'!$H83</f>
        <v>0</v>
      </c>
      <c r="BA73" s="31">
        <f>'P07'!$H83</f>
        <v>0</v>
      </c>
      <c r="BB73" s="31">
        <f>'P08'!$H83</f>
        <v>0</v>
      </c>
      <c r="BC73" s="31">
        <f>'P09'!$H83</f>
        <v>0</v>
      </c>
      <c r="BD73" s="31">
        <f>'P10'!$H83</f>
        <v>0</v>
      </c>
      <c r="BE73" s="31">
        <f>'P11'!$H83</f>
        <v>0</v>
      </c>
      <c r="BF73" s="31">
        <f>'P12'!$H83</f>
        <v>0</v>
      </c>
      <c r="BG73" s="31">
        <f>'P13'!$H83</f>
        <v>0</v>
      </c>
      <c r="BH73" s="31">
        <f>'P14'!$H83</f>
        <v>0</v>
      </c>
      <c r="BI73" s="31">
        <f>'P15'!$H83</f>
        <v>0</v>
      </c>
      <c r="BJ73" s="31">
        <f>'P16'!$H83</f>
        <v>0</v>
      </c>
      <c r="BK73" s="31">
        <f>'P17'!$H83</f>
        <v>0</v>
      </c>
      <c r="BL73" s="31">
        <f>'P18'!$H83</f>
        <v>0</v>
      </c>
      <c r="BM73" s="31">
        <f>'P19'!$H83</f>
        <v>0</v>
      </c>
      <c r="BN73" s="31">
        <f>'P20'!$H83</f>
        <v>0</v>
      </c>
      <c r="BO73" s="31"/>
      <c r="BP73" s="31">
        <f>'P22'!$H83</f>
        <v>0</v>
      </c>
      <c r="BQ73" s="31">
        <f>'P23'!$H83</f>
        <v>0</v>
      </c>
      <c r="BR73" s="31">
        <f>'P24'!$H83</f>
        <v>0</v>
      </c>
      <c r="BS73" s="31">
        <f>'P25'!$H83</f>
        <v>0</v>
      </c>
      <c r="BT73" s="198">
        <f>'P26'!$H83</f>
        <v>0</v>
      </c>
      <c r="BU73" s="31">
        <f t="shared" si="5"/>
        <v>0</v>
      </c>
      <c r="BV73" s="199" t="str">
        <f t="shared" si="6"/>
        <v>-</v>
      </c>
    </row>
    <row r="74" spans="1:74" ht="15.75" customHeight="1" x14ac:dyDescent="0.2">
      <c r="A74" s="200" t="s">
        <v>419</v>
      </c>
      <c r="B74" s="193" t="str">
        <f>Résultats!B85</f>
        <v>11.3</v>
      </c>
      <c r="C74" s="194" t="str">
        <f>Résultats!C85</f>
        <v>AA</v>
      </c>
      <c r="D74" s="31">
        <f>Résultats!E85</f>
        <v>0</v>
      </c>
      <c r="E74" s="13"/>
      <c r="F74" s="100" t="str">
        <f>'P01'!G84</f>
        <v>na</v>
      </c>
      <c r="G74" s="103" t="str">
        <f>'P02'!G84</f>
        <v>na</v>
      </c>
      <c r="H74" s="103" t="str">
        <f>'P03'!G84</f>
        <v>na</v>
      </c>
      <c r="I74" s="103" t="str">
        <f>'P04'!G84</f>
        <v>na</v>
      </c>
      <c r="J74" s="103" t="str">
        <f>'P05'!G84</f>
        <v>na</v>
      </c>
      <c r="K74" s="103" t="str">
        <f>'P06'!G84</f>
        <v>na</v>
      </c>
      <c r="L74" s="103" t="str">
        <f>'P07'!G84</f>
        <v>na</v>
      </c>
      <c r="M74" s="103" t="str">
        <f>'P08'!G84</f>
        <v>na</v>
      </c>
      <c r="N74" s="103" t="str">
        <f>'P09'!G84</f>
        <v>na</v>
      </c>
      <c r="O74" s="103" t="str">
        <f>'P10'!G84</f>
        <v>na</v>
      </c>
      <c r="P74" s="103" t="str">
        <f>'P11'!G84</f>
        <v>na</v>
      </c>
      <c r="Q74" s="103" t="str">
        <f>'P12'!G84</f>
        <v>na</v>
      </c>
      <c r="R74" s="103" t="str">
        <f>'P13'!G84</f>
        <v>na</v>
      </c>
      <c r="S74" s="103" t="str">
        <f>'P14'!G84</f>
        <v>na</v>
      </c>
      <c r="T74" s="103" t="str">
        <f>'P15'!G84</f>
        <v>na</v>
      </c>
      <c r="U74" s="103" t="str">
        <f>'P16'!G84</f>
        <v>na</v>
      </c>
      <c r="V74" s="103" t="str">
        <f>'P17'!G84</f>
        <v>na</v>
      </c>
      <c r="W74" s="103" t="str">
        <f>'P18'!G84</f>
        <v>na</v>
      </c>
      <c r="X74" s="103" t="str">
        <f>'P19'!G84</f>
        <v>nt</v>
      </c>
      <c r="Y74" s="103" t="str">
        <f>'P20'!G84</f>
        <v>nt</v>
      </c>
      <c r="Z74" s="103" t="str">
        <f>'P21'!G84</f>
        <v>nt</v>
      </c>
      <c r="AA74" s="103" t="str">
        <f>'P22'!G84</f>
        <v>nt</v>
      </c>
      <c r="AB74" s="103" t="str">
        <f>'P23'!G84</f>
        <v>nt</v>
      </c>
      <c r="AC74" s="103" t="str">
        <f>'P24'!G84</f>
        <v>nt</v>
      </c>
      <c r="AD74" s="103" t="str">
        <f>'P25'!G84</f>
        <v>nt</v>
      </c>
      <c r="AE74" s="195" t="str">
        <f>'P26'!G84</f>
        <v>nt</v>
      </c>
      <c r="AF74" s="31">
        <f t="shared" si="0"/>
        <v>0</v>
      </c>
      <c r="AG74" s="31">
        <f t="shared" si="1"/>
        <v>0</v>
      </c>
      <c r="AH74" s="31">
        <f t="shared" si="2"/>
        <v>18</v>
      </c>
      <c r="AI74" s="31">
        <f t="shared" si="3"/>
        <v>8</v>
      </c>
      <c r="AJ74" s="17" t="str">
        <f t="shared" si="4"/>
        <v>NA</v>
      </c>
      <c r="AK74" s="13"/>
      <c r="AL74" s="13"/>
      <c r="AM74" s="13"/>
      <c r="AN74" s="13"/>
      <c r="AO74" s="13"/>
      <c r="AP74" s="13"/>
      <c r="AQ74" s="13"/>
      <c r="AR74" s="13"/>
      <c r="AS74" s="196" t="str">
        <f>Résultats!B85</f>
        <v>11.3</v>
      </c>
      <c r="AT74" s="197" t="str">
        <f>Résultats!C85</f>
        <v>AA</v>
      </c>
      <c r="AU74" s="31">
        <f>'P01'!$H84</f>
        <v>0</v>
      </c>
      <c r="AV74" s="31">
        <f>'P02'!$H84</f>
        <v>0</v>
      </c>
      <c r="AW74" s="31">
        <f>'P03'!$H84</f>
        <v>0</v>
      </c>
      <c r="AX74" s="31">
        <f>'P04'!$H84</f>
        <v>0</v>
      </c>
      <c r="AY74" s="31">
        <f>'P05'!$H84</f>
        <v>0</v>
      </c>
      <c r="AZ74" s="31">
        <f>'P06'!$H84</f>
        <v>0</v>
      </c>
      <c r="BA74" s="31">
        <f>'P07'!$H84</f>
        <v>0</v>
      </c>
      <c r="BB74" s="31">
        <f>'P08'!$H84</f>
        <v>0</v>
      </c>
      <c r="BC74" s="31">
        <f>'P09'!$H84</f>
        <v>0</v>
      </c>
      <c r="BD74" s="31">
        <f>'P10'!$H84</f>
        <v>0</v>
      </c>
      <c r="BE74" s="31">
        <f>'P11'!$H84</f>
        <v>0</v>
      </c>
      <c r="BF74" s="31">
        <f>'P12'!$H84</f>
        <v>0</v>
      </c>
      <c r="BG74" s="31">
        <f>'P13'!$H84</f>
        <v>0</v>
      </c>
      <c r="BH74" s="31">
        <f>'P14'!$H84</f>
        <v>0</v>
      </c>
      <c r="BI74" s="31">
        <f>'P15'!$H84</f>
        <v>0</v>
      </c>
      <c r="BJ74" s="31">
        <f>'P16'!$H84</f>
        <v>0</v>
      </c>
      <c r="BK74" s="31">
        <f>'P17'!$H84</f>
        <v>0</v>
      </c>
      <c r="BL74" s="31">
        <f>'P18'!$H84</f>
        <v>0</v>
      </c>
      <c r="BM74" s="31">
        <f>'P19'!$H84</f>
        <v>0</v>
      </c>
      <c r="BN74" s="31">
        <f>'P20'!$H84</f>
        <v>0</v>
      </c>
      <c r="BO74" s="31"/>
      <c r="BP74" s="31">
        <f>'P22'!$H84</f>
        <v>0</v>
      </c>
      <c r="BQ74" s="31">
        <f>'P23'!$H84</f>
        <v>0</v>
      </c>
      <c r="BR74" s="31">
        <f>'P24'!$H84</f>
        <v>0</v>
      </c>
      <c r="BS74" s="31">
        <f>'P25'!$H84</f>
        <v>0</v>
      </c>
      <c r="BT74" s="198">
        <f>'P26'!$H84</f>
        <v>0</v>
      </c>
      <c r="BU74" s="31">
        <f t="shared" si="5"/>
        <v>0</v>
      </c>
      <c r="BV74" s="199" t="str">
        <f t="shared" si="6"/>
        <v>-</v>
      </c>
    </row>
    <row r="75" spans="1:74" ht="15.75" customHeight="1" x14ac:dyDescent="0.2">
      <c r="A75" s="200" t="s">
        <v>419</v>
      </c>
      <c r="B75" s="193" t="str">
        <f>Résultats!B86</f>
        <v>11.4</v>
      </c>
      <c r="C75" s="194" t="str">
        <f>Résultats!C86</f>
        <v>A</v>
      </c>
      <c r="D75" s="31">
        <f>Résultats!E86</f>
        <v>0</v>
      </c>
      <c r="E75" s="13"/>
      <c r="F75" s="100" t="str">
        <f>'P01'!G85</f>
        <v>na</v>
      </c>
      <c r="G75" s="103" t="str">
        <f>'P02'!G85</f>
        <v>c</v>
      </c>
      <c r="H75" s="103" t="str">
        <f>'P03'!G85</f>
        <v>na</v>
      </c>
      <c r="I75" s="103" t="str">
        <f>'P04'!G85</f>
        <v>na</v>
      </c>
      <c r="J75" s="103" t="str">
        <f>'P05'!G85</f>
        <v>c</v>
      </c>
      <c r="K75" s="103" t="str">
        <f>'P06'!G85</f>
        <v>c</v>
      </c>
      <c r="L75" s="103" t="str">
        <f>'P07'!G85</f>
        <v>na</v>
      </c>
      <c r="M75" s="103" t="str">
        <f>'P08'!G85</f>
        <v>c</v>
      </c>
      <c r="N75" s="103" t="str">
        <f>'P09'!G85</f>
        <v>na</v>
      </c>
      <c r="O75" s="103" t="str">
        <f>'P10'!G85</f>
        <v>na</v>
      </c>
      <c r="P75" s="103" t="str">
        <f>'P11'!G85</f>
        <v>na</v>
      </c>
      <c r="Q75" s="103" t="str">
        <f>'P12'!G85</f>
        <v>na</v>
      </c>
      <c r="R75" s="103" t="str">
        <f>'P13'!G85</f>
        <v>na</v>
      </c>
      <c r="S75" s="103" t="str">
        <f>'P14'!G85</f>
        <v>na</v>
      </c>
      <c r="T75" s="103" t="str">
        <f>'P15'!G85</f>
        <v>na</v>
      </c>
      <c r="U75" s="103" t="str">
        <f>'P16'!G85</f>
        <v>na</v>
      </c>
      <c r="V75" s="103" t="str">
        <f>'P17'!G85</f>
        <v>na</v>
      </c>
      <c r="W75" s="103" t="str">
        <f>'P18'!G85</f>
        <v>na</v>
      </c>
      <c r="X75" s="103" t="str">
        <f>'P19'!G85</f>
        <v>nt</v>
      </c>
      <c r="Y75" s="103" t="str">
        <f>'P20'!G85</f>
        <v>nt</v>
      </c>
      <c r="Z75" s="103" t="str">
        <f>'P21'!G85</f>
        <v>nt</v>
      </c>
      <c r="AA75" s="103" t="str">
        <f>'P22'!G85</f>
        <v>nt</v>
      </c>
      <c r="AB75" s="103" t="str">
        <f>'P23'!G85</f>
        <v>nt</v>
      </c>
      <c r="AC75" s="103" t="str">
        <f>'P24'!G85</f>
        <v>nt</v>
      </c>
      <c r="AD75" s="103" t="str">
        <f>'P25'!G85</f>
        <v>nt</v>
      </c>
      <c r="AE75" s="195" t="str">
        <f>'P26'!G85</f>
        <v>nt</v>
      </c>
      <c r="AF75" s="31">
        <f t="shared" si="0"/>
        <v>4</v>
      </c>
      <c r="AG75" s="31">
        <f t="shared" si="1"/>
        <v>0</v>
      </c>
      <c r="AH75" s="31">
        <f t="shared" si="2"/>
        <v>14</v>
      </c>
      <c r="AI75" s="31">
        <f t="shared" si="3"/>
        <v>8</v>
      </c>
      <c r="AJ75" s="17" t="str">
        <f t="shared" si="4"/>
        <v>C</v>
      </c>
      <c r="AK75" s="13"/>
      <c r="AL75" s="13"/>
      <c r="AM75" s="13"/>
      <c r="AN75" s="13"/>
      <c r="AO75" s="13"/>
      <c r="AP75" s="13"/>
      <c r="AQ75" s="13"/>
      <c r="AR75" s="13"/>
      <c r="AS75" s="196" t="str">
        <f>Résultats!B86</f>
        <v>11.4</v>
      </c>
      <c r="AT75" s="197" t="str">
        <f>Résultats!C86</f>
        <v>A</v>
      </c>
      <c r="AU75" s="31">
        <f>'P01'!$H85</f>
        <v>0</v>
      </c>
      <c r="AV75" s="31">
        <f>'P02'!$H85</f>
        <v>0</v>
      </c>
      <c r="AW75" s="31">
        <f>'P03'!$H85</f>
        <v>0</v>
      </c>
      <c r="AX75" s="31">
        <f>'P04'!$H85</f>
        <v>0</v>
      </c>
      <c r="AY75" s="31">
        <f>'P05'!$H85</f>
        <v>0</v>
      </c>
      <c r="AZ75" s="31">
        <f>'P06'!$H85</f>
        <v>0</v>
      </c>
      <c r="BA75" s="31">
        <f>'P07'!$H85</f>
        <v>0</v>
      </c>
      <c r="BB75" s="31">
        <f>'P08'!$H85</f>
        <v>0</v>
      </c>
      <c r="BC75" s="31">
        <f>'P09'!$H85</f>
        <v>0</v>
      </c>
      <c r="BD75" s="31">
        <f>'P10'!$H85</f>
        <v>0</v>
      </c>
      <c r="BE75" s="31">
        <f>'P11'!$H85</f>
        <v>0</v>
      </c>
      <c r="BF75" s="31">
        <f>'P12'!$H85</f>
        <v>0</v>
      </c>
      <c r="BG75" s="31">
        <f>'P13'!$H85</f>
        <v>0</v>
      </c>
      <c r="BH75" s="31">
        <f>'P14'!$H85</f>
        <v>0</v>
      </c>
      <c r="BI75" s="31">
        <f>'P15'!$H85</f>
        <v>0</v>
      </c>
      <c r="BJ75" s="31">
        <f>'P16'!$H85</f>
        <v>0</v>
      </c>
      <c r="BK75" s="31">
        <f>'P17'!$H85</f>
        <v>0</v>
      </c>
      <c r="BL75" s="31">
        <f>'P18'!$H85</f>
        <v>0</v>
      </c>
      <c r="BM75" s="31">
        <f>'P19'!$H85</f>
        <v>0</v>
      </c>
      <c r="BN75" s="31">
        <f>'P20'!$H85</f>
        <v>0</v>
      </c>
      <c r="BO75" s="31"/>
      <c r="BP75" s="31">
        <f>'P22'!$H85</f>
        <v>0</v>
      </c>
      <c r="BQ75" s="31">
        <f>'P23'!$H85</f>
        <v>0</v>
      </c>
      <c r="BR75" s="31">
        <f>'P24'!$H85</f>
        <v>0</v>
      </c>
      <c r="BS75" s="31">
        <f>'P25'!$H85</f>
        <v>0</v>
      </c>
      <c r="BT75" s="198">
        <f>'P26'!$H85</f>
        <v>0</v>
      </c>
      <c r="BU75" s="31">
        <f t="shared" si="5"/>
        <v>0</v>
      </c>
      <c r="BV75" s="199" t="str">
        <f t="shared" si="6"/>
        <v>-</v>
      </c>
    </row>
    <row r="76" spans="1:74" ht="15.75" customHeight="1" x14ac:dyDescent="0.2">
      <c r="A76" s="200" t="s">
        <v>419</v>
      </c>
      <c r="B76" s="193" t="str">
        <f>Résultats!B87</f>
        <v>11.5</v>
      </c>
      <c r="C76" s="194" t="str">
        <f>Résultats!C87</f>
        <v>A</v>
      </c>
      <c r="D76" s="31" t="str">
        <f>Résultats!E87</f>
        <v>x</v>
      </c>
      <c r="E76" s="13"/>
      <c r="F76" s="100" t="str">
        <f>'P01'!G86</f>
        <v>na</v>
      </c>
      <c r="G76" s="103" t="str">
        <f>'P02'!G86</f>
        <v>c</v>
      </c>
      <c r="H76" s="103" t="str">
        <f>'P03'!G86</f>
        <v>na</v>
      </c>
      <c r="I76" s="103" t="str">
        <f>'P04'!G86</f>
        <v>na</v>
      </c>
      <c r="J76" s="103" t="str">
        <f>'P05'!G86</f>
        <v>c</v>
      </c>
      <c r="K76" s="103" t="str">
        <f>'P06'!G86</f>
        <v>na</v>
      </c>
      <c r="L76" s="103" t="str">
        <f>'P07'!G86</f>
        <v>na</v>
      </c>
      <c r="M76" s="103" t="str">
        <f>'P08'!G86</f>
        <v>c</v>
      </c>
      <c r="N76" s="103" t="str">
        <f>'P09'!G86</f>
        <v>na</v>
      </c>
      <c r="O76" s="103" t="str">
        <f>'P10'!G86</f>
        <v>na</v>
      </c>
      <c r="P76" s="103" t="str">
        <f>'P11'!G86</f>
        <v>na</v>
      </c>
      <c r="Q76" s="103" t="str">
        <f>'P12'!G86</f>
        <v>na</v>
      </c>
      <c r="R76" s="103" t="str">
        <f>'P13'!G86</f>
        <v>na</v>
      </c>
      <c r="S76" s="103" t="str">
        <f>'P14'!G86</f>
        <v>na</v>
      </c>
      <c r="T76" s="103" t="str">
        <f>'P15'!G86</f>
        <v>na</v>
      </c>
      <c r="U76" s="103" t="str">
        <f>'P16'!G86</f>
        <v>na</v>
      </c>
      <c r="V76" s="103" t="str">
        <f>'P17'!G86</f>
        <v>na</v>
      </c>
      <c r="W76" s="103" t="str">
        <f>'P18'!G86</f>
        <v>na</v>
      </c>
      <c r="X76" s="103" t="str">
        <f>'P19'!G86</f>
        <v>nt</v>
      </c>
      <c r="Y76" s="103" t="str">
        <f>'P20'!G86</f>
        <v>nt</v>
      </c>
      <c r="Z76" s="103" t="str">
        <f>'P21'!G86</f>
        <v>nt</v>
      </c>
      <c r="AA76" s="103" t="str">
        <f>'P22'!G86</f>
        <v>nt</v>
      </c>
      <c r="AB76" s="103" t="str">
        <f>'P23'!G86</f>
        <v>nt</v>
      </c>
      <c r="AC76" s="103" t="str">
        <f>'P24'!G86</f>
        <v>nt</v>
      </c>
      <c r="AD76" s="103" t="str">
        <f>'P25'!G86</f>
        <v>nt</v>
      </c>
      <c r="AE76" s="195" t="str">
        <f>'P26'!G86</f>
        <v>nt</v>
      </c>
      <c r="AF76" s="31">
        <f t="shared" si="0"/>
        <v>3</v>
      </c>
      <c r="AG76" s="31">
        <f t="shared" si="1"/>
        <v>0</v>
      </c>
      <c r="AH76" s="31">
        <f t="shared" si="2"/>
        <v>15</v>
      </c>
      <c r="AI76" s="31">
        <f t="shared" si="3"/>
        <v>8</v>
      </c>
      <c r="AJ76" s="17" t="str">
        <f t="shared" si="4"/>
        <v>C</v>
      </c>
      <c r="AK76" s="13"/>
      <c r="AL76" s="13"/>
      <c r="AM76" s="13"/>
      <c r="AN76" s="13"/>
      <c r="AO76" s="13"/>
      <c r="AP76" s="13"/>
      <c r="AQ76" s="13"/>
      <c r="AR76" s="13"/>
      <c r="AS76" s="196" t="str">
        <f>Résultats!B87</f>
        <v>11.5</v>
      </c>
      <c r="AT76" s="197" t="str">
        <f>Résultats!C87</f>
        <v>A</v>
      </c>
      <c r="AU76" s="31">
        <f>'P01'!$H86</f>
        <v>0</v>
      </c>
      <c r="AV76" s="31">
        <f>'P02'!$H86</f>
        <v>0</v>
      </c>
      <c r="AW76" s="31">
        <f>'P03'!$H86</f>
        <v>0</v>
      </c>
      <c r="AX76" s="31">
        <f>'P04'!$H86</f>
        <v>0</v>
      </c>
      <c r="AY76" s="31">
        <f>'P05'!$H86</f>
        <v>0</v>
      </c>
      <c r="AZ76" s="31">
        <f>'P06'!$H86</f>
        <v>0</v>
      </c>
      <c r="BA76" s="31">
        <f>'P07'!$H86</f>
        <v>0</v>
      </c>
      <c r="BB76" s="31">
        <f>'P08'!$H86</f>
        <v>0</v>
      </c>
      <c r="BC76" s="31">
        <f>'P09'!$H86</f>
        <v>0</v>
      </c>
      <c r="BD76" s="31">
        <f>'P10'!$H86</f>
        <v>0</v>
      </c>
      <c r="BE76" s="31">
        <f>'P11'!$H86</f>
        <v>0</v>
      </c>
      <c r="BF76" s="31">
        <f>'P12'!$H86</f>
        <v>0</v>
      </c>
      <c r="BG76" s="31">
        <f>'P13'!$H86</f>
        <v>0</v>
      </c>
      <c r="BH76" s="31">
        <f>'P14'!$H86</f>
        <v>0</v>
      </c>
      <c r="BI76" s="31">
        <f>'P15'!$H86</f>
        <v>0</v>
      </c>
      <c r="BJ76" s="31">
        <f>'P16'!$H86</f>
        <v>0</v>
      </c>
      <c r="BK76" s="31">
        <f>'P17'!$H86</f>
        <v>0</v>
      </c>
      <c r="BL76" s="31">
        <f>'P18'!$H86</f>
        <v>0</v>
      </c>
      <c r="BM76" s="31">
        <f>'P19'!$H86</f>
        <v>0</v>
      </c>
      <c r="BN76" s="31">
        <f>'P20'!$H86</f>
        <v>0</v>
      </c>
      <c r="BO76" s="31"/>
      <c r="BP76" s="31">
        <f>'P22'!$H86</f>
        <v>0</v>
      </c>
      <c r="BQ76" s="31">
        <f>'P23'!$H86</f>
        <v>0</v>
      </c>
      <c r="BR76" s="31">
        <f>'P24'!$H86</f>
        <v>0</v>
      </c>
      <c r="BS76" s="31">
        <f>'P25'!$H86</f>
        <v>0</v>
      </c>
      <c r="BT76" s="198">
        <f>'P26'!$H86</f>
        <v>0</v>
      </c>
      <c r="BU76" s="31">
        <f t="shared" si="5"/>
        <v>0</v>
      </c>
      <c r="BV76" s="199" t="str">
        <f t="shared" si="6"/>
        <v>-</v>
      </c>
    </row>
    <row r="77" spans="1:74" ht="15.75" customHeight="1" x14ac:dyDescent="0.2">
      <c r="A77" s="200" t="s">
        <v>419</v>
      </c>
      <c r="B77" s="193" t="str">
        <f>Résultats!B88</f>
        <v>11.6</v>
      </c>
      <c r="C77" s="194" t="str">
        <f>Résultats!C88</f>
        <v>A</v>
      </c>
      <c r="D77" s="31" t="str">
        <f>Résultats!E88</f>
        <v>x</v>
      </c>
      <c r="E77" s="13"/>
      <c r="F77" s="100" t="str">
        <f>'P01'!G87</f>
        <v>na</v>
      </c>
      <c r="G77" s="103" t="str">
        <f>'P02'!G87</f>
        <v>c</v>
      </c>
      <c r="H77" s="103" t="str">
        <f>'P03'!G87</f>
        <v>na</v>
      </c>
      <c r="I77" s="103" t="str">
        <f>'P04'!G87</f>
        <v>na</v>
      </c>
      <c r="J77" s="103" t="str">
        <f>'P05'!G87</f>
        <v>c</v>
      </c>
      <c r="K77" s="103" t="str">
        <f>'P06'!G87</f>
        <v>na</v>
      </c>
      <c r="L77" s="103" t="str">
        <f>'P07'!G87</f>
        <v>na</v>
      </c>
      <c r="M77" s="103" t="str">
        <f>'P08'!G87</f>
        <v>c</v>
      </c>
      <c r="N77" s="103" t="str">
        <f>'P09'!G87</f>
        <v>na</v>
      </c>
      <c r="O77" s="103" t="str">
        <f>'P10'!G87</f>
        <v>na</v>
      </c>
      <c r="P77" s="103" t="str">
        <f>'P11'!G87</f>
        <v>na</v>
      </c>
      <c r="Q77" s="103" t="str">
        <f>'P12'!G87</f>
        <v>na</v>
      </c>
      <c r="R77" s="103" t="str">
        <f>'P13'!G87</f>
        <v>na</v>
      </c>
      <c r="S77" s="103" t="str">
        <f>'P14'!G87</f>
        <v>na</v>
      </c>
      <c r="T77" s="103" t="str">
        <f>'P15'!G87</f>
        <v>na</v>
      </c>
      <c r="U77" s="103" t="str">
        <f>'P16'!G87</f>
        <v>na</v>
      </c>
      <c r="V77" s="103" t="str">
        <f>'P17'!G87</f>
        <v>na</v>
      </c>
      <c r="W77" s="103" t="str">
        <f>'P18'!G87</f>
        <v>na</v>
      </c>
      <c r="X77" s="103" t="str">
        <f>'P19'!G87</f>
        <v>nt</v>
      </c>
      <c r="Y77" s="103" t="str">
        <f>'P20'!G87</f>
        <v>nt</v>
      </c>
      <c r="Z77" s="103" t="str">
        <f>'P21'!G87</f>
        <v>nt</v>
      </c>
      <c r="AA77" s="103" t="str">
        <f>'P22'!G87</f>
        <v>nt</v>
      </c>
      <c r="AB77" s="103" t="str">
        <f>'P23'!G87</f>
        <v>nt</v>
      </c>
      <c r="AC77" s="103" t="str">
        <f>'P24'!G87</f>
        <v>nt</v>
      </c>
      <c r="AD77" s="103" t="str">
        <f>'P25'!G87</f>
        <v>nt</v>
      </c>
      <c r="AE77" s="195" t="str">
        <f>'P26'!G87</f>
        <v>nt</v>
      </c>
      <c r="AF77" s="31">
        <f t="shared" si="0"/>
        <v>3</v>
      </c>
      <c r="AG77" s="31">
        <f t="shared" si="1"/>
        <v>0</v>
      </c>
      <c r="AH77" s="31">
        <f t="shared" si="2"/>
        <v>15</v>
      </c>
      <c r="AI77" s="31">
        <f t="shared" si="3"/>
        <v>8</v>
      </c>
      <c r="AJ77" s="17" t="str">
        <f t="shared" si="4"/>
        <v>C</v>
      </c>
      <c r="AK77" s="13"/>
      <c r="AL77" s="13"/>
      <c r="AM77" s="13"/>
      <c r="AN77" s="13"/>
      <c r="AO77" s="13"/>
      <c r="AP77" s="13"/>
      <c r="AQ77" s="13"/>
      <c r="AR77" s="13"/>
      <c r="AS77" s="196" t="str">
        <f>Résultats!B88</f>
        <v>11.6</v>
      </c>
      <c r="AT77" s="197" t="str">
        <f>Résultats!C88</f>
        <v>A</v>
      </c>
      <c r="AU77" s="31">
        <f>'P01'!$H87</f>
        <v>0</v>
      </c>
      <c r="AV77" s="31">
        <f>'P02'!$H87</f>
        <v>0</v>
      </c>
      <c r="AW77" s="31">
        <f>'P03'!$H87</f>
        <v>0</v>
      </c>
      <c r="AX77" s="31">
        <f>'P04'!$H87</f>
        <v>0</v>
      </c>
      <c r="AY77" s="31">
        <f>'P05'!$H87</f>
        <v>0</v>
      </c>
      <c r="AZ77" s="31">
        <f>'P06'!$H87</f>
        <v>0</v>
      </c>
      <c r="BA77" s="31">
        <f>'P07'!$H87</f>
        <v>0</v>
      </c>
      <c r="BB77" s="31">
        <f>'P08'!$H87</f>
        <v>0</v>
      </c>
      <c r="BC77" s="31">
        <f>'P09'!$H87</f>
        <v>0</v>
      </c>
      <c r="BD77" s="31">
        <f>'P10'!$H87</f>
        <v>0</v>
      </c>
      <c r="BE77" s="31">
        <f>'P11'!$H87</f>
        <v>0</v>
      </c>
      <c r="BF77" s="31">
        <f>'P12'!$H87</f>
        <v>0</v>
      </c>
      <c r="BG77" s="31">
        <f>'P13'!$H87</f>
        <v>0</v>
      </c>
      <c r="BH77" s="31">
        <f>'P14'!$H87</f>
        <v>0</v>
      </c>
      <c r="BI77" s="31">
        <f>'P15'!$H87</f>
        <v>0</v>
      </c>
      <c r="BJ77" s="31">
        <f>'P16'!$H87</f>
        <v>0</v>
      </c>
      <c r="BK77" s="31">
        <f>'P17'!$H87</f>
        <v>0</v>
      </c>
      <c r="BL77" s="31">
        <f>'P18'!$H87</f>
        <v>0</v>
      </c>
      <c r="BM77" s="31">
        <f>'P19'!$H87</f>
        <v>0</v>
      </c>
      <c r="BN77" s="31">
        <f>'P20'!$H87</f>
        <v>0</v>
      </c>
      <c r="BO77" s="31"/>
      <c r="BP77" s="31">
        <f>'P22'!$H87</f>
        <v>0</v>
      </c>
      <c r="BQ77" s="31">
        <f>'P23'!$H87</f>
        <v>0</v>
      </c>
      <c r="BR77" s="31">
        <f>'P24'!$H87</f>
        <v>0</v>
      </c>
      <c r="BS77" s="31">
        <f>'P25'!$H87</f>
        <v>0</v>
      </c>
      <c r="BT77" s="198">
        <f>'P26'!$H87</f>
        <v>0</v>
      </c>
      <c r="BU77" s="31">
        <f t="shared" si="5"/>
        <v>0</v>
      </c>
      <c r="BV77" s="199" t="str">
        <f t="shared" si="6"/>
        <v>-</v>
      </c>
    </row>
    <row r="78" spans="1:74" ht="15.75" customHeight="1" x14ac:dyDescent="0.2">
      <c r="A78" s="200" t="s">
        <v>419</v>
      </c>
      <c r="B78" s="193" t="str">
        <f>Résultats!B89</f>
        <v>11.7</v>
      </c>
      <c r="C78" s="194" t="str">
        <f>Résultats!C89</f>
        <v>A</v>
      </c>
      <c r="D78" s="31">
        <f>Résultats!E89</f>
        <v>0</v>
      </c>
      <c r="E78" s="13"/>
      <c r="F78" s="100" t="str">
        <f>'P01'!G88</f>
        <v>na</v>
      </c>
      <c r="G78" s="103" t="str">
        <f>'P02'!G88</f>
        <v>c</v>
      </c>
      <c r="H78" s="103" t="str">
        <f>'P03'!G88</f>
        <v>na</v>
      </c>
      <c r="I78" s="103" t="str">
        <f>'P04'!G88</f>
        <v>na</v>
      </c>
      <c r="J78" s="103" t="str">
        <f>'P05'!G88</f>
        <v>c</v>
      </c>
      <c r="K78" s="103" t="str">
        <f>'P06'!G88</f>
        <v>c</v>
      </c>
      <c r="L78" s="103" t="str">
        <f>'P07'!G88</f>
        <v>na</v>
      </c>
      <c r="M78" s="103" t="str">
        <f>'P08'!G88</f>
        <v>c</v>
      </c>
      <c r="N78" s="103" t="str">
        <f>'P09'!G88</f>
        <v>na</v>
      </c>
      <c r="O78" s="103" t="str">
        <f>'P10'!G88</f>
        <v>na</v>
      </c>
      <c r="P78" s="103" t="str">
        <f>'P11'!G88</f>
        <v>na</v>
      </c>
      <c r="Q78" s="103" t="str">
        <f>'P12'!G88</f>
        <v>na</v>
      </c>
      <c r="R78" s="103" t="str">
        <f>'P13'!G88</f>
        <v>na</v>
      </c>
      <c r="S78" s="103" t="str">
        <f>'P14'!G88</f>
        <v>na</v>
      </c>
      <c r="T78" s="103" t="str">
        <f>'P15'!G88</f>
        <v>na</v>
      </c>
      <c r="U78" s="103" t="str">
        <f>'P16'!G88</f>
        <v>na</v>
      </c>
      <c r="V78" s="103" t="str">
        <f>'P17'!G88</f>
        <v>na</v>
      </c>
      <c r="W78" s="103" t="str">
        <f>'P18'!G88</f>
        <v>na</v>
      </c>
      <c r="X78" s="103" t="str">
        <f>'P19'!G88</f>
        <v>nt</v>
      </c>
      <c r="Y78" s="103" t="str">
        <f>'P20'!G88</f>
        <v>nt</v>
      </c>
      <c r="Z78" s="103" t="str">
        <f>'P21'!G88</f>
        <v>nt</v>
      </c>
      <c r="AA78" s="103" t="str">
        <f>'P22'!G88</f>
        <v>nt</v>
      </c>
      <c r="AB78" s="103" t="str">
        <f>'P23'!G88</f>
        <v>nt</v>
      </c>
      <c r="AC78" s="103" t="str">
        <f>'P24'!G88</f>
        <v>nt</v>
      </c>
      <c r="AD78" s="103" t="str">
        <f>'P25'!G88</f>
        <v>nt</v>
      </c>
      <c r="AE78" s="195" t="str">
        <f>'P26'!G88</f>
        <v>nt</v>
      </c>
      <c r="AF78" s="31">
        <f t="shared" si="0"/>
        <v>4</v>
      </c>
      <c r="AG78" s="31">
        <f t="shared" si="1"/>
        <v>0</v>
      </c>
      <c r="AH78" s="31">
        <f t="shared" si="2"/>
        <v>14</v>
      </c>
      <c r="AI78" s="31">
        <f t="shared" si="3"/>
        <v>8</v>
      </c>
      <c r="AJ78" s="17" t="str">
        <f t="shared" si="4"/>
        <v>C</v>
      </c>
      <c r="AK78" s="13"/>
      <c r="AL78" s="13"/>
      <c r="AM78" s="13"/>
      <c r="AN78" s="13"/>
      <c r="AO78" s="13"/>
      <c r="AP78" s="13"/>
      <c r="AQ78" s="13"/>
      <c r="AR78" s="13"/>
      <c r="AS78" s="196" t="str">
        <f>Résultats!B89</f>
        <v>11.7</v>
      </c>
      <c r="AT78" s="197" t="str">
        <f>Résultats!C89</f>
        <v>A</v>
      </c>
      <c r="AU78" s="31">
        <f>'P01'!$H88</f>
        <v>0</v>
      </c>
      <c r="AV78" s="31">
        <f>'P02'!$H88</f>
        <v>0</v>
      </c>
      <c r="AW78" s="31">
        <f>'P03'!$H88</f>
        <v>0</v>
      </c>
      <c r="AX78" s="31">
        <f>'P04'!$H88</f>
        <v>0</v>
      </c>
      <c r="AY78" s="31">
        <f>'P05'!$H88</f>
        <v>0</v>
      </c>
      <c r="AZ78" s="31">
        <f>'P06'!$H88</f>
        <v>0</v>
      </c>
      <c r="BA78" s="31">
        <f>'P07'!$H88</f>
        <v>0</v>
      </c>
      <c r="BB78" s="31">
        <f>'P08'!$H88</f>
        <v>0</v>
      </c>
      <c r="BC78" s="31">
        <f>'P09'!$H88</f>
        <v>0</v>
      </c>
      <c r="BD78" s="31">
        <f>'P10'!$H88</f>
        <v>0</v>
      </c>
      <c r="BE78" s="31">
        <f>'P11'!$H88</f>
        <v>0</v>
      </c>
      <c r="BF78" s="31">
        <f>'P12'!$H88</f>
        <v>0</v>
      </c>
      <c r="BG78" s="31">
        <f>'P13'!$H88</f>
        <v>0</v>
      </c>
      <c r="BH78" s="31">
        <f>'P14'!$H88</f>
        <v>0</v>
      </c>
      <c r="BI78" s="31">
        <f>'P15'!$H88</f>
        <v>0</v>
      </c>
      <c r="BJ78" s="31">
        <f>'P16'!$H88</f>
        <v>0</v>
      </c>
      <c r="BK78" s="31">
        <f>'P17'!$H88</f>
        <v>0</v>
      </c>
      <c r="BL78" s="31">
        <f>'P18'!$H88</f>
        <v>0</v>
      </c>
      <c r="BM78" s="31">
        <f>'P19'!$H88</f>
        <v>0</v>
      </c>
      <c r="BN78" s="31">
        <f>'P20'!$H88</f>
        <v>0</v>
      </c>
      <c r="BO78" s="31"/>
      <c r="BP78" s="31">
        <f>'P22'!$H88</f>
        <v>0</v>
      </c>
      <c r="BQ78" s="31">
        <f>'P23'!$H88</f>
        <v>0</v>
      </c>
      <c r="BR78" s="31">
        <f>'P24'!$H88</f>
        <v>0</v>
      </c>
      <c r="BS78" s="31">
        <f>'P25'!$H88</f>
        <v>0</v>
      </c>
      <c r="BT78" s="198">
        <f>'P26'!$H88</f>
        <v>0</v>
      </c>
      <c r="BU78" s="31">
        <f t="shared" si="5"/>
        <v>0</v>
      </c>
      <c r="BV78" s="199" t="str">
        <f t="shared" si="6"/>
        <v>-</v>
      </c>
    </row>
    <row r="79" spans="1:74" ht="15.75" customHeight="1" x14ac:dyDescent="0.2">
      <c r="A79" s="200" t="s">
        <v>419</v>
      </c>
      <c r="B79" s="193" t="str">
        <f>Résultats!B90</f>
        <v>11.8</v>
      </c>
      <c r="C79" s="194" t="str">
        <f>Résultats!C90</f>
        <v>A</v>
      </c>
      <c r="D79" s="31">
        <f>Résultats!E90</f>
        <v>0</v>
      </c>
      <c r="E79" s="13"/>
      <c r="F79" s="100" t="str">
        <f>'P01'!G89</f>
        <v>na</v>
      </c>
      <c r="G79" s="103" t="str">
        <f>'P02'!G89</f>
        <v>na</v>
      </c>
      <c r="H79" s="103" t="str">
        <f>'P03'!G89</f>
        <v>na</v>
      </c>
      <c r="I79" s="103" t="str">
        <f>'P04'!G89</f>
        <v>na</v>
      </c>
      <c r="J79" s="103" t="str">
        <f>'P05'!G89</f>
        <v>na</v>
      </c>
      <c r="K79" s="103" t="str">
        <f>'P06'!G89</f>
        <v>na</v>
      </c>
      <c r="L79" s="103" t="str">
        <f>'P07'!G89</f>
        <v>na</v>
      </c>
      <c r="M79" s="103" t="str">
        <f>'P08'!G89</f>
        <v>na</v>
      </c>
      <c r="N79" s="103" t="str">
        <f>'P09'!G89</f>
        <v>na</v>
      </c>
      <c r="O79" s="103" t="str">
        <f>'P10'!G89</f>
        <v>na</v>
      </c>
      <c r="P79" s="103" t="str">
        <f>'P11'!G89</f>
        <v>na</v>
      </c>
      <c r="Q79" s="103" t="str">
        <f>'P12'!G89</f>
        <v>na</v>
      </c>
      <c r="R79" s="103" t="str">
        <f>'P13'!G89</f>
        <v>na</v>
      </c>
      <c r="S79" s="103" t="str">
        <f>'P14'!G89</f>
        <v>na</v>
      </c>
      <c r="T79" s="103" t="str">
        <f>'P15'!G89</f>
        <v>na</v>
      </c>
      <c r="U79" s="103" t="str">
        <f>'P16'!G89</f>
        <v>na</v>
      </c>
      <c r="V79" s="103" t="str">
        <f>'P17'!G89</f>
        <v>na</v>
      </c>
      <c r="W79" s="103" t="str">
        <f>'P18'!G89</f>
        <v>na</v>
      </c>
      <c r="X79" s="103" t="str">
        <f>'P19'!G89</f>
        <v>nt</v>
      </c>
      <c r="Y79" s="103" t="str">
        <f>'P20'!G89</f>
        <v>nt</v>
      </c>
      <c r="Z79" s="103" t="str">
        <f>'P21'!G89</f>
        <v>nt</v>
      </c>
      <c r="AA79" s="103" t="str">
        <f>'P22'!G89</f>
        <v>nt</v>
      </c>
      <c r="AB79" s="103" t="str">
        <f>'P23'!G89</f>
        <v>nt</v>
      </c>
      <c r="AC79" s="103" t="str">
        <f>'P24'!G89</f>
        <v>nt</v>
      </c>
      <c r="AD79" s="103" t="str">
        <f>'P25'!G89</f>
        <v>nt</v>
      </c>
      <c r="AE79" s="195" t="str">
        <f>'P26'!G89</f>
        <v>nt</v>
      </c>
      <c r="AF79" s="31">
        <f t="shared" si="0"/>
        <v>0</v>
      </c>
      <c r="AG79" s="31">
        <f t="shared" si="1"/>
        <v>0</v>
      </c>
      <c r="AH79" s="31">
        <f t="shared" si="2"/>
        <v>18</v>
      </c>
      <c r="AI79" s="31">
        <f t="shared" si="3"/>
        <v>8</v>
      </c>
      <c r="AJ79" s="17" t="str">
        <f t="shared" si="4"/>
        <v>NA</v>
      </c>
      <c r="AK79" s="13"/>
      <c r="AL79" s="13"/>
      <c r="AM79" s="13"/>
      <c r="AN79" s="13"/>
      <c r="AO79" s="13"/>
      <c r="AP79" s="13"/>
      <c r="AQ79" s="13"/>
      <c r="AR79" s="13"/>
      <c r="AS79" s="196" t="str">
        <f>Résultats!B90</f>
        <v>11.8</v>
      </c>
      <c r="AT79" s="197" t="str">
        <f>Résultats!C90</f>
        <v>A</v>
      </c>
      <c r="AU79" s="31">
        <f>'P01'!$H89</f>
        <v>0</v>
      </c>
      <c r="AV79" s="31">
        <f>'P02'!$H89</f>
        <v>0</v>
      </c>
      <c r="AW79" s="31">
        <f>'P03'!$H89</f>
        <v>0</v>
      </c>
      <c r="AX79" s="31">
        <f>'P04'!$H89</f>
        <v>0</v>
      </c>
      <c r="AY79" s="31">
        <f>'P05'!$H89</f>
        <v>0</v>
      </c>
      <c r="AZ79" s="31">
        <f>'P06'!$H89</f>
        <v>0</v>
      </c>
      <c r="BA79" s="31">
        <f>'P07'!$H89</f>
        <v>0</v>
      </c>
      <c r="BB79" s="31">
        <f>'P08'!$H89</f>
        <v>0</v>
      </c>
      <c r="BC79" s="31">
        <f>'P09'!$H89</f>
        <v>0</v>
      </c>
      <c r="BD79" s="31">
        <f>'P10'!$H89</f>
        <v>0</v>
      </c>
      <c r="BE79" s="31">
        <f>'P11'!$H89</f>
        <v>0</v>
      </c>
      <c r="BF79" s="31">
        <f>'P12'!$H89</f>
        <v>0</v>
      </c>
      <c r="BG79" s="31">
        <f>'P13'!$H89</f>
        <v>0</v>
      </c>
      <c r="BH79" s="31">
        <f>'P14'!$H89</f>
        <v>0</v>
      </c>
      <c r="BI79" s="31">
        <f>'P15'!$H89</f>
        <v>0</v>
      </c>
      <c r="BJ79" s="31">
        <f>'P16'!$H89</f>
        <v>0</v>
      </c>
      <c r="BK79" s="31">
        <f>'P17'!$H89</f>
        <v>0</v>
      </c>
      <c r="BL79" s="31">
        <f>'P18'!$H89</f>
        <v>0</v>
      </c>
      <c r="BM79" s="31">
        <f>'P19'!$H89</f>
        <v>0</v>
      </c>
      <c r="BN79" s="31">
        <f>'P20'!$H89</f>
        <v>0</v>
      </c>
      <c r="BO79" s="31"/>
      <c r="BP79" s="31">
        <f>'P22'!$H89</f>
        <v>0</v>
      </c>
      <c r="BQ79" s="31">
        <f>'P23'!$H89</f>
        <v>0</v>
      </c>
      <c r="BR79" s="31">
        <f>'P24'!$H89</f>
        <v>0</v>
      </c>
      <c r="BS79" s="31">
        <f>'P25'!$H89</f>
        <v>0</v>
      </c>
      <c r="BT79" s="198">
        <f>'P26'!$H89</f>
        <v>0</v>
      </c>
      <c r="BU79" s="31">
        <f t="shared" si="5"/>
        <v>0</v>
      </c>
      <c r="BV79" s="199" t="str">
        <f t="shared" si="6"/>
        <v>-</v>
      </c>
    </row>
    <row r="80" spans="1:74" ht="15.75" customHeight="1" x14ac:dyDescent="0.2">
      <c r="A80" s="200" t="s">
        <v>419</v>
      </c>
      <c r="B80" s="193" t="str">
        <f>Résultats!B91</f>
        <v>11.9</v>
      </c>
      <c r="C80" s="194" t="str">
        <f>Résultats!C91</f>
        <v>A</v>
      </c>
      <c r="D80" s="31" t="str">
        <f>Résultats!E91</f>
        <v>x</v>
      </c>
      <c r="E80" s="13"/>
      <c r="F80" s="100" t="str">
        <f>'P01'!G90</f>
        <v>na</v>
      </c>
      <c r="G80" s="103" t="str">
        <f>'P02'!G90</f>
        <v>c</v>
      </c>
      <c r="H80" s="103" t="str">
        <f>'P03'!G90</f>
        <v>na</v>
      </c>
      <c r="I80" s="103" t="str">
        <f>'P04'!G90</f>
        <v>na</v>
      </c>
      <c r="J80" s="103" t="str">
        <f>'P05'!G90</f>
        <v>c</v>
      </c>
      <c r="K80" s="103" t="str">
        <f>'P06'!G90</f>
        <v>c</v>
      </c>
      <c r="L80" s="103" t="str">
        <f>'P07'!G90</f>
        <v>na</v>
      </c>
      <c r="M80" s="103" t="str">
        <f>'P08'!G90</f>
        <v>c</v>
      </c>
      <c r="N80" s="103" t="str">
        <f>'P09'!G90</f>
        <v>na</v>
      </c>
      <c r="O80" s="103" t="str">
        <f>'P10'!G90</f>
        <v>na</v>
      </c>
      <c r="P80" s="103" t="str">
        <f>'P11'!G90</f>
        <v>na</v>
      </c>
      <c r="Q80" s="103" t="str">
        <f>'P12'!G90</f>
        <v>na</v>
      </c>
      <c r="R80" s="103" t="str">
        <f>'P13'!G90</f>
        <v>na</v>
      </c>
      <c r="S80" s="103" t="str">
        <f>'P14'!G90</f>
        <v>na</v>
      </c>
      <c r="T80" s="103" t="str">
        <f>'P15'!G90</f>
        <v>na</v>
      </c>
      <c r="U80" s="103" t="str">
        <f>'P16'!G90</f>
        <v>na</v>
      </c>
      <c r="V80" s="103" t="str">
        <f>'P17'!G90</f>
        <v>na</v>
      </c>
      <c r="W80" s="103" t="str">
        <f>'P18'!G90</f>
        <v>na</v>
      </c>
      <c r="X80" s="103" t="str">
        <f>'P19'!G90</f>
        <v>nt</v>
      </c>
      <c r="Y80" s="103" t="str">
        <f>'P20'!G90</f>
        <v>nt</v>
      </c>
      <c r="Z80" s="103" t="str">
        <f>'P21'!G90</f>
        <v>nt</v>
      </c>
      <c r="AA80" s="103" t="str">
        <f>'P22'!G90</f>
        <v>nt</v>
      </c>
      <c r="AB80" s="103" t="str">
        <f>'P23'!G90</f>
        <v>nt</v>
      </c>
      <c r="AC80" s="103" t="str">
        <f>'P24'!G90</f>
        <v>nt</v>
      </c>
      <c r="AD80" s="103" t="str">
        <f>'P25'!G90</f>
        <v>nt</v>
      </c>
      <c r="AE80" s="195" t="str">
        <f>'P26'!G90</f>
        <v>nt</v>
      </c>
      <c r="AF80" s="31">
        <f t="shared" si="0"/>
        <v>4</v>
      </c>
      <c r="AG80" s="31">
        <f t="shared" si="1"/>
        <v>0</v>
      </c>
      <c r="AH80" s="31">
        <f t="shared" si="2"/>
        <v>14</v>
      </c>
      <c r="AI80" s="31">
        <f t="shared" si="3"/>
        <v>8</v>
      </c>
      <c r="AJ80" s="17" t="str">
        <f t="shared" si="4"/>
        <v>C</v>
      </c>
      <c r="AK80" s="13"/>
      <c r="AL80" s="13"/>
      <c r="AM80" s="13"/>
      <c r="AN80" s="13"/>
      <c r="AO80" s="13"/>
      <c r="AP80" s="13"/>
      <c r="AQ80" s="13"/>
      <c r="AR80" s="13"/>
      <c r="AS80" s="196" t="str">
        <f>Résultats!B91</f>
        <v>11.9</v>
      </c>
      <c r="AT80" s="197" t="str">
        <f>Résultats!C91</f>
        <v>A</v>
      </c>
      <c r="AU80" s="31">
        <f>'P01'!$H90</f>
        <v>0</v>
      </c>
      <c r="AV80" s="31">
        <f>'P02'!$H90</f>
        <v>0</v>
      </c>
      <c r="AW80" s="31">
        <f>'P03'!$H90</f>
        <v>0</v>
      </c>
      <c r="AX80" s="31">
        <f>'P04'!$H90</f>
        <v>0</v>
      </c>
      <c r="AY80" s="31">
        <f>'P05'!$H90</f>
        <v>0</v>
      </c>
      <c r="AZ80" s="31">
        <f>'P06'!$H90</f>
        <v>0</v>
      </c>
      <c r="BA80" s="31">
        <f>'P07'!$H90</f>
        <v>0</v>
      </c>
      <c r="BB80" s="31">
        <f>'P08'!$H90</f>
        <v>0</v>
      </c>
      <c r="BC80" s="31">
        <f>'P09'!$H90</f>
        <v>0</v>
      </c>
      <c r="BD80" s="31">
        <f>'P10'!$H90</f>
        <v>0</v>
      </c>
      <c r="BE80" s="31">
        <f>'P11'!$H90</f>
        <v>0</v>
      </c>
      <c r="BF80" s="31">
        <f>'P12'!$H90</f>
        <v>0</v>
      </c>
      <c r="BG80" s="31">
        <f>'P13'!$H90</f>
        <v>0</v>
      </c>
      <c r="BH80" s="31">
        <f>'P14'!$H90</f>
        <v>0</v>
      </c>
      <c r="BI80" s="31">
        <f>'P15'!$H90</f>
        <v>0</v>
      </c>
      <c r="BJ80" s="31">
        <f>'P16'!$H90</f>
        <v>0</v>
      </c>
      <c r="BK80" s="31">
        <f>'P17'!$H90</f>
        <v>0</v>
      </c>
      <c r="BL80" s="31">
        <f>'P18'!$H90</f>
        <v>0</v>
      </c>
      <c r="BM80" s="31">
        <f>'P19'!$H90</f>
        <v>0</v>
      </c>
      <c r="BN80" s="31">
        <f>'P20'!$H90</f>
        <v>0</v>
      </c>
      <c r="BO80" s="31"/>
      <c r="BP80" s="31">
        <f>'P22'!$H90</f>
        <v>0</v>
      </c>
      <c r="BQ80" s="31">
        <f>'P23'!$H90</f>
        <v>0</v>
      </c>
      <c r="BR80" s="31">
        <f>'P24'!$H90</f>
        <v>0</v>
      </c>
      <c r="BS80" s="31">
        <f>'P25'!$H90</f>
        <v>0</v>
      </c>
      <c r="BT80" s="198">
        <f>'P26'!$H90</f>
        <v>0</v>
      </c>
      <c r="BU80" s="31">
        <f t="shared" si="5"/>
        <v>0</v>
      </c>
      <c r="BV80" s="199" t="str">
        <f t="shared" si="6"/>
        <v>-</v>
      </c>
    </row>
    <row r="81" spans="1:74" ht="15.75" customHeight="1" x14ac:dyDescent="0.2">
      <c r="A81" s="200" t="s">
        <v>419</v>
      </c>
      <c r="B81" s="193" t="str">
        <f>Résultats!B92</f>
        <v>11.10</v>
      </c>
      <c r="C81" s="194" t="str">
        <f>Résultats!C92</f>
        <v>A</v>
      </c>
      <c r="D81" s="31" t="str">
        <f>Résultats!E92</f>
        <v>x</v>
      </c>
      <c r="E81" s="13"/>
      <c r="F81" s="100" t="str">
        <f>'P01'!G91</f>
        <v>na</v>
      </c>
      <c r="G81" s="103" t="str">
        <f>'P02'!G91</f>
        <v>c</v>
      </c>
      <c r="H81" s="103" t="str">
        <f>'P03'!G91</f>
        <v>na</v>
      </c>
      <c r="I81" s="103" t="str">
        <f>'P04'!G91</f>
        <v>na</v>
      </c>
      <c r="J81" s="103" t="str">
        <f>'P05'!G91</f>
        <v>na</v>
      </c>
      <c r="K81" s="103" t="str">
        <f>'P06'!G91</f>
        <v>na</v>
      </c>
      <c r="L81" s="103" t="str">
        <f>'P07'!G91</f>
        <v>na</v>
      </c>
      <c r="M81" s="103" t="str">
        <f>'P08'!G91</f>
        <v>na</v>
      </c>
      <c r="N81" s="103" t="str">
        <f>'P09'!G91</f>
        <v>na</v>
      </c>
      <c r="O81" s="103" t="str">
        <f>'P10'!G91</f>
        <v>na</v>
      </c>
      <c r="P81" s="103" t="str">
        <f>'P11'!G91</f>
        <v>na</v>
      </c>
      <c r="Q81" s="103" t="str">
        <f>'P12'!G91</f>
        <v>na</v>
      </c>
      <c r="R81" s="103" t="str">
        <f>'P13'!G91</f>
        <v>na</v>
      </c>
      <c r="S81" s="103" t="str">
        <f>'P14'!G91</f>
        <v>na</v>
      </c>
      <c r="T81" s="103" t="str">
        <f>'P15'!G91</f>
        <v>na</v>
      </c>
      <c r="U81" s="103" t="str">
        <f>'P16'!G91</f>
        <v>na</v>
      </c>
      <c r="V81" s="103" t="str">
        <f>'P17'!G91</f>
        <v>na</v>
      </c>
      <c r="W81" s="103" t="str">
        <f>'P18'!G91</f>
        <v>na</v>
      </c>
      <c r="X81" s="103" t="str">
        <f>'P19'!G91</f>
        <v>nt</v>
      </c>
      <c r="Y81" s="103" t="str">
        <f>'P20'!G91</f>
        <v>nt</v>
      </c>
      <c r="Z81" s="103" t="str">
        <f>'P21'!G91</f>
        <v>nt</v>
      </c>
      <c r="AA81" s="103" t="str">
        <f>'P22'!G91</f>
        <v>nt</v>
      </c>
      <c r="AB81" s="103" t="str">
        <f>'P23'!G91</f>
        <v>nt</v>
      </c>
      <c r="AC81" s="103" t="str">
        <f>'P24'!G91</f>
        <v>nt</v>
      </c>
      <c r="AD81" s="103" t="str">
        <f>'P25'!G91</f>
        <v>nt</v>
      </c>
      <c r="AE81" s="195" t="str">
        <f>'P26'!G91</f>
        <v>nt</v>
      </c>
      <c r="AF81" s="31">
        <f t="shared" si="0"/>
        <v>1</v>
      </c>
      <c r="AG81" s="31">
        <f t="shared" si="1"/>
        <v>0</v>
      </c>
      <c r="AH81" s="31">
        <f t="shared" si="2"/>
        <v>17</v>
      </c>
      <c r="AI81" s="31">
        <f t="shared" si="3"/>
        <v>8</v>
      </c>
      <c r="AJ81" s="17" t="str">
        <f t="shared" si="4"/>
        <v>C</v>
      </c>
      <c r="AK81" s="13"/>
      <c r="AL81" s="13"/>
      <c r="AM81" s="13"/>
      <c r="AN81" s="13"/>
      <c r="AO81" s="13"/>
      <c r="AP81" s="13"/>
      <c r="AQ81" s="13"/>
      <c r="AR81" s="13"/>
      <c r="AS81" s="196" t="str">
        <f>Résultats!B92</f>
        <v>11.10</v>
      </c>
      <c r="AT81" s="197" t="str">
        <f>Résultats!C92</f>
        <v>A</v>
      </c>
      <c r="AU81" s="31">
        <f>'P01'!$H91</f>
        <v>0</v>
      </c>
      <c r="AV81" s="31">
        <f>'P02'!$H91</f>
        <v>0</v>
      </c>
      <c r="AW81" s="31">
        <f>'P03'!$H91</f>
        <v>0</v>
      </c>
      <c r="AX81" s="31">
        <f>'P04'!$H91</f>
        <v>0</v>
      </c>
      <c r="AY81" s="31">
        <f>'P05'!$H91</f>
        <v>0</v>
      </c>
      <c r="AZ81" s="31">
        <f>'P06'!$H91</f>
        <v>0</v>
      </c>
      <c r="BA81" s="31">
        <f>'P07'!$H91</f>
        <v>0</v>
      </c>
      <c r="BB81" s="31">
        <f>'P08'!$H91</f>
        <v>0</v>
      </c>
      <c r="BC81" s="31">
        <f>'P09'!$H91</f>
        <v>0</v>
      </c>
      <c r="BD81" s="31">
        <f>'P10'!$H91</f>
        <v>0</v>
      </c>
      <c r="BE81" s="31">
        <f>'P11'!$H91</f>
        <v>0</v>
      </c>
      <c r="BF81" s="31">
        <f>'P12'!$H91</f>
        <v>0</v>
      </c>
      <c r="BG81" s="31">
        <f>'P13'!$H91</f>
        <v>0</v>
      </c>
      <c r="BH81" s="31">
        <f>'P14'!$H91</f>
        <v>0</v>
      </c>
      <c r="BI81" s="31">
        <f>'P15'!$H91</f>
        <v>0</v>
      </c>
      <c r="BJ81" s="31">
        <f>'P16'!$H91</f>
        <v>0</v>
      </c>
      <c r="BK81" s="31">
        <f>'P17'!$H91</f>
        <v>0</v>
      </c>
      <c r="BL81" s="31">
        <f>'P18'!$H91</f>
        <v>0</v>
      </c>
      <c r="BM81" s="31">
        <f>'P19'!$H91</f>
        <v>0</v>
      </c>
      <c r="BN81" s="31">
        <f>'P20'!$H91</f>
        <v>0</v>
      </c>
      <c r="BO81" s="31"/>
      <c r="BP81" s="31">
        <f>'P22'!$H91</f>
        <v>0</v>
      </c>
      <c r="BQ81" s="31">
        <f>'P23'!$H91</f>
        <v>0</v>
      </c>
      <c r="BR81" s="31">
        <f>'P24'!$H91</f>
        <v>0</v>
      </c>
      <c r="BS81" s="31">
        <f>'P25'!$H91</f>
        <v>0</v>
      </c>
      <c r="BT81" s="198">
        <f>'P26'!$H91</f>
        <v>0</v>
      </c>
      <c r="BU81" s="31">
        <f t="shared" si="5"/>
        <v>0</v>
      </c>
      <c r="BV81" s="199" t="str">
        <f t="shared" si="6"/>
        <v>-</v>
      </c>
    </row>
    <row r="82" spans="1:74" ht="15.75" customHeight="1" x14ac:dyDescent="0.2">
      <c r="A82" s="200" t="s">
        <v>419</v>
      </c>
      <c r="B82" s="193" t="str">
        <f>Résultats!B93</f>
        <v>11.11</v>
      </c>
      <c r="C82" s="194" t="str">
        <f>Résultats!C93</f>
        <v>AA</v>
      </c>
      <c r="D82" s="31">
        <f>Résultats!E93</f>
        <v>0</v>
      </c>
      <c r="E82" s="13"/>
      <c r="F82" s="100" t="str">
        <f>'P01'!G92</f>
        <v>na</v>
      </c>
      <c r="G82" s="103" t="str">
        <f>'P02'!G92</f>
        <v>c</v>
      </c>
      <c r="H82" s="103" t="str">
        <f>'P03'!G92</f>
        <v>na</v>
      </c>
      <c r="I82" s="103" t="str">
        <f>'P04'!G92</f>
        <v>na</v>
      </c>
      <c r="J82" s="103" t="str">
        <f>'P05'!G92</f>
        <v>na</v>
      </c>
      <c r="K82" s="103" t="str">
        <f>'P06'!G92</f>
        <v>na</v>
      </c>
      <c r="L82" s="103" t="str">
        <f>'P07'!G92</f>
        <v>na</v>
      </c>
      <c r="M82" s="103" t="str">
        <f>'P08'!G92</f>
        <v>na</v>
      </c>
      <c r="N82" s="103" t="str">
        <f>'P09'!G92</f>
        <v>na</v>
      </c>
      <c r="O82" s="103" t="str">
        <f>'P10'!G92</f>
        <v>na</v>
      </c>
      <c r="P82" s="103" t="str">
        <f>'P11'!G92</f>
        <v>na</v>
      </c>
      <c r="Q82" s="103" t="str">
        <f>'P12'!G92</f>
        <v>na</v>
      </c>
      <c r="R82" s="103" t="str">
        <f>'P13'!G92</f>
        <v>na</v>
      </c>
      <c r="S82" s="103" t="str">
        <f>'P14'!G92</f>
        <v>na</v>
      </c>
      <c r="T82" s="103" t="str">
        <f>'P15'!G92</f>
        <v>na</v>
      </c>
      <c r="U82" s="103" t="str">
        <f>'P16'!G92</f>
        <v>na</v>
      </c>
      <c r="V82" s="103" t="str">
        <f>'P17'!G92</f>
        <v>na</v>
      </c>
      <c r="W82" s="103" t="str">
        <f>'P18'!G92</f>
        <v>na</v>
      </c>
      <c r="X82" s="103" t="str">
        <f>'P19'!G92</f>
        <v>nt</v>
      </c>
      <c r="Y82" s="103" t="str">
        <f>'P20'!G92</f>
        <v>nt</v>
      </c>
      <c r="Z82" s="103" t="str">
        <f>'P21'!G92</f>
        <v>nt</v>
      </c>
      <c r="AA82" s="103" t="str">
        <f>'P22'!G92</f>
        <v>nt</v>
      </c>
      <c r="AB82" s="103" t="str">
        <f>'P23'!G92</f>
        <v>nt</v>
      </c>
      <c r="AC82" s="103" t="str">
        <f>'P24'!G92</f>
        <v>nt</v>
      </c>
      <c r="AD82" s="103" t="str">
        <f>'P25'!G92</f>
        <v>nt</v>
      </c>
      <c r="AE82" s="195" t="str">
        <f>'P26'!G92</f>
        <v>nt</v>
      </c>
      <c r="AF82" s="31">
        <f t="shared" si="0"/>
        <v>1</v>
      </c>
      <c r="AG82" s="31">
        <f t="shared" si="1"/>
        <v>0</v>
      </c>
      <c r="AH82" s="31">
        <f t="shared" si="2"/>
        <v>17</v>
      </c>
      <c r="AI82" s="31">
        <f t="shared" si="3"/>
        <v>8</v>
      </c>
      <c r="AJ82" s="17" t="str">
        <f t="shared" si="4"/>
        <v>C</v>
      </c>
      <c r="AK82" s="13"/>
      <c r="AL82" s="13"/>
      <c r="AM82" s="13"/>
      <c r="AN82" s="13"/>
      <c r="AO82" s="13"/>
      <c r="AP82" s="13"/>
      <c r="AQ82" s="13"/>
      <c r="AR82" s="13"/>
      <c r="AS82" s="196" t="str">
        <f>Résultats!B93</f>
        <v>11.11</v>
      </c>
      <c r="AT82" s="197" t="str">
        <f>Résultats!C93</f>
        <v>AA</v>
      </c>
      <c r="AU82" s="31">
        <f>'P01'!$H92</f>
        <v>0</v>
      </c>
      <c r="AV82" s="31">
        <f>'P02'!$H92</f>
        <v>0</v>
      </c>
      <c r="AW82" s="31">
        <f>'P03'!$H92</f>
        <v>0</v>
      </c>
      <c r="AX82" s="31">
        <f>'P04'!$H92</f>
        <v>0</v>
      </c>
      <c r="AY82" s="31">
        <f>'P05'!$H92</f>
        <v>0</v>
      </c>
      <c r="AZ82" s="31">
        <f>'P06'!$H92</f>
        <v>0</v>
      </c>
      <c r="BA82" s="31">
        <f>'P07'!$H92</f>
        <v>0</v>
      </c>
      <c r="BB82" s="31">
        <f>'P08'!$H92</f>
        <v>0</v>
      </c>
      <c r="BC82" s="31">
        <f>'P09'!$H92</f>
        <v>0</v>
      </c>
      <c r="BD82" s="31">
        <f>'P10'!$H92</f>
        <v>0</v>
      </c>
      <c r="BE82" s="31">
        <f>'P11'!$H92</f>
        <v>0</v>
      </c>
      <c r="BF82" s="31">
        <f>'P12'!$H92</f>
        <v>0</v>
      </c>
      <c r="BG82" s="31">
        <f>'P13'!$H92</f>
        <v>0</v>
      </c>
      <c r="BH82" s="31">
        <f>'P14'!$H92</f>
        <v>0</v>
      </c>
      <c r="BI82" s="31">
        <f>'P15'!$H92</f>
        <v>0</v>
      </c>
      <c r="BJ82" s="31">
        <f>'P16'!$H92</f>
        <v>0</v>
      </c>
      <c r="BK82" s="31">
        <f>'P17'!$H92</f>
        <v>0</v>
      </c>
      <c r="BL82" s="31">
        <f>'P18'!$H92</f>
        <v>0</v>
      </c>
      <c r="BM82" s="31">
        <f>'P19'!$H92</f>
        <v>0</v>
      </c>
      <c r="BN82" s="31">
        <f>'P20'!$H92</f>
        <v>0</v>
      </c>
      <c r="BO82" s="31"/>
      <c r="BP82" s="31">
        <f>'P22'!$H92</f>
        <v>0</v>
      </c>
      <c r="BQ82" s="31">
        <f>'P23'!$H92</f>
        <v>0</v>
      </c>
      <c r="BR82" s="31">
        <f>'P24'!$H92</f>
        <v>0</v>
      </c>
      <c r="BS82" s="31">
        <f>'P25'!$H92</f>
        <v>0</v>
      </c>
      <c r="BT82" s="198">
        <f>'P26'!$H92</f>
        <v>0</v>
      </c>
      <c r="BU82" s="31">
        <f t="shared" si="5"/>
        <v>0</v>
      </c>
      <c r="BV82" s="199" t="str">
        <f t="shared" si="6"/>
        <v>-</v>
      </c>
    </row>
    <row r="83" spans="1:74" ht="15.75" customHeight="1" x14ac:dyDescent="0.2">
      <c r="A83" s="200" t="s">
        <v>419</v>
      </c>
      <c r="B83" s="193" t="str">
        <f>Résultats!B94</f>
        <v>11.12</v>
      </c>
      <c r="C83" s="194" t="str">
        <f>Résultats!C94</f>
        <v>AA</v>
      </c>
      <c r="D83" s="31">
        <f>Résultats!E94</f>
        <v>0</v>
      </c>
      <c r="E83" s="13"/>
      <c r="F83" s="100" t="str">
        <f>'P01'!G93</f>
        <v>na</v>
      </c>
      <c r="G83" s="103" t="str">
        <f>'P02'!G93</f>
        <v>na</v>
      </c>
      <c r="H83" s="103" t="str">
        <f>'P03'!G93</f>
        <v>na</v>
      </c>
      <c r="I83" s="103" t="str">
        <f>'P04'!G93</f>
        <v>na</v>
      </c>
      <c r="J83" s="103" t="str">
        <f>'P05'!G93</f>
        <v>na</v>
      </c>
      <c r="K83" s="103" t="str">
        <f>'P06'!G93</f>
        <v>na</v>
      </c>
      <c r="L83" s="103" t="str">
        <f>'P07'!G93</f>
        <v>na</v>
      </c>
      <c r="M83" s="103" t="str">
        <f>'P08'!G93</f>
        <v>na</v>
      </c>
      <c r="N83" s="103" t="str">
        <f>'P09'!G93</f>
        <v>na</v>
      </c>
      <c r="O83" s="103" t="str">
        <f>'P10'!G93</f>
        <v>na</v>
      </c>
      <c r="P83" s="103" t="str">
        <f>'P11'!G93</f>
        <v>na</v>
      </c>
      <c r="Q83" s="103" t="str">
        <f>'P12'!G93</f>
        <v>na</v>
      </c>
      <c r="R83" s="103" t="str">
        <f>'P13'!G93</f>
        <v>na</v>
      </c>
      <c r="S83" s="103" t="str">
        <f>'P14'!G93</f>
        <v>na</v>
      </c>
      <c r="T83" s="103" t="str">
        <f>'P15'!G93</f>
        <v>na</v>
      </c>
      <c r="U83" s="103" t="str">
        <f>'P16'!G93</f>
        <v>na</v>
      </c>
      <c r="V83" s="103" t="str">
        <f>'P17'!G93</f>
        <v>na</v>
      </c>
      <c r="W83" s="103" t="str">
        <f>'P18'!G93</f>
        <v>na</v>
      </c>
      <c r="X83" s="103" t="str">
        <f>'P19'!G93</f>
        <v>nt</v>
      </c>
      <c r="Y83" s="103" t="str">
        <f>'P20'!G93</f>
        <v>nt</v>
      </c>
      <c r="Z83" s="103" t="str">
        <f>'P21'!G93</f>
        <v>nt</v>
      </c>
      <c r="AA83" s="103" t="str">
        <f>'P22'!G93</f>
        <v>nt</v>
      </c>
      <c r="AB83" s="103" t="str">
        <f>'P23'!G93</f>
        <v>nt</v>
      </c>
      <c r="AC83" s="103" t="str">
        <f>'P24'!G93</f>
        <v>nt</v>
      </c>
      <c r="AD83" s="103" t="str">
        <f>'P25'!G93</f>
        <v>nt</v>
      </c>
      <c r="AE83" s="195" t="str">
        <f>'P26'!G93</f>
        <v>nt</v>
      </c>
      <c r="AF83" s="31">
        <f t="shared" si="0"/>
        <v>0</v>
      </c>
      <c r="AG83" s="31">
        <f t="shared" si="1"/>
        <v>0</v>
      </c>
      <c r="AH83" s="31">
        <f t="shared" si="2"/>
        <v>18</v>
      </c>
      <c r="AI83" s="31">
        <f t="shared" si="3"/>
        <v>8</v>
      </c>
      <c r="AJ83" s="17" t="str">
        <f t="shared" si="4"/>
        <v>NA</v>
      </c>
      <c r="AK83" s="13"/>
      <c r="AL83" s="13"/>
      <c r="AM83" s="13"/>
      <c r="AN83" s="13"/>
      <c r="AO83" s="13"/>
      <c r="AP83" s="13"/>
      <c r="AQ83" s="13"/>
      <c r="AR83" s="13"/>
      <c r="AS83" s="196" t="str">
        <f>Résultats!B94</f>
        <v>11.12</v>
      </c>
      <c r="AT83" s="197" t="str">
        <f>Résultats!C94</f>
        <v>AA</v>
      </c>
      <c r="AU83" s="31">
        <f>'P01'!$H93</f>
        <v>0</v>
      </c>
      <c r="AV83" s="31">
        <f>'P02'!$H93</f>
        <v>0</v>
      </c>
      <c r="AW83" s="31">
        <f>'P03'!$H93</f>
        <v>0</v>
      </c>
      <c r="AX83" s="31">
        <f>'P04'!$H93</f>
        <v>0</v>
      </c>
      <c r="AY83" s="31">
        <f>'P05'!$H93</f>
        <v>0</v>
      </c>
      <c r="AZ83" s="31">
        <f>'P06'!$H93</f>
        <v>0</v>
      </c>
      <c r="BA83" s="31">
        <f>'P07'!$H93</f>
        <v>0</v>
      </c>
      <c r="BB83" s="31">
        <f>'P08'!$H93</f>
        <v>0</v>
      </c>
      <c r="BC83" s="31">
        <f>'P09'!$H93</f>
        <v>0</v>
      </c>
      <c r="BD83" s="31">
        <f>'P10'!$H93</f>
        <v>0</v>
      </c>
      <c r="BE83" s="31">
        <f>'P11'!$H93</f>
        <v>0</v>
      </c>
      <c r="BF83" s="31">
        <f>'P12'!$H93</f>
        <v>0</v>
      </c>
      <c r="BG83" s="31">
        <f>'P13'!$H93</f>
        <v>0</v>
      </c>
      <c r="BH83" s="31">
        <f>'P14'!$H93</f>
        <v>0</v>
      </c>
      <c r="BI83" s="31">
        <f>'P15'!$H93</f>
        <v>0</v>
      </c>
      <c r="BJ83" s="31">
        <f>'P16'!$H93</f>
        <v>0</v>
      </c>
      <c r="BK83" s="31">
        <f>'P17'!$H93</f>
        <v>0</v>
      </c>
      <c r="BL83" s="31">
        <f>'P18'!$H93</f>
        <v>0</v>
      </c>
      <c r="BM83" s="31">
        <f>'P19'!$H93</f>
        <v>0</v>
      </c>
      <c r="BN83" s="31">
        <f>'P20'!$H93</f>
        <v>0</v>
      </c>
      <c r="BO83" s="31"/>
      <c r="BP83" s="31">
        <f>'P22'!$H93</f>
        <v>0</v>
      </c>
      <c r="BQ83" s="31">
        <f>'P23'!$H93</f>
        <v>0</v>
      </c>
      <c r="BR83" s="31">
        <f>'P24'!$H93</f>
        <v>0</v>
      </c>
      <c r="BS83" s="31">
        <f>'P25'!$H93</f>
        <v>0</v>
      </c>
      <c r="BT83" s="198">
        <f>'P26'!$H93</f>
        <v>0</v>
      </c>
      <c r="BU83" s="31">
        <f t="shared" si="5"/>
        <v>0</v>
      </c>
      <c r="BV83" s="199" t="str">
        <f t="shared" si="6"/>
        <v>-</v>
      </c>
    </row>
    <row r="84" spans="1:74" ht="15.75" customHeight="1" x14ac:dyDescent="0.2">
      <c r="A84" s="200" t="s">
        <v>419</v>
      </c>
      <c r="B84" s="193" t="str">
        <f>Résultats!B95</f>
        <v>11.13</v>
      </c>
      <c r="C84" s="194" t="str">
        <f>Résultats!C95</f>
        <v>AA</v>
      </c>
      <c r="D84" s="31">
        <f>Résultats!E95</f>
        <v>0</v>
      </c>
      <c r="E84" s="13"/>
      <c r="F84" s="100" t="str">
        <f>'P01'!G94</f>
        <v>na</v>
      </c>
      <c r="G84" s="103" t="str">
        <f>'P02'!G94</f>
        <v>nc</v>
      </c>
      <c r="H84" s="103" t="str">
        <f>'P03'!G94</f>
        <v>na</v>
      </c>
      <c r="I84" s="103" t="str">
        <f>'P04'!G94</f>
        <v>na</v>
      </c>
      <c r="J84" s="103" t="str">
        <f>'P05'!G94</f>
        <v>na</v>
      </c>
      <c r="K84" s="103" t="str">
        <f>'P06'!G94</f>
        <v>na</v>
      </c>
      <c r="L84" s="103" t="str">
        <f>'P07'!G94</f>
        <v>na</v>
      </c>
      <c r="M84" s="103" t="str">
        <f>'P08'!G94</f>
        <v>na</v>
      </c>
      <c r="N84" s="103" t="str">
        <f>'P09'!G94</f>
        <v>na</v>
      </c>
      <c r="O84" s="103" t="str">
        <f>'P10'!G94</f>
        <v>na</v>
      </c>
      <c r="P84" s="103" t="str">
        <f>'P11'!G94</f>
        <v>na</v>
      </c>
      <c r="Q84" s="103" t="str">
        <f>'P12'!G94</f>
        <v>na</v>
      </c>
      <c r="R84" s="103" t="str">
        <f>'P13'!G94</f>
        <v>na</v>
      </c>
      <c r="S84" s="103" t="str">
        <f>'P14'!G94</f>
        <v>na</v>
      </c>
      <c r="T84" s="103" t="str">
        <f>'P15'!G94</f>
        <v>na</v>
      </c>
      <c r="U84" s="103" t="str">
        <f>'P16'!G94</f>
        <v>na</v>
      </c>
      <c r="V84" s="103" t="str">
        <f>'P17'!G94</f>
        <v>na</v>
      </c>
      <c r="W84" s="103" t="str">
        <f>'P18'!G94</f>
        <v>na</v>
      </c>
      <c r="X84" s="103" t="str">
        <f>'P19'!G94</f>
        <v>nt</v>
      </c>
      <c r="Y84" s="103" t="str">
        <f>'P20'!G94</f>
        <v>nt</v>
      </c>
      <c r="Z84" s="103" t="str">
        <f>'P21'!G94</f>
        <v>nt</v>
      </c>
      <c r="AA84" s="103" t="str">
        <f>'P22'!G94</f>
        <v>nt</v>
      </c>
      <c r="AB84" s="103" t="str">
        <f>'P23'!G94</f>
        <v>nt</v>
      </c>
      <c r="AC84" s="103" t="str">
        <f>'P24'!G94</f>
        <v>nt</v>
      </c>
      <c r="AD84" s="103" t="str">
        <f>'P25'!G94</f>
        <v>nt</v>
      </c>
      <c r="AE84" s="195" t="str">
        <f>'P26'!G94</f>
        <v>nt</v>
      </c>
      <c r="AF84" s="31">
        <f t="shared" si="0"/>
        <v>0</v>
      </c>
      <c r="AG84" s="31">
        <f t="shared" si="1"/>
        <v>1</v>
      </c>
      <c r="AH84" s="31">
        <f t="shared" si="2"/>
        <v>17</v>
      </c>
      <c r="AI84" s="31">
        <f t="shared" si="3"/>
        <v>8</v>
      </c>
      <c r="AJ84" s="17" t="str">
        <f t="shared" si="4"/>
        <v>NC</v>
      </c>
      <c r="AK84" s="13"/>
      <c r="AL84" s="13"/>
      <c r="AM84" s="13"/>
      <c r="AN84" s="13"/>
      <c r="AO84" s="13"/>
      <c r="AP84" s="13"/>
      <c r="AQ84" s="13"/>
      <c r="AR84" s="13"/>
      <c r="AS84" s="196" t="str">
        <f>Résultats!B95</f>
        <v>11.13</v>
      </c>
      <c r="AT84" s="197" t="str">
        <f>Résultats!C95</f>
        <v>AA</v>
      </c>
      <c r="AU84" s="31">
        <f>'P01'!$H94</f>
        <v>0</v>
      </c>
      <c r="AV84" s="31">
        <f>'P02'!$H94</f>
        <v>0</v>
      </c>
      <c r="AW84" s="31">
        <f>'P03'!$H94</f>
        <v>0</v>
      </c>
      <c r="AX84" s="31">
        <f>'P04'!$H94</f>
        <v>0</v>
      </c>
      <c r="AY84" s="31">
        <f>'P05'!$H94</f>
        <v>0</v>
      </c>
      <c r="AZ84" s="31">
        <f>'P06'!$H94</f>
        <v>0</v>
      </c>
      <c r="BA84" s="31">
        <f>'P07'!$H94</f>
        <v>0</v>
      </c>
      <c r="BB84" s="31">
        <f>'P08'!$H94</f>
        <v>0</v>
      </c>
      <c r="BC84" s="31">
        <f>'P09'!$H94</f>
        <v>0</v>
      </c>
      <c r="BD84" s="31">
        <f>'P10'!$H94</f>
        <v>0</v>
      </c>
      <c r="BE84" s="31">
        <f>'P11'!$H94</f>
        <v>0</v>
      </c>
      <c r="BF84" s="31">
        <f>'P12'!$H94</f>
        <v>0</v>
      </c>
      <c r="BG84" s="31">
        <f>'P13'!$H94</f>
        <v>0</v>
      </c>
      <c r="BH84" s="31">
        <f>'P14'!$H94</f>
        <v>0</v>
      </c>
      <c r="BI84" s="31">
        <f>'P15'!$H94</f>
        <v>0</v>
      </c>
      <c r="BJ84" s="31">
        <f>'P16'!$H94</f>
        <v>0</v>
      </c>
      <c r="BK84" s="31">
        <f>'P17'!$H94</f>
        <v>0</v>
      </c>
      <c r="BL84" s="31">
        <f>'P18'!$H94</f>
        <v>0</v>
      </c>
      <c r="BM84" s="31">
        <f>'P19'!$H94</f>
        <v>0</v>
      </c>
      <c r="BN84" s="31">
        <f>'P20'!$H94</f>
        <v>0</v>
      </c>
      <c r="BO84" s="31"/>
      <c r="BP84" s="31">
        <f>'P22'!$H94</f>
        <v>0</v>
      </c>
      <c r="BQ84" s="31">
        <f>'P23'!$H94</f>
        <v>0</v>
      </c>
      <c r="BR84" s="31">
        <f>'P24'!$H94</f>
        <v>0</v>
      </c>
      <c r="BS84" s="31">
        <f>'P25'!$H94</f>
        <v>0</v>
      </c>
      <c r="BT84" s="198">
        <f>'P26'!$H94</f>
        <v>0</v>
      </c>
      <c r="BU84" s="31">
        <f t="shared" si="5"/>
        <v>0</v>
      </c>
      <c r="BV84" s="199" t="str">
        <f t="shared" si="6"/>
        <v>-</v>
      </c>
    </row>
    <row r="85" spans="1:74" ht="15.75" customHeight="1" x14ac:dyDescent="0.2">
      <c r="A85" s="192" t="s">
        <v>420</v>
      </c>
      <c r="B85" s="193" t="str">
        <f>Résultats!B96</f>
        <v>12.1</v>
      </c>
      <c r="C85" s="194" t="str">
        <f>Résultats!C96</f>
        <v>AA</v>
      </c>
      <c r="D85" s="31">
        <f>Résultats!E96</f>
        <v>0</v>
      </c>
      <c r="E85" s="13"/>
      <c r="F85" s="100" t="str">
        <f>'P01'!G95</f>
        <v>c</v>
      </c>
      <c r="G85" s="103" t="str">
        <f>'P02'!G95</f>
        <v>c</v>
      </c>
      <c r="H85" s="103" t="str">
        <f>'P03'!G95</f>
        <v>c</v>
      </c>
      <c r="I85" s="103" t="str">
        <f>'P04'!G95</f>
        <v>c</v>
      </c>
      <c r="J85" s="103" t="str">
        <f>'P05'!G95</f>
        <v>c</v>
      </c>
      <c r="K85" s="103" t="str">
        <f>'P06'!G95</f>
        <v>c</v>
      </c>
      <c r="L85" s="103" t="str">
        <f>'P07'!G95</f>
        <v>c</v>
      </c>
      <c r="M85" s="103" t="str">
        <f>'P08'!G95</f>
        <v>c</v>
      </c>
      <c r="N85" s="103" t="str">
        <f>'P09'!G95</f>
        <v>c</v>
      </c>
      <c r="O85" s="103" t="str">
        <f>'P10'!G95</f>
        <v>c</v>
      </c>
      <c r="P85" s="103" t="str">
        <f>'P11'!G95</f>
        <v>c</v>
      </c>
      <c r="Q85" s="103" t="str">
        <f>'P12'!G95</f>
        <v>c</v>
      </c>
      <c r="R85" s="103" t="str">
        <f>'P13'!G95</f>
        <v>c</v>
      </c>
      <c r="S85" s="103" t="str">
        <f>'P14'!G95</f>
        <v>c</v>
      </c>
      <c r="T85" s="103" t="str">
        <f>'P15'!G95</f>
        <v>c</v>
      </c>
      <c r="U85" s="103" t="str">
        <f>'P16'!G95</f>
        <v>c</v>
      </c>
      <c r="V85" s="103" t="str">
        <f>'P17'!G95</f>
        <v>c</v>
      </c>
      <c r="W85" s="103" t="str">
        <f>'P18'!G95</f>
        <v>c</v>
      </c>
      <c r="X85" s="103" t="str">
        <f>'P19'!G95</f>
        <v>nt</v>
      </c>
      <c r="Y85" s="103" t="str">
        <f>'P20'!G95</f>
        <v>nt</v>
      </c>
      <c r="Z85" s="103" t="str">
        <f>'P21'!G95</f>
        <v>nt</v>
      </c>
      <c r="AA85" s="103" t="str">
        <f>'P22'!G95</f>
        <v>nt</v>
      </c>
      <c r="AB85" s="103" t="str">
        <f>'P23'!G95</f>
        <v>nt</v>
      </c>
      <c r="AC85" s="103" t="str">
        <f>'P24'!G95</f>
        <v>nt</v>
      </c>
      <c r="AD85" s="103" t="str">
        <f>'P25'!G95</f>
        <v>nt</v>
      </c>
      <c r="AE85" s="195" t="str">
        <f>'P26'!G95</f>
        <v>nt</v>
      </c>
      <c r="AF85" s="31">
        <f t="shared" si="0"/>
        <v>18</v>
      </c>
      <c r="AG85" s="31">
        <f t="shared" si="1"/>
        <v>0</v>
      </c>
      <c r="AH85" s="31">
        <f t="shared" si="2"/>
        <v>0</v>
      </c>
      <c r="AI85" s="31">
        <f t="shared" si="3"/>
        <v>8</v>
      </c>
      <c r="AJ85" s="17" t="str">
        <f t="shared" si="4"/>
        <v>C</v>
      </c>
      <c r="AK85" s="13"/>
      <c r="AL85" s="13"/>
      <c r="AM85" s="13"/>
      <c r="AN85" s="13"/>
      <c r="AO85" s="13"/>
      <c r="AP85" s="13"/>
      <c r="AQ85" s="13"/>
      <c r="AR85" s="13"/>
      <c r="AS85" s="196" t="str">
        <f>Résultats!B96</f>
        <v>12.1</v>
      </c>
      <c r="AT85" s="197" t="str">
        <f>Résultats!C96</f>
        <v>AA</v>
      </c>
      <c r="AU85" s="31">
        <f>'P01'!$H95</f>
        <v>0</v>
      </c>
      <c r="AV85" s="31">
        <f>'P02'!$H95</f>
        <v>0</v>
      </c>
      <c r="AW85" s="31">
        <f>'P03'!$H95</f>
        <v>0</v>
      </c>
      <c r="AX85" s="31">
        <f>'P04'!$H95</f>
        <v>0</v>
      </c>
      <c r="AY85" s="31">
        <f>'P05'!$H95</f>
        <v>0</v>
      </c>
      <c r="AZ85" s="31">
        <f>'P06'!$H95</f>
        <v>0</v>
      </c>
      <c r="BA85" s="31">
        <f>'P07'!$H95</f>
        <v>0</v>
      </c>
      <c r="BB85" s="31">
        <f>'P08'!$H95</f>
        <v>0</v>
      </c>
      <c r="BC85" s="31">
        <f>'P09'!$H95</f>
        <v>0</v>
      </c>
      <c r="BD85" s="31">
        <f>'P10'!$H95</f>
        <v>0</v>
      </c>
      <c r="BE85" s="31">
        <f>'P11'!$H95</f>
        <v>0</v>
      </c>
      <c r="BF85" s="31">
        <f>'P12'!$H95</f>
        <v>0</v>
      </c>
      <c r="BG85" s="31">
        <f>'P13'!$H95</f>
        <v>0</v>
      </c>
      <c r="BH85" s="31">
        <f>'P14'!$H95</f>
        <v>0</v>
      </c>
      <c r="BI85" s="31">
        <f>'P15'!$H95</f>
        <v>0</v>
      </c>
      <c r="BJ85" s="31">
        <f>'P16'!$H95</f>
        <v>0</v>
      </c>
      <c r="BK85" s="31">
        <f>'P17'!$H95</f>
        <v>0</v>
      </c>
      <c r="BL85" s="31">
        <f>'P18'!$H95</f>
        <v>0</v>
      </c>
      <c r="BM85" s="31">
        <f>'P19'!$H95</f>
        <v>0</v>
      </c>
      <c r="BN85" s="31">
        <f>'P20'!$H95</f>
        <v>0</v>
      </c>
      <c r="BO85" s="31"/>
      <c r="BP85" s="31">
        <f>'P22'!$H95</f>
        <v>0</v>
      </c>
      <c r="BQ85" s="31">
        <f>'P23'!$H95</f>
        <v>0</v>
      </c>
      <c r="BR85" s="31">
        <f>'P24'!$H95</f>
        <v>0</v>
      </c>
      <c r="BS85" s="31">
        <f>'P25'!$H95</f>
        <v>0</v>
      </c>
      <c r="BT85" s="198">
        <f>'P26'!$H95</f>
        <v>0</v>
      </c>
      <c r="BU85" s="31">
        <f t="shared" si="5"/>
        <v>0</v>
      </c>
      <c r="BV85" s="199" t="str">
        <f t="shared" si="6"/>
        <v>-</v>
      </c>
    </row>
    <row r="86" spans="1:74" ht="15.75" customHeight="1" x14ac:dyDescent="0.2">
      <c r="A86" s="200" t="s">
        <v>420</v>
      </c>
      <c r="B86" s="193" t="str">
        <f>Résultats!B97</f>
        <v>12.2</v>
      </c>
      <c r="C86" s="194" t="str">
        <f>Résultats!C97</f>
        <v>AA</v>
      </c>
      <c r="D86" s="31">
        <f>Résultats!E97</f>
        <v>0</v>
      </c>
      <c r="E86" s="13"/>
      <c r="F86" s="100" t="str">
        <f>'P01'!G96</f>
        <v>c</v>
      </c>
      <c r="G86" s="103" t="str">
        <f>'P02'!G96</f>
        <v>c</v>
      </c>
      <c r="H86" s="103" t="str">
        <f>'P03'!G96</f>
        <v>c</v>
      </c>
      <c r="I86" s="103" t="str">
        <f>'P04'!G96</f>
        <v>c</v>
      </c>
      <c r="J86" s="103" t="str">
        <f>'P05'!G96</f>
        <v>c</v>
      </c>
      <c r="K86" s="103" t="str">
        <f>'P06'!G96</f>
        <v>c</v>
      </c>
      <c r="L86" s="103" t="str">
        <f>'P07'!G96</f>
        <v>c</v>
      </c>
      <c r="M86" s="103" t="str">
        <f>'P08'!G96</f>
        <v>c</v>
      </c>
      <c r="N86" s="103" t="str">
        <f>'P09'!G96</f>
        <v>c</v>
      </c>
      <c r="O86" s="103" t="str">
        <f>'P10'!G96</f>
        <v>c</v>
      </c>
      <c r="P86" s="103" t="str">
        <f>'P11'!G96</f>
        <v>c</v>
      </c>
      <c r="Q86" s="103" t="str">
        <f>'P12'!G96</f>
        <v>c</v>
      </c>
      <c r="R86" s="103" t="str">
        <f>'P13'!G96</f>
        <v>c</v>
      </c>
      <c r="S86" s="103" t="str">
        <f>'P14'!G96</f>
        <v>c</v>
      </c>
      <c r="T86" s="103" t="str">
        <f>'P15'!G96</f>
        <v>c</v>
      </c>
      <c r="U86" s="103" t="str">
        <f>'P16'!G96</f>
        <v>c</v>
      </c>
      <c r="V86" s="103" t="str">
        <f>'P17'!G96</f>
        <v>c</v>
      </c>
      <c r="W86" s="103" t="str">
        <f>'P18'!G96</f>
        <v>c</v>
      </c>
      <c r="X86" s="103" t="str">
        <f>'P19'!G96</f>
        <v>nt</v>
      </c>
      <c r="Y86" s="103" t="str">
        <f>'P20'!G96</f>
        <v>nt</v>
      </c>
      <c r="Z86" s="103" t="str">
        <f>'P21'!G96</f>
        <v>nt</v>
      </c>
      <c r="AA86" s="103" t="str">
        <f>'P22'!G96</f>
        <v>nt</v>
      </c>
      <c r="AB86" s="103" t="str">
        <f>'P23'!G96</f>
        <v>nt</v>
      </c>
      <c r="AC86" s="103" t="str">
        <f>'P24'!G96</f>
        <v>nt</v>
      </c>
      <c r="AD86" s="103" t="str">
        <f>'P25'!G96</f>
        <v>nt</v>
      </c>
      <c r="AE86" s="195" t="str">
        <f>'P26'!G96</f>
        <v>nt</v>
      </c>
      <c r="AF86" s="31">
        <f t="shared" si="0"/>
        <v>18</v>
      </c>
      <c r="AG86" s="31">
        <f t="shared" si="1"/>
        <v>0</v>
      </c>
      <c r="AH86" s="31">
        <f t="shared" si="2"/>
        <v>0</v>
      </c>
      <c r="AI86" s="31">
        <f t="shared" si="3"/>
        <v>8</v>
      </c>
      <c r="AJ86" s="17" t="str">
        <f t="shared" si="4"/>
        <v>C</v>
      </c>
      <c r="AK86" s="13"/>
      <c r="AL86" s="13"/>
      <c r="AM86" s="13"/>
      <c r="AN86" s="13"/>
      <c r="AO86" s="13"/>
      <c r="AP86" s="13"/>
      <c r="AQ86" s="13"/>
      <c r="AR86" s="13"/>
      <c r="AS86" s="196" t="str">
        <f>Résultats!B97</f>
        <v>12.2</v>
      </c>
      <c r="AT86" s="197" t="str">
        <f>Résultats!C97</f>
        <v>AA</v>
      </c>
      <c r="AU86" s="31">
        <f>'P01'!$H96</f>
        <v>0</v>
      </c>
      <c r="AV86" s="31">
        <f>'P02'!$H96</f>
        <v>0</v>
      </c>
      <c r="AW86" s="31">
        <f>'P03'!$H96</f>
        <v>0</v>
      </c>
      <c r="AX86" s="31">
        <f>'P04'!$H96</f>
        <v>0</v>
      </c>
      <c r="AY86" s="31">
        <f>'P05'!$H96</f>
        <v>0</v>
      </c>
      <c r="AZ86" s="31">
        <f>'P06'!$H96</f>
        <v>0</v>
      </c>
      <c r="BA86" s="31">
        <f>'P07'!$H96</f>
        <v>0</v>
      </c>
      <c r="BB86" s="31">
        <f>'P08'!$H96</f>
        <v>0</v>
      </c>
      <c r="BC86" s="31">
        <f>'P09'!$H96</f>
        <v>0</v>
      </c>
      <c r="BD86" s="31">
        <f>'P10'!$H96</f>
        <v>0</v>
      </c>
      <c r="BE86" s="31">
        <f>'P11'!$H96</f>
        <v>0</v>
      </c>
      <c r="BF86" s="31">
        <f>'P12'!$H96</f>
        <v>0</v>
      </c>
      <c r="BG86" s="31">
        <f>'P13'!$H96</f>
        <v>0</v>
      </c>
      <c r="BH86" s="31">
        <f>'P14'!$H96</f>
        <v>0</v>
      </c>
      <c r="BI86" s="31">
        <f>'P15'!$H96</f>
        <v>0</v>
      </c>
      <c r="BJ86" s="31">
        <f>'P16'!$H96</f>
        <v>0</v>
      </c>
      <c r="BK86" s="31">
        <f>'P17'!$H96</f>
        <v>0</v>
      </c>
      <c r="BL86" s="31">
        <f>'P18'!$H96</f>
        <v>0</v>
      </c>
      <c r="BM86" s="31">
        <f>'P19'!$H96</f>
        <v>0</v>
      </c>
      <c r="BN86" s="31">
        <f>'P20'!$H96</f>
        <v>0</v>
      </c>
      <c r="BO86" s="31"/>
      <c r="BP86" s="31">
        <f>'P22'!$H96</f>
        <v>0</v>
      </c>
      <c r="BQ86" s="31">
        <f>'P23'!$H96</f>
        <v>0</v>
      </c>
      <c r="BR86" s="31">
        <f>'P24'!$H96</f>
        <v>0</v>
      </c>
      <c r="BS86" s="31">
        <f>'P25'!$H96</f>
        <v>0</v>
      </c>
      <c r="BT86" s="198">
        <f>'P26'!$H96</f>
        <v>0</v>
      </c>
      <c r="BU86" s="31">
        <f t="shared" si="5"/>
        <v>0</v>
      </c>
      <c r="BV86" s="199" t="str">
        <f t="shared" si="6"/>
        <v>-</v>
      </c>
    </row>
    <row r="87" spans="1:74" ht="15.75" customHeight="1" x14ac:dyDescent="0.2">
      <c r="A87" s="200" t="s">
        <v>420</v>
      </c>
      <c r="B87" s="193" t="str">
        <f>Résultats!B98</f>
        <v>12.3</v>
      </c>
      <c r="C87" s="194" t="str">
        <f>Résultats!C98</f>
        <v>AA</v>
      </c>
      <c r="D87" s="31">
        <f>Résultats!E98</f>
        <v>0</v>
      </c>
      <c r="E87" s="13"/>
      <c r="F87" s="100" t="str">
        <f>'P01'!G97</f>
        <v>c</v>
      </c>
      <c r="G87" s="103" t="str">
        <f>'P02'!G97</f>
        <v>c</v>
      </c>
      <c r="H87" s="103" t="str">
        <f>'P03'!G97</f>
        <v>c</v>
      </c>
      <c r="I87" s="103" t="str">
        <f>'P04'!G97</f>
        <v>c</v>
      </c>
      <c r="J87" s="103" t="str">
        <f>'P05'!G97</f>
        <v>c</v>
      </c>
      <c r="K87" s="103" t="str">
        <f>'P06'!G97</f>
        <v>c</v>
      </c>
      <c r="L87" s="103" t="str">
        <f>'P07'!G97</f>
        <v>c</v>
      </c>
      <c r="M87" s="103" t="str">
        <f>'P08'!G97</f>
        <v>c</v>
      </c>
      <c r="N87" s="103" t="str">
        <f>'P09'!G97</f>
        <v>c</v>
      </c>
      <c r="O87" s="103" t="str">
        <f>'P10'!G97</f>
        <v>c</v>
      </c>
      <c r="P87" s="103" t="str">
        <f>'P11'!G97</f>
        <v>c</v>
      </c>
      <c r="Q87" s="103" t="str">
        <f>'P12'!G97</f>
        <v>c</v>
      </c>
      <c r="R87" s="103" t="str">
        <f>'P13'!G97</f>
        <v>c</v>
      </c>
      <c r="S87" s="103" t="str">
        <f>'P14'!G97</f>
        <v>c</v>
      </c>
      <c r="T87" s="103" t="str">
        <f>'P15'!G97</f>
        <v>c</v>
      </c>
      <c r="U87" s="103" t="str">
        <f>'P16'!G97</f>
        <v>c</v>
      </c>
      <c r="V87" s="103" t="str">
        <f>'P17'!G97</f>
        <v>c</v>
      </c>
      <c r="W87" s="103" t="str">
        <f>'P18'!G97</f>
        <v>c</v>
      </c>
      <c r="X87" s="103" t="str">
        <f>'P19'!G97</f>
        <v>nt</v>
      </c>
      <c r="Y87" s="103" t="str">
        <f>'P20'!G97</f>
        <v>nt</v>
      </c>
      <c r="Z87" s="103" t="str">
        <f>'P21'!G97</f>
        <v>nt</v>
      </c>
      <c r="AA87" s="103" t="str">
        <f>'P22'!G97</f>
        <v>nt</v>
      </c>
      <c r="AB87" s="103" t="str">
        <f>'P23'!G97</f>
        <v>nt</v>
      </c>
      <c r="AC87" s="103" t="str">
        <f>'P24'!G97</f>
        <v>nt</v>
      </c>
      <c r="AD87" s="103" t="str">
        <f>'P25'!G97</f>
        <v>nt</v>
      </c>
      <c r="AE87" s="195" t="str">
        <f>'P26'!G97</f>
        <v>nt</v>
      </c>
      <c r="AF87" s="31">
        <f t="shared" si="0"/>
        <v>18</v>
      </c>
      <c r="AG87" s="31">
        <f t="shared" si="1"/>
        <v>0</v>
      </c>
      <c r="AH87" s="31">
        <f t="shared" si="2"/>
        <v>0</v>
      </c>
      <c r="AI87" s="31">
        <f t="shared" si="3"/>
        <v>8</v>
      </c>
      <c r="AJ87" s="17" t="str">
        <f t="shared" si="4"/>
        <v>C</v>
      </c>
      <c r="AK87" s="13"/>
      <c r="AL87" s="13"/>
      <c r="AM87" s="13"/>
      <c r="AN87" s="13"/>
      <c r="AO87" s="13"/>
      <c r="AP87" s="13"/>
      <c r="AQ87" s="13"/>
      <c r="AR87" s="13"/>
      <c r="AS87" s="196" t="str">
        <f>Résultats!B98</f>
        <v>12.3</v>
      </c>
      <c r="AT87" s="197" t="str">
        <f>Résultats!C98</f>
        <v>AA</v>
      </c>
      <c r="AU87" s="31">
        <f>'P01'!$H97</f>
        <v>0</v>
      </c>
      <c r="AV87" s="31">
        <f>'P02'!$H97</f>
        <v>0</v>
      </c>
      <c r="AW87" s="31">
        <f>'P03'!$H97</f>
        <v>0</v>
      </c>
      <c r="AX87" s="31">
        <f>'P04'!$H97</f>
        <v>0</v>
      </c>
      <c r="AY87" s="31">
        <f>'P05'!$H97</f>
        <v>0</v>
      </c>
      <c r="AZ87" s="31">
        <f>'P06'!$H97</f>
        <v>0</v>
      </c>
      <c r="BA87" s="31">
        <f>'P07'!$H97</f>
        <v>0</v>
      </c>
      <c r="BB87" s="31">
        <f>'P08'!$H97</f>
        <v>0</v>
      </c>
      <c r="BC87" s="31">
        <f>'P09'!$H97</f>
        <v>0</v>
      </c>
      <c r="BD87" s="31">
        <f>'P10'!$H97</f>
        <v>0</v>
      </c>
      <c r="BE87" s="31">
        <f>'P11'!$H97</f>
        <v>0</v>
      </c>
      <c r="BF87" s="31">
        <f>'P12'!$H97</f>
        <v>0</v>
      </c>
      <c r="BG87" s="31">
        <f>'P13'!$H97</f>
        <v>0</v>
      </c>
      <c r="BH87" s="31">
        <f>'P14'!$H97</f>
        <v>0</v>
      </c>
      <c r="BI87" s="31">
        <f>'P15'!$H97</f>
        <v>0</v>
      </c>
      <c r="BJ87" s="31">
        <f>'P16'!$H97</f>
        <v>0</v>
      </c>
      <c r="BK87" s="31">
        <f>'P17'!$H97</f>
        <v>0</v>
      </c>
      <c r="BL87" s="31">
        <f>'P18'!$H97</f>
        <v>0</v>
      </c>
      <c r="BM87" s="31">
        <f>'P19'!$H97</f>
        <v>0</v>
      </c>
      <c r="BN87" s="31">
        <f>'P20'!$H97</f>
        <v>0</v>
      </c>
      <c r="BO87" s="31"/>
      <c r="BP87" s="31">
        <f>'P22'!$H97</f>
        <v>0</v>
      </c>
      <c r="BQ87" s="31">
        <f>'P23'!$H97</f>
        <v>0</v>
      </c>
      <c r="BR87" s="31">
        <f>'P24'!$H97</f>
        <v>0</v>
      </c>
      <c r="BS87" s="31">
        <f>'P25'!$H97</f>
        <v>0</v>
      </c>
      <c r="BT87" s="198">
        <f>'P26'!$H97</f>
        <v>0</v>
      </c>
      <c r="BU87" s="31">
        <f t="shared" si="5"/>
        <v>0</v>
      </c>
      <c r="BV87" s="199" t="str">
        <f t="shared" si="6"/>
        <v>-</v>
      </c>
    </row>
    <row r="88" spans="1:74" ht="15.75" customHeight="1" x14ac:dyDescent="0.2">
      <c r="A88" s="200" t="s">
        <v>420</v>
      </c>
      <c r="B88" s="193" t="str">
        <f>Résultats!B99</f>
        <v>12.4</v>
      </c>
      <c r="C88" s="194" t="str">
        <f>Résultats!C99</f>
        <v>AA</v>
      </c>
      <c r="D88" s="31">
        <f>Résultats!E99</f>
        <v>0</v>
      </c>
      <c r="E88" s="13"/>
      <c r="F88" s="100" t="str">
        <f>'P01'!G98</f>
        <v>c</v>
      </c>
      <c r="G88" s="103" t="str">
        <f>'P02'!G98</f>
        <v>c</v>
      </c>
      <c r="H88" s="103" t="str">
        <f>'P03'!G98</f>
        <v>c</v>
      </c>
      <c r="I88" s="103" t="str">
        <f>'P04'!G98</f>
        <v>c</v>
      </c>
      <c r="J88" s="103" t="str">
        <f>'P05'!G98</f>
        <v>c</v>
      </c>
      <c r="K88" s="103" t="str">
        <f>'P06'!G98</f>
        <v>c</v>
      </c>
      <c r="L88" s="103" t="str">
        <f>'P07'!G98</f>
        <v>c</v>
      </c>
      <c r="M88" s="103" t="str">
        <f>'P08'!G98</f>
        <v>c</v>
      </c>
      <c r="N88" s="103" t="str">
        <f>'P09'!G98</f>
        <v>c</v>
      </c>
      <c r="O88" s="103" t="str">
        <f>'P10'!G98</f>
        <v>c</v>
      </c>
      <c r="P88" s="103" t="str">
        <f>'P11'!G98</f>
        <v>c</v>
      </c>
      <c r="Q88" s="103" t="str">
        <f>'P12'!G98</f>
        <v>c</v>
      </c>
      <c r="R88" s="103" t="str">
        <f>'P13'!G98</f>
        <v>c</v>
      </c>
      <c r="S88" s="103" t="str">
        <f>'P14'!G98</f>
        <v>c</v>
      </c>
      <c r="T88" s="103" t="str">
        <f>'P15'!G98</f>
        <v>c</v>
      </c>
      <c r="U88" s="103" t="str">
        <f>'P16'!G98</f>
        <v>c</v>
      </c>
      <c r="V88" s="103" t="str">
        <f>'P17'!G98</f>
        <v>c</v>
      </c>
      <c r="W88" s="103" t="str">
        <f>'P18'!G98</f>
        <v>c</v>
      </c>
      <c r="X88" s="103" t="str">
        <f>'P19'!G98</f>
        <v>nt</v>
      </c>
      <c r="Y88" s="103" t="str">
        <f>'P20'!G98</f>
        <v>nt</v>
      </c>
      <c r="Z88" s="103" t="str">
        <f>'P21'!G98</f>
        <v>nt</v>
      </c>
      <c r="AA88" s="103" t="str">
        <f>'P22'!G98</f>
        <v>nt</v>
      </c>
      <c r="AB88" s="103" t="str">
        <f>'P23'!G98</f>
        <v>nt</v>
      </c>
      <c r="AC88" s="103" t="str">
        <f>'P24'!G98</f>
        <v>nt</v>
      </c>
      <c r="AD88" s="103" t="str">
        <f>'P25'!G98</f>
        <v>nt</v>
      </c>
      <c r="AE88" s="195" t="str">
        <f>'P26'!G98</f>
        <v>nt</v>
      </c>
      <c r="AF88" s="31">
        <f t="shared" si="0"/>
        <v>18</v>
      </c>
      <c r="AG88" s="31">
        <f t="shared" si="1"/>
        <v>0</v>
      </c>
      <c r="AH88" s="31">
        <f t="shared" si="2"/>
        <v>0</v>
      </c>
      <c r="AI88" s="31">
        <f t="shared" si="3"/>
        <v>8</v>
      </c>
      <c r="AJ88" s="17" t="str">
        <f t="shared" si="4"/>
        <v>C</v>
      </c>
      <c r="AK88" s="13"/>
      <c r="AL88" s="13"/>
      <c r="AM88" s="13"/>
      <c r="AN88" s="13"/>
      <c r="AO88" s="13"/>
      <c r="AP88" s="13"/>
      <c r="AQ88" s="13"/>
      <c r="AR88" s="13"/>
      <c r="AS88" s="196" t="str">
        <f>Résultats!B99</f>
        <v>12.4</v>
      </c>
      <c r="AT88" s="197" t="str">
        <f>Résultats!C99</f>
        <v>AA</v>
      </c>
      <c r="AU88" s="31">
        <f>'P01'!$H98</f>
        <v>0</v>
      </c>
      <c r="AV88" s="31">
        <f>'P02'!$H98</f>
        <v>0</v>
      </c>
      <c r="AW88" s="31">
        <f>'P03'!$H98</f>
        <v>0</v>
      </c>
      <c r="AX88" s="31">
        <f>'P04'!$H98</f>
        <v>0</v>
      </c>
      <c r="AY88" s="31">
        <f>'P05'!$H98</f>
        <v>0</v>
      </c>
      <c r="AZ88" s="31">
        <f>'P06'!$H98</f>
        <v>0</v>
      </c>
      <c r="BA88" s="31">
        <f>'P07'!$H98</f>
        <v>0</v>
      </c>
      <c r="BB88" s="31">
        <f>'P08'!$H98</f>
        <v>0</v>
      </c>
      <c r="BC88" s="31">
        <f>'P09'!$H98</f>
        <v>0</v>
      </c>
      <c r="BD88" s="31">
        <f>'P10'!$H98</f>
        <v>0</v>
      </c>
      <c r="BE88" s="31">
        <f>'P11'!$H98</f>
        <v>0</v>
      </c>
      <c r="BF88" s="31">
        <f>'P12'!$H98</f>
        <v>0</v>
      </c>
      <c r="BG88" s="31">
        <f>'P13'!$H98</f>
        <v>0</v>
      </c>
      <c r="BH88" s="31">
        <f>'P14'!$H98</f>
        <v>0</v>
      </c>
      <c r="BI88" s="31">
        <f>'P15'!$H98</f>
        <v>0</v>
      </c>
      <c r="BJ88" s="31">
        <f>'P16'!$H98</f>
        <v>0</v>
      </c>
      <c r="BK88" s="31">
        <f>'P17'!$H98</f>
        <v>0</v>
      </c>
      <c r="BL88" s="31">
        <f>'P18'!$H98</f>
        <v>0</v>
      </c>
      <c r="BM88" s="31">
        <f>'P19'!$H98</f>
        <v>0</v>
      </c>
      <c r="BN88" s="31">
        <f>'P20'!$H98</f>
        <v>0</v>
      </c>
      <c r="BO88" s="31"/>
      <c r="BP88" s="31">
        <f>'P22'!$H98</f>
        <v>0</v>
      </c>
      <c r="BQ88" s="31">
        <f>'P23'!$H98</f>
        <v>0</v>
      </c>
      <c r="BR88" s="31">
        <f>'P24'!$H98</f>
        <v>0</v>
      </c>
      <c r="BS88" s="31">
        <f>'P25'!$H98</f>
        <v>0</v>
      </c>
      <c r="BT88" s="198">
        <f>'P26'!$H98</f>
        <v>0</v>
      </c>
      <c r="BU88" s="31">
        <f t="shared" si="5"/>
        <v>0</v>
      </c>
      <c r="BV88" s="199" t="str">
        <f t="shared" si="6"/>
        <v>-</v>
      </c>
    </row>
    <row r="89" spans="1:74" ht="15.75" customHeight="1" x14ac:dyDescent="0.2">
      <c r="A89" s="200" t="s">
        <v>420</v>
      </c>
      <c r="B89" s="193" t="str">
        <f>Résultats!B100</f>
        <v>12.5</v>
      </c>
      <c r="C89" s="194" t="str">
        <f>Résultats!C100</f>
        <v>AA</v>
      </c>
      <c r="D89" s="31">
        <f>Résultats!E100</f>
        <v>0</v>
      </c>
      <c r="E89" s="13"/>
      <c r="F89" s="100" t="str">
        <f>'P01'!G99</f>
        <v>c</v>
      </c>
      <c r="G89" s="103" t="str">
        <f>'P02'!G99</f>
        <v>c</v>
      </c>
      <c r="H89" s="103" t="str">
        <f>'P03'!G99</f>
        <v>c</v>
      </c>
      <c r="I89" s="103" t="str">
        <f>'P04'!G99</f>
        <v>c</v>
      </c>
      <c r="J89" s="103" t="str">
        <f>'P05'!G99</f>
        <v>c</v>
      </c>
      <c r="K89" s="103" t="str">
        <f>'P06'!G99</f>
        <v>c</v>
      </c>
      <c r="L89" s="103" t="str">
        <f>'P07'!G99</f>
        <v>c</v>
      </c>
      <c r="M89" s="103" t="str">
        <f>'P08'!G99</f>
        <v>c</v>
      </c>
      <c r="N89" s="103" t="str">
        <f>'P09'!G99</f>
        <v>c</v>
      </c>
      <c r="O89" s="103" t="str">
        <f>'P10'!G99</f>
        <v>c</v>
      </c>
      <c r="P89" s="103" t="str">
        <f>'P11'!G99</f>
        <v>c</v>
      </c>
      <c r="Q89" s="103" t="str">
        <f>'P12'!G99</f>
        <v>c</v>
      </c>
      <c r="R89" s="103" t="str">
        <f>'P13'!G99</f>
        <v>c</v>
      </c>
      <c r="S89" s="103" t="str">
        <f>'P14'!G99</f>
        <v>c</v>
      </c>
      <c r="T89" s="103" t="str">
        <f>'P15'!G99</f>
        <v>c</v>
      </c>
      <c r="U89" s="103" t="str">
        <f>'P16'!G99</f>
        <v>c</v>
      </c>
      <c r="V89" s="103" t="str">
        <f>'P17'!G99</f>
        <v>c</v>
      </c>
      <c r="W89" s="103" t="str">
        <f>'P18'!G99</f>
        <v>c</v>
      </c>
      <c r="X89" s="103" t="str">
        <f>'P19'!G99</f>
        <v>nt</v>
      </c>
      <c r="Y89" s="103" t="str">
        <f>'P20'!G99</f>
        <v>nt</v>
      </c>
      <c r="Z89" s="103" t="str">
        <f>'P21'!G99</f>
        <v>nt</v>
      </c>
      <c r="AA89" s="103" t="str">
        <f>'P22'!G99</f>
        <v>nt</v>
      </c>
      <c r="AB89" s="103" t="str">
        <f>'P23'!G99</f>
        <v>nt</v>
      </c>
      <c r="AC89" s="103" t="str">
        <f>'P24'!G99</f>
        <v>nt</v>
      </c>
      <c r="AD89" s="103" t="str">
        <f>'P25'!G99</f>
        <v>nt</v>
      </c>
      <c r="AE89" s="195" t="str">
        <f>'P26'!G99</f>
        <v>nt</v>
      </c>
      <c r="AF89" s="31">
        <f t="shared" si="0"/>
        <v>18</v>
      </c>
      <c r="AG89" s="31">
        <f t="shared" si="1"/>
        <v>0</v>
      </c>
      <c r="AH89" s="31">
        <f t="shared" si="2"/>
        <v>0</v>
      </c>
      <c r="AI89" s="31">
        <f t="shared" si="3"/>
        <v>8</v>
      </c>
      <c r="AJ89" s="17" t="str">
        <f t="shared" si="4"/>
        <v>C</v>
      </c>
      <c r="AK89" s="13"/>
      <c r="AL89" s="13"/>
      <c r="AM89" s="13"/>
      <c r="AN89" s="13"/>
      <c r="AO89" s="13"/>
      <c r="AP89" s="13"/>
      <c r="AQ89" s="13"/>
      <c r="AR89" s="13"/>
      <c r="AS89" s="196" t="str">
        <f>Résultats!B100</f>
        <v>12.5</v>
      </c>
      <c r="AT89" s="197" t="str">
        <f>Résultats!C100</f>
        <v>AA</v>
      </c>
      <c r="AU89" s="31">
        <f>'P01'!$H99</f>
        <v>0</v>
      </c>
      <c r="AV89" s="31">
        <f>'P02'!$H99</f>
        <v>0</v>
      </c>
      <c r="AW89" s="31">
        <f>'P03'!$H99</f>
        <v>0</v>
      </c>
      <c r="AX89" s="31">
        <f>'P04'!$H99</f>
        <v>0</v>
      </c>
      <c r="AY89" s="31">
        <f>'P05'!$H99</f>
        <v>0</v>
      </c>
      <c r="AZ89" s="31">
        <f>'P06'!$H99</f>
        <v>0</v>
      </c>
      <c r="BA89" s="31">
        <f>'P07'!$H99</f>
        <v>0</v>
      </c>
      <c r="BB89" s="31">
        <f>'P08'!$H99</f>
        <v>0</v>
      </c>
      <c r="BC89" s="31">
        <f>'P09'!$H99</f>
        <v>0</v>
      </c>
      <c r="BD89" s="31">
        <f>'P10'!$H99</f>
        <v>0</v>
      </c>
      <c r="BE89" s="31">
        <f>'P11'!$H99</f>
        <v>0</v>
      </c>
      <c r="BF89" s="31">
        <f>'P12'!$H99</f>
        <v>0</v>
      </c>
      <c r="BG89" s="31">
        <f>'P13'!$H99</f>
        <v>0</v>
      </c>
      <c r="BH89" s="31">
        <f>'P14'!$H99</f>
        <v>0</v>
      </c>
      <c r="BI89" s="31">
        <f>'P15'!$H99</f>
        <v>0</v>
      </c>
      <c r="BJ89" s="31">
        <f>'P16'!$H99</f>
        <v>0</v>
      </c>
      <c r="BK89" s="31">
        <f>'P17'!$H99</f>
        <v>0</v>
      </c>
      <c r="BL89" s="31">
        <f>'P18'!$H99</f>
        <v>0</v>
      </c>
      <c r="BM89" s="31">
        <f>'P19'!$H99</f>
        <v>0</v>
      </c>
      <c r="BN89" s="31">
        <f>'P20'!$H99</f>
        <v>0</v>
      </c>
      <c r="BO89" s="31"/>
      <c r="BP89" s="31">
        <f>'P22'!$H99</f>
        <v>0</v>
      </c>
      <c r="BQ89" s="31">
        <f>'P23'!$H99</f>
        <v>0</v>
      </c>
      <c r="BR89" s="31">
        <f>'P24'!$H99</f>
        <v>0</v>
      </c>
      <c r="BS89" s="31">
        <f>'P25'!$H99</f>
        <v>0</v>
      </c>
      <c r="BT89" s="198">
        <f>'P26'!$H99</f>
        <v>0</v>
      </c>
      <c r="BU89" s="31">
        <f t="shared" si="5"/>
        <v>0</v>
      </c>
      <c r="BV89" s="199" t="str">
        <f t="shared" si="6"/>
        <v>-</v>
      </c>
    </row>
    <row r="90" spans="1:74" ht="15.75" customHeight="1" x14ac:dyDescent="0.2">
      <c r="A90" s="200" t="s">
        <v>420</v>
      </c>
      <c r="B90" s="193" t="str">
        <f>Résultats!B101</f>
        <v>12.6</v>
      </c>
      <c r="C90" s="194" t="str">
        <f>Résultats!C101</f>
        <v>A</v>
      </c>
      <c r="D90" s="31">
        <f>Résultats!E101</f>
        <v>0</v>
      </c>
      <c r="E90" s="13"/>
      <c r="F90" s="100" t="str">
        <f>'P01'!G100</f>
        <v>c</v>
      </c>
      <c r="G90" s="103" t="str">
        <f>'P02'!G100</f>
        <v>c</v>
      </c>
      <c r="H90" s="103" t="str">
        <f>'P03'!G100</f>
        <v>c</v>
      </c>
      <c r="I90" s="103" t="str">
        <f>'P04'!G100</f>
        <v>c</v>
      </c>
      <c r="J90" s="103" t="str">
        <f>'P05'!G100</f>
        <v>c</v>
      </c>
      <c r="K90" s="103" t="str">
        <f>'P06'!G100</f>
        <v>c</v>
      </c>
      <c r="L90" s="103" t="str">
        <f>'P07'!G100</f>
        <v>c</v>
      </c>
      <c r="M90" s="103" t="str">
        <f>'P08'!G100</f>
        <v>c</v>
      </c>
      <c r="N90" s="103" t="str">
        <f>'P09'!G100</f>
        <v>c</v>
      </c>
      <c r="O90" s="103" t="str">
        <f>'P10'!G100</f>
        <v>c</v>
      </c>
      <c r="P90" s="103" t="str">
        <f>'P11'!G100</f>
        <v>c</v>
      </c>
      <c r="Q90" s="103" t="str">
        <f>'P12'!G100</f>
        <v>c</v>
      </c>
      <c r="R90" s="103" t="str">
        <f>'P13'!G100</f>
        <v>c</v>
      </c>
      <c r="S90" s="103" t="str">
        <f>'P14'!G100</f>
        <v>c</v>
      </c>
      <c r="T90" s="103" t="str">
        <f>'P15'!G100</f>
        <v>c</v>
      </c>
      <c r="U90" s="103" t="str">
        <f>'P16'!G100</f>
        <v>c</v>
      </c>
      <c r="V90" s="103" t="str">
        <f>'P17'!G100</f>
        <v>c</v>
      </c>
      <c r="W90" s="103" t="str">
        <f>'P18'!G100</f>
        <v>c</v>
      </c>
      <c r="X90" s="103" t="str">
        <f>'P19'!G100</f>
        <v>nt</v>
      </c>
      <c r="Y90" s="103" t="str">
        <f>'P20'!G100</f>
        <v>nt</v>
      </c>
      <c r="Z90" s="103" t="str">
        <f>'P21'!G100</f>
        <v>nt</v>
      </c>
      <c r="AA90" s="103" t="str">
        <f>'P22'!G100</f>
        <v>nt</v>
      </c>
      <c r="AB90" s="103" t="str">
        <f>'P23'!G100</f>
        <v>nt</v>
      </c>
      <c r="AC90" s="103" t="str">
        <f>'P24'!G100</f>
        <v>nt</v>
      </c>
      <c r="AD90" s="103" t="str">
        <f>'P25'!G100</f>
        <v>nt</v>
      </c>
      <c r="AE90" s="195" t="str">
        <f>'P26'!G100</f>
        <v>nt</v>
      </c>
      <c r="AF90" s="31">
        <f t="shared" si="0"/>
        <v>18</v>
      </c>
      <c r="AG90" s="31">
        <f t="shared" si="1"/>
        <v>0</v>
      </c>
      <c r="AH90" s="31">
        <f t="shared" si="2"/>
        <v>0</v>
      </c>
      <c r="AI90" s="31">
        <f t="shared" si="3"/>
        <v>8</v>
      </c>
      <c r="AJ90" s="17" t="str">
        <f t="shared" si="4"/>
        <v>C</v>
      </c>
      <c r="AK90" s="13"/>
      <c r="AL90" s="13"/>
      <c r="AM90" s="13"/>
      <c r="AN90" s="13"/>
      <c r="AO90" s="13"/>
      <c r="AP90" s="13"/>
      <c r="AQ90" s="13"/>
      <c r="AR90" s="13"/>
      <c r="AS90" s="196" t="str">
        <f>Résultats!B101</f>
        <v>12.6</v>
      </c>
      <c r="AT90" s="197" t="str">
        <f>Résultats!C101</f>
        <v>A</v>
      </c>
      <c r="AU90" s="31">
        <f>'P01'!$H100</f>
        <v>0</v>
      </c>
      <c r="AV90" s="31">
        <f>'P02'!$H100</f>
        <v>0</v>
      </c>
      <c r="AW90" s="31">
        <f>'P03'!$H100</f>
        <v>0</v>
      </c>
      <c r="AX90" s="31">
        <f>'P04'!$H100</f>
        <v>0</v>
      </c>
      <c r="AY90" s="31">
        <f>'P05'!$H100</f>
        <v>0</v>
      </c>
      <c r="AZ90" s="31">
        <f>'P06'!$H100</f>
        <v>0</v>
      </c>
      <c r="BA90" s="31">
        <f>'P07'!$H100</f>
        <v>0</v>
      </c>
      <c r="BB90" s="31">
        <f>'P08'!$H100</f>
        <v>0</v>
      </c>
      <c r="BC90" s="31">
        <f>'P09'!$H100</f>
        <v>0</v>
      </c>
      <c r="BD90" s="31">
        <f>'P10'!$H100</f>
        <v>0</v>
      </c>
      <c r="BE90" s="31">
        <f>'P11'!$H100</f>
        <v>0</v>
      </c>
      <c r="BF90" s="31">
        <f>'P12'!$H100</f>
        <v>0</v>
      </c>
      <c r="BG90" s="31">
        <f>'P13'!$H100</f>
        <v>0</v>
      </c>
      <c r="BH90" s="31">
        <f>'P14'!$H100</f>
        <v>0</v>
      </c>
      <c r="BI90" s="31">
        <f>'P15'!$H100</f>
        <v>0</v>
      </c>
      <c r="BJ90" s="31">
        <f>'P16'!$H100</f>
        <v>0</v>
      </c>
      <c r="BK90" s="31">
        <f>'P17'!$H100</f>
        <v>0</v>
      </c>
      <c r="BL90" s="31">
        <f>'P18'!$H100</f>
        <v>0</v>
      </c>
      <c r="BM90" s="31">
        <f>'P19'!$H100</f>
        <v>0</v>
      </c>
      <c r="BN90" s="31">
        <f>'P20'!$H100</f>
        <v>0</v>
      </c>
      <c r="BO90" s="31"/>
      <c r="BP90" s="31">
        <f>'P22'!$H100</f>
        <v>0</v>
      </c>
      <c r="BQ90" s="31">
        <f>'P23'!$H100</f>
        <v>0</v>
      </c>
      <c r="BR90" s="31">
        <f>'P24'!$H100</f>
        <v>0</v>
      </c>
      <c r="BS90" s="31">
        <f>'P25'!$H100</f>
        <v>0</v>
      </c>
      <c r="BT90" s="198">
        <f>'P26'!$H100</f>
        <v>0</v>
      </c>
      <c r="BU90" s="31">
        <f t="shared" si="5"/>
        <v>0</v>
      </c>
      <c r="BV90" s="199" t="str">
        <f t="shared" si="6"/>
        <v>-</v>
      </c>
    </row>
    <row r="91" spans="1:74" ht="15.75" customHeight="1" x14ac:dyDescent="0.2">
      <c r="A91" s="200" t="s">
        <v>420</v>
      </c>
      <c r="B91" s="193" t="str">
        <f>Résultats!B102</f>
        <v>12.7</v>
      </c>
      <c r="C91" s="194" t="str">
        <f>Résultats!C102</f>
        <v>A</v>
      </c>
      <c r="D91" s="31">
        <f>Résultats!E102</f>
        <v>0</v>
      </c>
      <c r="E91" s="13"/>
      <c r="F91" s="100" t="str">
        <f>'P01'!G101</f>
        <v>c</v>
      </c>
      <c r="G91" s="103" t="str">
        <f>'P02'!G101</f>
        <v>c</v>
      </c>
      <c r="H91" s="103" t="str">
        <f>'P03'!G101</f>
        <v>c</v>
      </c>
      <c r="I91" s="103" t="str">
        <f>'P04'!G101</f>
        <v>c</v>
      </c>
      <c r="J91" s="103" t="str">
        <f>'P05'!G101</f>
        <v>c</v>
      </c>
      <c r="K91" s="103" t="str">
        <f>'P06'!G101</f>
        <v>c</v>
      </c>
      <c r="L91" s="103" t="str">
        <f>'P07'!G101</f>
        <v>c</v>
      </c>
      <c r="M91" s="103" t="str">
        <f>'P08'!G101</f>
        <v>c</v>
      </c>
      <c r="N91" s="103" t="str">
        <f>'P09'!G101</f>
        <v>c</v>
      </c>
      <c r="O91" s="103" t="str">
        <f>'P10'!G101</f>
        <v>c</v>
      </c>
      <c r="P91" s="103" t="str">
        <f>'P11'!G101</f>
        <v>c</v>
      </c>
      <c r="Q91" s="103" t="str">
        <f>'P12'!G101</f>
        <v>c</v>
      </c>
      <c r="R91" s="103" t="str">
        <f>'P13'!G101</f>
        <v>c</v>
      </c>
      <c r="S91" s="103" t="str">
        <f>'P14'!G101</f>
        <v>c</v>
      </c>
      <c r="T91" s="103" t="str">
        <f>'P15'!G101</f>
        <v>c</v>
      </c>
      <c r="U91" s="103" t="str">
        <f>'P16'!G101</f>
        <v>c</v>
      </c>
      <c r="V91" s="103" t="str">
        <f>'P17'!G101</f>
        <v>c</v>
      </c>
      <c r="W91" s="103" t="str">
        <f>'P18'!G101</f>
        <v>c</v>
      </c>
      <c r="X91" s="103" t="str">
        <f>'P19'!G101</f>
        <v>nt</v>
      </c>
      <c r="Y91" s="103" t="str">
        <f>'P20'!G101</f>
        <v>nt</v>
      </c>
      <c r="Z91" s="103" t="str">
        <f>'P21'!G101</f>
        <v>nt</v>
      </c>
      <c r="AA91" s="103" t="str">
        <f>'P22'!G101</f>
        <v>nt</v>
      </c>
      <c r="AB91" s="103" t="str">
        <f>'P23'!G101</f>
        <v>nt</v>
      </c>
      <c r="AC91" s="103" t="str">
        <f>'P24'!G101</f>
        <v>nt</v>
      </c>
      <c r="AD91" s="103" t="str">
        <f>'P25'!G101</f>
        <v>nt</v>
      </c>
      <c r="AE91" s="195" t="str">
        <f>'P26'!G101</f>
        <v>nt</v>
      </c>
      <c r="AF91" s="31">
        <f t="shared" si="0"/>
        <v>18</v>
      </c>
      <c r="AG91" s="31">
        <f t="shared" si="1"/>
        <v>0</v>
      </c>
      <c r="AH91" s="31">
        <f t="shared" si="2"/>
        <v>0</v>
      </c>
      <c r="AI91" s="31">
        <f t="shared" si="3"/>
        <v>8</v>
      </c>
      <c r="AJ91" s="17" t="str">
        <f t="shared" si="4"/>
        <v>C</v>
      </c>
      <c r="AK91" s="13"/>
      <c r="AL91" s="13"/>
      <c r="AM91" s="13"/>
      <c r="AN91" s="13"/>
      <c r="AO91" s="13"/>
      <c r="AP91" s="13"/>
      <c r="AQ91" s="13"/>
      <c r="AR91" s="13"/>
      <c r="AS91" s="196" t="str">
        <f>Résultats!B102</f>
        <v>12.7</v>
      </c>
      <c r="AT91" s="197" t="str">
        <f>Résultats!C102</f>
        <v>A</v>
      </c>
      <c r="AU91" s="31">
        <f>'P01'!$H101</f>
        <v>0</v>
      </c>
      <c r="AV91" s="31">
        <f>'P02'!$H101</f>
        <v>0</v>
      </c>
      <c r="AW91" s="31">
        <f>'P03'!$H101</f>
        <v>0</v>
      </c>
      <c r="AX91" s="31">
        <f>'P04'!$H101</f>
        <v>0</v>
      </c>
      <c r="AY91" s="31">
        <f>'P05'!$H101</f>
        <v>0</v>
      </c>
      <c r="AZ91" s="31">
        <f>'P06'!$H101</f>
        <v>0</v>
      </c>
      <c r="BA91" s="31">
        <f>'P07'!$H101</f>
        <v>0</v>
      </c>
      <c r="BB91" s="31">
        <f>'P08'!$H101</f>
        <v>0</v>
      </c>
      <c r="BC91" s="31">
        <f>'P09'!$H101</f>
        <v>0</v>
      </c>
      <c r="BD91" s="31">
        <f>'P10'!$H101</f>
        <v>0</v>
      </c>
      <c r="BE91" s="31">
        <f>'P11'!$H101</f>
        <v>0</v>
      </c>
      <c r="BF91" s="31">
        <f>'P12'!$H101</f>
        <v>0</v>
      </c>
      <c r="BG91" s="31">
        <f>'P13'!$H101</f>
        <v>0</v>
      </c>
      <c r="BH91" s="31">
        <f>'P14'!$H101</f>
        <v>0</v>
      </c>
      <c r="BI91" s="31">
        <f>'P15'!$H101</f>
        <v>0</v>
      </c>
      <c r="BJ91" s="31">
        <f>'P16'!$H101</f>
        <v>0</v>
      </c>
      <c r="BK91" s="31">
        <f>'P17'!$H101</f>
        <v>0</v>
      </c>
      <c r="BL91" s="31">
        <f>'P18'!$H101</f>
        <v>0</v>
      </c>
      <c r="BM91" s="31">
        <f>'P19'!$H101</f>
        <v>0</v>
      </c>
      <c r="BN91" s="31">
        <f>'P20'!$H101</f>
        <v>0</v>
      </c>
      <c r="BO91" s="31"/>
      <c r="BP91" s="31">
        <f>'P22'!$H101</f>
        <v>0</v>
      </c>
      <c r="BQ91" s="31">
        <f>'P23'!$H101</f>
        <v>0</v>
      </c>
      <c r="BR91" s="31">
        <f>'P24'!$H101</f>
        <v>0</v>
      </c>
      <c r="BS91" s="31">
        <f>'P25'!$H101</f>
        <v>0</v>
      </c>
      <c r="BT91" s="198">
        <f>'P26'!$H101</f>
        <v>0</v>
      </c>
      <c r="BU91" s="31">
        <f t="shared" si="5"/>
        <v>0</v>
      </c>
      <c r="BV91" s="199" t="str">
        <f t="shared" si="6"/>
        <v>-</v>
      </c>
    </row>
    <row r="92" spans="1:74" ht="15.75" customHeight="1" x14ac:dyDescent="0.2">
      <c r="A92" s="200" t="s">
        <v>420</v>
      </c>
      <c r="B92" s="193" t="str">
        <f>Résultats!B103</f>
        <v>12.8</v>
      </c>
      <c r="C92" s="194" t="str">
        <f>Résultats!C103</f>
        <v>A</v>
      </c>
      <c r="D92" s="31" t="str">
        <f>Résultats!E103</f>
        <v>x</v>
      </c>
      <c r="E92" s="13"/>
      <c r="F92" s="100" t="str">
        <f>'P01'!G102</f>
        <v>nc</v>
      </c>
      <c r="G92" s="103" t="str">
        <f>'P02'!G102</f>
        <v>na</v>
      </c>
      <c r="H92" s="103" t="str">
        <f>'P03'!G102</f>
        <v>na</v>
      </c>
      <c r="I92" s="103" t="str">
        <f>'P04'!G102</f>
        <v>na</v>
      </c>
      <c r="J92" s="103" t="str">
        <f>'P05'!G102</f>
        <v>nc</v>
      </c>
      <c r="K92" s="103" t="str">
        <f>'P06'!G102</f>
        <v>na</v>
      </c>
      <c r="L92" s="103" t="str">
        <f>'P07'!G102</f>
        <v>na</v>
      </c>
      <c r="M92" s="103" t="str">
        <f>'P08'!G102</f>
        <v>na</v>
      </c>
      <c r="N92" s="103" t="str">
        <f>'P09'!G102</f>
        <v>nc</v>
      </c>
      <c r="O92" s="103" t="str">
        <f>'P10'!G102</f>
        <v>na</v>
      </c>
      <c r="P92" s="103" t="str">
        <f>'P11'!G102</f>
        <v>na</v>
      </c>
      <c r="Q92" s="103" t="str">
        <f>'P12'!G102</f>
        <v>na</v>
      </c>
      <c r="R92" s="103" t="str">
        <f>'P13'!G102</f>
        <v>na</v>
      </c>
      <c r="S92" s="103" t="str">
        <f>'P14'!G102</f>
        <v>na</v>
      </c>
      <c r="T92" s="103" t="str">
        <f>'P15'!G102</f>
        <v>na</v>
      </c>
      <c r="U92" s="103" t="str">
        <f>'P16'!G102</f>
        <v>na</v>
      </c>
      <c r="V92" s="103" t="str">
        <f>'P17'!G102</f>
        <v>na</v>
      </c>
      <c r="W92" s="103" t="str">
        <f>'P18'!G102</f>
        <v>na</v>
      </c>
      <c r="X92" s="103" t="str">
        <f>'P19'!G102</f>
        <v>nt</v>
      </c>
      <c r="Y92" s="103" t="str">
        <f>'P20'!G102</f>
        <v>nt</v>
      </c>
      <c r="Z92" s="103" t="str">
        <f>'P21'!G102</f>
        <v>na</v>
      </c>
      <c r="AA92" s="103" t="str">
        <f>'P22'!G102</f>
        <v>na</v>
      </c>
      <c r="AB92" s="103" t="str">
        <f>'P23'!G102</f>
        <v>na</v>
      </c>
      <c r="AC92" s="103" t="str">
        <f>'P24'!G102</f>
        <v>na</v>
      </c>
      <c r="AD92" s="103" t="str">
        <f>'P25'!G102</f>
        <v>na</v>
      </c>
      <c r="AE92" s="195" t="str">
        <f>'P26'!G102</f>
        <v>na</v>
      </c>
      <c r="AF92" s="31">
        <f t="shared" si="0"/>
        <v>0</v>
      </c>
      <c r="AG92" s="31">
        <f t="shared" si="1"/>
        <v>3</v>
      </c>
      <c r="AH92" s="31">
        <f t="shared" si="2"/>
        <v>21</v>
      </c>
      <c r="AI92" s="31">
        <f t="shared" si="3"/>
        <v>2</v>
      </c>
      <c r="AJ92" s="17" t="str">
        <f t="shared" si="4"/>
        <v>NC</v>
      </c>
      <c r="AK92" s="13"/>
      <c r="AL92" s="13"/>
      <c r="AM92" s="13"/>
      <c r="AN92" s="13"/>
      <c r="AO92" s="13"/>
      <c r="AP92" s="13"/>
      <c r="AQ92" s="13"/>
      <c r="AR92" s="13"/>
      <c r="AS92" s="196" t="str">
        <f>Résultats!B103</f>
        <v>12.8</v>
      </c>
      <c r="AT92" s="197" t="str">
        <f>Résultats!C103</f>
        <v>A</v>
      </c>
      <c r="AU92" s="31">
        <f>'P01'!$H102</f>
        <v>0</v>
      </c>
      <c r="AV92" s="31">
        <f>'P02'!$H102</f>
        <v>0</v>
      </c>
      <c r="AW92" s="31">
        <f>'P03'!$H102</f>
        <v>0</v>
      </c>
      <c r="AX92" s="31">
        <f>'P04'!$H102</f>
        <v>0</v>
      </c>
      <c r="AY92" s="31">
        <f>'P05'!$H102</f>
        <v>0</v>
      </c>
      <c r="AZ92" s="31">
        <f>'P06'!$H102</f>
        <v>0</v>
      </c>
      <c r="BA92" s="31">
        <f>'P07'!$H102</f>
        <v>0</v>
      </c>
      <c r="BB92" s="31">
        <f>'P08'!$H102</f>
        <v>0</v>
      </c>
      <c r="BC92" s="31">
        <f>'P09'!$H102</f>
        <v>0</v>
      </c>
      <c r="BD92" s="31">
        <f>'P10'!$H102</f>
        <v>0</v>
      </c>
      <c r="BE92" s="31">
        <f>'P11'!$H102</f>
        <v>0</v>
      </c>
      <c r="BF92" s="31">
        <f>'P12'!$H102</f>
        <v>0</v>
      </c>
      <c r="BG92" s="31">
        <f>'P13'!$H102</f>
        <v>0</v>
      </c>
      <c r="BH92" s="31">
        <f>'P14'!$H102</f>
        <v>0</v>
      </c>
      <c r="BI92" s="31">
        <f>'P15'!$H102</f>
        <v>0</v>
      </c>
      <c r="BJ92" s="31">
        <f>'P16'!$H102</f>
        <v>0</v>
      </c>
      <c r="BK92" s="31">
        <f>'P17'!$H102</f>
        <v>0</v>
      </c>
      <c r="BL92" s="31">
        <f>'P18'!$H102</f>
        <v>0</v>
      </c>
      <c r="BM92" s="31">
        <f>'P19'!$H102</f>
        <v>0</v>
      </c>
      <c r="BN92" s="31">
        <f>'P20'!$H102</f>
        <v>0</v>
      </c>
      <c r="BO92" s="31"/>
      <c r="BP92" s="31">
        <f>'P22'!$H102</f>
        <v>0</v>
      </c>
      <c r="BQ92" s="31">
        <f>'P23'!$H102</f>
        <v>0</v>
      </c>
      <c r="BR92" s="31">
        <f>'P24'!$H102</f>
        <v>0</v>
      </c>
      <c r="BS92" s="31">
        <f>'P25'!$H102</f>
        <v>0</v>
      </c>
      <c r="BT92" s="198">
        <f>'P26'!$H102</f>
        <v>0</v>
      </c>
      <c r="BU92" s="31">
        <f t="shared" si="5"/>
        <v>0</v>
      </c>
      <c r="BV92" s="199" t="str">
        <f t="shared" si="6"/>
        <v>-</v>
      </c>
    </row>
    <row r="93" spans="1:74" ht="15.75" customHeight="1" x14ac:dyDescent="0.2">
      <c r="A93" s="200" t="s">
        <v>420</v>
      </c>
      <c r="B93" s="193" t="str">
        <f>Résultats!B104</f>
        <v>12.9</v>
      </c>
      <c r="C93" s="194" t="str">
        <f>Résultats!C104</f>
        <v>A</v>
      </c>
      <c r="D93" s="31" t="str">
        <f>Résultats!E104</f>
        <v>x</v>
      </c>
      <c r="E93" s="13"/>
      <c r="F93" s="100" t="str">
        <f>'P01'!G103</f>
        <v>c</v>
      </c>
      <c r="G93" s="103" t="str">
        <f>'P02'!G103</f>
        <v>c</v>
      </c>
      <c r="H93" s="103" t="str">
        <f>'P03'!G103</f>
        <v>c</v>
      </c>
      <c r="I93" s="103" t="str">
        <f>'P04'!G103</f>
        <v>c</v>
      </c>
      <c r="J93" s="103" t="str">
        <f>'P05'!G103</f>
        <v>c</v>
      </c>
      <c r="K93" s="103" t="str">
        <f>'P06'!G103</f>
        <v>c</v>
      </c>
      <c r="L93" s="103" t="str">
        <f>'P07'!G103</f>
        <v>c</v>
      </c>
      <c r="M93" s="103" t="str">
        <f>'P08'!G103</f>
        <v>c</v>
      </c>
      <c r="N93" s="103" t="str">
        <f>'P09'!G103</f>
        <v>c</v>
      </c>
      <c r="O93" s="103" t="str">
        <f>'P10'!G103</f>
        <v>c</v>
      </c>
      <c r="P93" s="103" t="str">
        <f>'P11'!G103</f>
        <v>c</v>
      </c>
      <c r="Q93" s="103" t="str">
        <f>'P12'!G103</f>
        <v>c</v>
      </c>
      <c r="R93" s="103" t="str">
        <f>'P13'!G103</f>
        <v>c</v>
      </c>
      <c r="S93" s="103" t="str">
        <f>'P14'!G103</f>
        <v>c</v>
      </c>
      <c r="T93" s="103" t="str">
        <f>'P15'!G103</f>
        <v>c</v>
      </c>
      <c r="U93" s="103" t="str">
        <f>'P16'!G103</f>
        <v>c</v>
      </c>
      <c r="V93" s="103" t="str">
        <f>'P17'!G103</f>
        <v>c</v>
      </c>
      <c r="W93" s="103" t="str">
        <f>'P18'!G103</f>
        <v>c</v>
      </c>
      <c r="X93" s="103" t="str">
        <f>'P19'!G103</f>
        <v>nt</v>
      </c>
      <c r="Y93" s="103" t="str">
        <f>'P20'!G103</f>
        <v>nt</v>
      </c>
      <c r="Z93" s="103" t="str">
        <f>'P21'!G103</f>
        <v>nt</v>
      </c>
      <c r="AA93" s="103" t="str">
        <f>'P22'!G103</f>
        <v>nt</v>
      </c>
      <c r="AB93" s="103" t="str">
        <f>'P23'!G103</f>
        <v>nt</v>
      </c>
      <c r="AC93" s="103" t="str">
        <f>'P24'!G103</f>
        <v>nt</v>
      </c>
      <c r="AD93" s="103" t="str">
        <f>'P25'!G103</f>
        <v>nt</v>
      </c>
      <c r="AE93" s="195" t="str">
        <f>'P26'!G103</f>
        <v>nt</v>
      </c>
      <c r="AF93" s="31">
        <f t="shared" si="0"/>
        <v>18</v>
      </c>
      <c r="AG93" s="31">
        <f t="shared" si="1"/>
        <v>0</v>
      </c>
      <c r="AH93" s="31">
        <f t="shared" si="2"/>
        <v>0</v>
      </c>
      <c r="AI93" s="31">
        <f t="shared" si="3"/>
        <v>8</v>
      </c>
      <c r="AJ93" s="17" t="str">
        <f t="shared" si="4"/>
        <v>C</v>
      </c>
      <c r="AK93" s="13"/>
      <c r="AL93" s="13"/>
      <c r="AM93" s="13"/>
      <c r="AN93" s="13"/>
      <c r="AO93" s="13"/>
      <c r="AP93" s="13"/>
      <c r="AQ93" s="13"/>
      <c r="AR93" s="13"/>
      <c r="AS93" s="196" t="str">
        <f>Résultats!B104</f>
        <v>12.9</v>
      </c>
      <c r="AT93" s="197" t="str">
        <f>Résultats!C104</f>
        <v>A</v>
      </c>
      <c r="AU93" s="31">
        <f>'P01'!$H103</f>
        <v>0</v>
      </c>
      <c r="AV93" s="31">
        <f>'P02'!$H103</f>
        <v>0</v>
      </c>
      <c r="AW93" s="31">
        <f>'P03'!$H103</f>
        <v>0</v>
      </c>
      <c r="AX93" s="31">
        <f>'P04'!$H103</f>
        <v>0</v>
      </c>
      <c r="AY93" s="31">
        <f>'P05'!$H103</f>
        <v>0</v>
      </c>
      <c r="AZ93" s="31">
        <f>'P06'!$H103</f>
        <v>0</v>
      </c>
      <c r="BA93" s="31">
        <f>'P07'!$H103</f>
        <v>0</v>
      </c>
      <c r="BB93" s="31">
        <f>'P08'!$H103</f>
        <v>0</v>
      </c>
      <c r="BC93" s="31">
        <f>'P09'!$H103</f>
        <v>0</v>
      </c>
      <c r="BD93" s="31">
        <f>'P10'!$H103</f>
        <v>0</v>
      </c>
      <c r="BE93" s="31">
        <f>'P11'!$H103</f>
        <v>0</v>
      </c>
      <c r="BF93" s="31">
        <f>'P12'!$H103</f>
        <v>0</v>
      </c>
      <c r="BG93" s="31">
        <f>'P13'!$H103</f>
        <v>0</v>
      </c>
      <c r="BH93" s="31">
        <f>'P14'!$H103</f>
        <v>0</v>
      </c>
      <c r="BI93" s="31">
        <f>'P15'!$H103</f>
        <v>0</v>
      </c>
      <c r="BJ93" s="31">
        <f>'P16'!$H103</f>
        <v>0</v>
      </c>
      <c r="BK93" s="31">
        <f>'P17'!$H103</f>
        <v>0</v>
      </c>
      <c r="BL93" s="31">
        <f>'P18'!$H103</f>
        <v>0</v>
      </c>
      <c r="BM93" s="31">
        <f>'P19'!$H103</f>
        <v>0</v>
      </c>
      <c r="BN93" s="31">
        <f>'P20'!$H103</f>
        <v>0</v>
      </c>
      <c r="BO93" s="31"/>
      <c r="BP93" s="31">
        <f>'P22'!$H103</f>
        <v>0</v>
      </c>
      <c r="BQ93" s="31">
        <f>'P23'!$H103</f>
        <v>0</v>
      </c>
      <c r="BR93" s="31">
        <f>'P24'!$H103</f>
        <v>0</v>
      </c>
      <c r="BS93" s="31">
        <f>'P25'!$H103</f>
        <v>0</v>
      </c>
      <c r="BT93" s="198">
        <f>'P26'!$H103</f>
        <v>0</v>
      </c>
      <c r="BU93" s="31">
        <f t="shared" si="5"/>
        <v>0</v>
      </c>
      <c r="BV93" s="199" t="str">
        <f t="shared" si="6"/>
        <v>-</v>
      </c>
    </row>
    <row r="94" spans="1:74" ht="15.75" customHeight="1" x14ac:dyDescent="0.2">
      <c r="A94" s="200" t="s">
        <v>420</v>
      </c>
      <c r="B94" s="193" t="str">
        <f>Résultats!B105</f>
        <v>12.10</v>
      </c>
      <c r="C94" s="194" t="str">
        <f>Résultats!C105</f>
        <v>A</v>
      </c>
      <c r="D94" s="31">
        <f>Résultats!E105</f>
        <v>0</v>
      </c>
      <c r="E94" s="13"/>
      <c r="F94" s="100" t="str">
        <f>'P01'!G104</f>
        <v>na</v>
      </c>
      <c r="G94" s="103" t="str">
        <f>'P02'!G104</f>
        <v>na</v>
      </c>
      <c r="H94" s="103" t="str">
        <f>'P03'!G104</f>
        <v>na</v>
      </c>
      <c r="I94" s="103" t="str">
        <f>'P04'!G104</f>
        <v>na</v>
      </c>
      <c r="J94" s="103" t="str">
        <f>'P05'!G104</f>
        <v>na</v>
      </c>
      <c r="K94" s="103" t="str">
        <f>'P06'!G104</f>
        <v>na</v>
      </c>
      <c r="L94" s="103" t="str">
        <f>'P07'!G104</f>
        <v>na</v>
      </c>
      <c r="M94" s="103" t="str">
        <f>'P08'!G104</f>
        <v>na</v>
      </c>
      <c r="N94" s="103" t="str">
        <f>'P09'!G104</f>
        <v>na</v>
      </c>
      <c r="O94" s="103" t="str">
        <f>'P10'!G104</f>
        <v>na</v>
      </c>
      <c r="P94" s="103" t="str">
        <f>'P11'!G104</f>
        <v>na</v>
      </c>
      <c r="Q94" s="103" t="str">
        <f>'P12'!G104</f>
        <v>na</v>
      </c>
      <c r="R94" s="103" t="str">
        <f>'P13'!G104</f>
        <v>na</v>
      </c>
      <c r="S94" s="103" t="str">
        <f>'P14'!G104</f>
        <v>na</v>
      </c>
      <c r="T94" s="103" t="str">
        <f>'P15'!G104</f>
        <v>na</v>
      </c>
      <c r="U94" s="103" t="str">
        <f>'P16'!G104</f>
        <v>na</v>
      </c>
      <c r="V94" s="103" t="str">
        <f>'P17'!G104</f>
        <v>na</v>
      </c>
      <c r="W94" s="103" t="str">
        <f>'P18'!G104</f>
        <v>na</v>
      </c>
      <c r="X94" s="103" t="str">
        <f>'P19'!G104</f>
        <v>nt</v>
      </c>
      <c r="Y94" s="103" t="str">
        <f>'P20'!G104</f>
        <v>nt</v>
      </c>
      <c r="Z94" s="103" t="str">
        <f>'P21'!G104</f>
        <v>nt</v>
      </c>
      <c r="AA94" s="103" t="str">
        <f>'P22'!G104</f>
        <v>nt</v>
      </c>
      <c r="AB94" s="103" t="str">
        <f>'P23'!G104</f>
        <v>nt</v>
      </c>
      <c r="AC94" s="103" t="str">
        <f>'P24'!G104</f>
        <v>nt</v>
      </c>
      <c r="AD94" s="103" t="str">
        <f>'P25'!G104</f>
        <v>nt</v>
      </c>
      <c r="AE94" s="195" t="str">
        <f>'P26'!G104</f>
        <v>nt</v>
      </c>
      <c r="AF94" s="31">
        <f t="shared" si="0"/>
        <v>0</v>
      </c>
      <c r="AG94" s="31">
        <f t="shared" si="1"/>
        <v>0</v>
      </c>
      <c r="AH94" s="31">
        <f t="shared" si="2"/>
        <v>18</v>
      </c>
      <c r="AI94" s="31">
        <f t="shared" si="3"/>
        <v>8</v>
      </c>
      <c r="AJ94" s="17" t="str">
        <f t="shared" si="4"/>
        <v>NA</v>
      </c>
      <c r="AK94" s="13"/>
      <c r="AL94" s="13"/>
      <c r="AM94" s="13"/>
      <c r="AN94" s="13"/>
      <c r="AO94" s="13"/>
      <c r="AP94" s="13"/>
      <c r="AQ94" s="13"/>
      <c r="AR94" s="13"/>
      <c r="AS94" s="196" t="str">
        <f>Résultats!B105</f>
        <v>12.10</v>
      </c>
      <c r="AT94" s="197" t="str">
        <f>Résultats!C105</f>
        <v>A</v>
      </c>
      <c r="AU94" s="31">
        <f>'P01'!$H104</f>
        <v>0</v>
      </c>
      <c r="AV94" s="31">
        <f>'P02'!$H104</f>
        <v>0</v>
      </c>
      <c r="AW94" s="31">
        <f>'P03'!$H104</f>
        <v>0</v>
      </c>
      <c r="AX94" s="31">
        <f>'P04'!$H104</f>
        <v>0</v>
      </c>
      <c r="AY94" s="31">
        <f>'P05'!$H104</f>
        <v>0</v>
      </c>
      <c r="AZ94" s="31">
        <f>'P06'!$H104</f>
        <v>0</v>
      </c>
      <c r="BA94" s="31">
        <f>'P07'!$H104</f>
        <v>0</v>
      </c>
      <c r="BB94" s="31">
        <f>'P08'!$H104</f>
        <v>0</v>
      </c>
      <c r="BC94" s="31">
        <f>'P09'!$H104</f>
        <v>0</v>
      </c>
      <c r="BD94" s="31">
        <f>'P10'!$H104</f>
        <v>0</v>
      </c>
      <c r="BE94" s="31">
        <f>'P11'!$H104</f>
        <v>0</v>
      </c>
      <c r="BF94" s="31">
        <f>'P12'!$H104</f>
        <v>0</v>
      </c>
      <c r="BG94" s="31">
        <f>'P13'!$H104</f>
        <v>0</v>
      </c>
      <c r="BH94" s="31">
        <f>'P14'!$H104</f>
        <v>0</v>
      </c>
      <c r="BI94" s="31">
        <f>'P15'!$H104</f>
        <v>0</v>
      </c>
      <c r="BJ94" s="31">
        <f>'P16'!$H104</f>
        <v>0</v>
      </c>
      <c r="BK94" s="31">
        <f>'P17'!$H104</f>
        <v>0</v>
      </c>
      <c r="BL94" s="31">
        <f>'P18'!$H104</f>
        <v>0</v>
      </c>
      <c r="BM94" s="31">
        <f>'P19'!$H104</f>
        <v>0</v>
      </c>
      <c r="BN94" s="31">
        <f>'P20'!$H104</f>
        <v>0</v>
      </c>
      <c r="BO94" s="31"/>
      <c r="BP94" s="31">
        <f>'P22'!$H104</f>
        <v>0</v>
      </c>
      <c r="BQ94" s="31">
        <f>'P23'!$H104</f>
        <v>0</v>
      </c>
      <c r="BR94" s="31">
        <f>'P24'!$H104</f>
        <v>0</v>
      </c>
      <c r="BS94" s="31">
        <f>'P25'!$H104</f>
        <v>0</v>
      </c>
      <c r="BT94" s="198">
        <f>'P26'!$H104</f>
        <v>0</v>
      </c>
      <c r="BU94" s="31">
        <f t="shared" si="5"/>
        <v>0</v>
      </c>
      <c r="BV94" s="199" t="str">
        <f t="shared" si="6"/>
        <v>-</v>
      </c>
    </row>
    <row r="95" spans="1:74" ht="15.75" customHeight="1" x14ac:dyDescent="0.2">
      <c r="A95" s="200" t="s">
        <v>420</v>
      </c>
      <c r="B95" s="193" t="str">
        <f>Résultats!B106</f>
        <v>12.11</v>
      </c>
      <c r="C95" s="194" t="str">
        <f>Résultats!C106</f>
        <v>A</v>
      </c>
      <c r="D95" s="31">
        <f>Résultats!E106</f>
        <v>0</v>
      </c>
      <c r="E95" s="13"/>
      <c r="F95" s="100" t="str">
        <f>'P01'!G105</f>
        <v>c</v>
      </c>
      <c r="G95" s="103" t="str">
        <f>'P02'!G105</f>
        <v>na</v>
      </c>
      <c r="H95" s="103" t="str">
        <f>'P03'!G105</f>
        <v>na</v>
      </c>
      <c r="I95" s="103" t="str">
        <f>'P04'!G105</f>
        <v>na</v>
      </c>
      <c r="J95" s="103" t="str">
        <f>'P05'!G105</f>
        <v>na</v>
      </c>
      <c r="K95" s="103" t="str">
        <f>'P06'!G105</f>
        <v>na</v>
      </c>
      <c r="L95" s="103" t="str">
        <f>'P07'!G105</f>
        <v>na</v>
      </c>
      <c r="M95" s="103" t="str">
        <f>'P08'!G105</f>
        <v>na</v>
      </c>
      <c r="N95" s="103" t="str">
        <f>'P09'!G105</f>
        <v>na</v>
      </c>
      <c r="O95" s="103" t="str">
        <f>'P10'!G105</f>
        <v>na</v>
      </c>
      <c r="P95" s="103" t="str">
        <f>'P11'!G105</f>
        <v>na</v>
      </c>
      <c r="Q95" s="103" t="str">
        <f>'P12'!G105</f>
        <v>na</v>
      </c>
      <c r="R95" s="103" t="str">
        <f>'P13'!G105</f>
        <v>na</v>
      </c>
      <c r="S95" s="103" t="str">
        <f>'P14'!G105</f>
        <v>na</v>
      </c>
      <c r="T95" s="103" t="str">
        <f>'P15'!G105</f>
        <v>na</v>
      </c>
      <c r="U95" s="103" t="str">
        <f>'P16'!G105</f>
        <v>na</v>
      </c>
      <c r="V95" s="103" t="str">
        <f>'P17'!G105</f>
        <v>na</v>
      </c>
      <c r="W95" s="103" t="str">
        <f>'P18'!G105</f>
        <v>na</v>
      </c>
      <c r="X95" s="103" t="str">
        <f>'P19'!G105</f>
        <v>nt</v>
      </c>
      <c r="Y95" s="103" t="str">
        <f>'P20'!G105</f>
        <v>nt</v>
      </c>
      <c r="Z95" s="103" t="str">
        <f>'P21'!G105</f>
        <v>nt</v>
      </c>
      <c r="AA95" s="103" t="str">
        <f>'P22'!G105</f>
        <v>nt</v>
      </c>
      <c r="AB95" s="103" t="str">
        <f>'P23'!G105</f>
        <v>nt</v>
      </c>
      <c r="AC95" s="103" t="str">
        <f>'P24'!G105</f>
        <v>nt</v>
      </c>
      <c r="AD95" s="103" t="str">
        <f>'P25'!G105</f>
        <v>nt</v>
      </c>
      <c r="AE95" s="195" t="str">
        <f>'P26'!G105</f>
        <v>nt</v>
      </c>
      <c r="AF95" s="31">
        <f t="shared" si="0"/>
        <v>1</v>
      </c>
      <c r="AG95" s="31">
        <f t="shared" si="1"/>
        <v>0</v>
      </c>
      <c r="AH95" s="31">
        <f t="shared" si="2"/>
        <v>17</v>
      </c>
      <c r="AI95" s="31">
        <f t="shared" si="3"/>
        <v>8</v>
      </c>
      <c r="AJ95" s="17" t="str">
        <f t="shared" si="4"/>
        <v>C</v>
      </c>
      <c r="AK95" s="13"/>
      <c r="AL95" s="13"/>
      <c r="AM95" s="13"/>
      <c r="AN95" s="13"/>
      <c r="AO95" s="13"/>
      <c r="AP95" s="13"/>
      <c r="AQ95" s="13"/>
      <c r="AR95" s="13"/>
      <c r="AS95" s="196" t="str">
        <f>Résultats!B106</f>
        <v>12.11</v>
      </c>
      <c r="AT95" s="197" t="str">
        <f>Résultats!C106</f>
        <v>A</v>
      </c>
      <c r="AU95" s="31">
        <f>'P01'!$H105</f>
        <v>0</v>
      </c>
      <c r="AV95" s="31">
        <f>'P02'!$H105</f>
        <v>0</v>
      </c>
      <c r="AW95" s="31">
        <f>'P03'!$H105</f>
        <v>0</v>
      </c>
      <c r="AX95" s="31">
        <f>'P04'!$H105</f>
        <v>0</v>
      </c>
      <c r="AY95" s="31">
        <f>'P05'!$H105</f>
        <v>0</v>
      </c>
      <c r="AZ95" s="31">
        <f>'P06'!$H105</f>
        <v>0</v>
      </c>
      <c r="BA95" s="31">
        <f>'P07'!$H105</f>
        <v>0</v>
      </c>
      <c r="BB95" s="31">
        <f>'P08'!$H105</f>
        <v>0</v>
      </c>
      <c r="BC95" s="31">
        <f>'P09'!$H105</f>
        <v>0</v>
      </c>
      <c r="BD95" s="31">
        <f>'P10'!$H105</f>
        <v>0</v>
      </c>
      <c r="BE95" s="31">
        <f>'P11'!$H105</f>
        <v>0</v>
      </c>
      <c r="BF95" s="31">
        <f>'P12'!$H105</f>
        <v>0</v>
      </c>
      <c r="BG95" s="31">
        <f>'P13'!$H105</f>
        <v>0</v>
      </c>
      <c r="BH95" s="31">
        <f>'P14'!$H105</f>
        <v>0</v>
      </c>
      <c r="BI95" s="31">
        <f>'P15'!$H105</f>
        <v>0</v>
      </c>
      <c r="BJ95" s="31">
        <f>'P16'!$H105</f>
        <v>0</v>
      </c>
      <c r="BK95" s="31">
        <f>'P17'!$H105</f>
        <v>0</v>
      </c>
      <c r="BL95" s="31">
        <f>'P18'!$H105</f>
        <v>0</v>
      </c>
      <c r="BM95" s="31">
        <f>'P19'!$H105</f>
        <v>0</v>
      </c>
      <c r="BN95" s="31">
        <f>'P20'!$H105</f>
        <v>0</v>
      </c>
      <c r="BO95" s="31"/>
      <c r="BP95" s="31">
        <f>'P22'!$H105</f>
        <v>0</v>
      </c>
      <c r="BQ95" s="31">
        <f>'P23'!$H105</f>
        <v>0</v>
      </c>
      <c r="BR95" s="31">
        <f>'P24'!$H105</f>
        <v>0</v>
      </c>
      <c r="BS95" s="31">
        <f>'P25'!$H105</f>
        <v>0</v>
      </c>
      <c r="BT95" s="198">
        <f>'P26'!$H105</f>
        <v>0</v>
      </c>
      <c r="BU95" s="31">
        <f t="shared" si="5"/>
        <v>0</v>
      </c>
      <c r="BV95" s="199" t="str">
        <f t="shared" si="6"/>
        <v>-</v>
      </c>
    </row>
    <row r="96" spans="1:74" ht="15.75" customHeight="1" x14ac:dyDescent="0.2">
      <c r="A96" s="192" t="s">
        <v>421</v>
      </c>
      <c r="B96" s="193" t="str">
        <f>Résultats!B107</f>
        <v>13.1</v>
      </c>
      <c r="C96" s="194" t="str">
        <f>Résultats!C107</f>
        <v>A</v>
      </c>
      <c r="D96" s="31">
        <f>Résultats!E107</f>
        <v>0</v>
      </c>
      <c r="E96" s="13"/>
      <c r="F96" s="100" t="str">
        <f>'P01'!G106</f>
        <v>na</v>
      </c>
      <c r="G96" s="103" t="str">
        <f>'P02'!G106</f>
        <v>na</v>
      </c>
      <c r="H96" s="103" t="str">
        <f>'P03'!G106</f>
        <v>na</v>
      </c>
      <c r="I96" s="103" t="str">
        <f>'P04'!G106</f>
        <v>na</v>
      </c>
      <c r="J96" s="103" t="str">
        <f>'P05'!G106</f>
        <v>na</v>
      </c>
      <c r="K96" s="103" t="str">
        <f>'P06'!G106</f>
        <v>na</v>
      </c>
      <c r="L96" s="103" t="str">
        <f>'P07'!G106</f>
        <v>na</v>
      </c>
      <c r="M96" s="103" t="str">
        <f>'P08'!G106</f>
        <v>na</v>
      </c>
      <c r="N96" s="103" t="str">
        <f>'P09'!G106</f>
        <v>na</v>
      </c>
      <c r="O96" s="103" t="str">
        <f>'P10'!G106</f>
        <v>na</v>
      </c>
      <c r="P96" s="103" t="str">
        <f>'P11'!G106</f>
        <v>na</v>
      </c>
      <c r="Q96" s="103" t="str">
        <f>'P12'!G106</f>
        <v>na</v>
      </c>
      <c r="R96" s="103" t="str">
        <f>'P13'!G106</f>
        <v>na</v>
      </c>
      <c r="S96" s="103" t="str">
        <f>'P14'!G106</f>
        <v>na</v>
      </c>
      <c r="T96" s="103" t="str">
        <f>'P15'!G106</f>
        <v>na</v>
      </c>
      <c r="U96" s="103" t="str">
        <f>'P16'!G106</f>
        <v>na</v>
      </c>
      <c r="V96" s="103" t="str">
        <f>'P17'!G106</f>
        <v>na</v>
      </c>
      <c r="W96" s="103" t="str">
        <f>'P18'!G106</f>
        <v>na</v>
      </c>
      <c r="X96" s="103" t="str">
        <f>'P19'!G106</f>
        <v>nt</v>
      </c>
      <c r="Y96" s="103" t="str">
        <f>'P20'!G106</f>
        <v>nt</v>
      </c>
      <c r="Z96" s="103" t="str">
        <f>'P21'!G106</f>
        <v>nt</v>
      </c>
      <c r="AA96" s="103" t="str">
        <f>'P22'!G106</f>
        <v>nt</v>
      </c>
      <c r="AB96" s="103" t="str">
        <f>'P23'!G106</f>
        <v>nt</v>
      </c>
      <c r="AC96" s="103" t="str">
        <f>'P24'!G106</f>
        <v>nt</v>
      </c>
      <c r="AD96" s="103" t="str">
        <f>'P25'!G106</f>
        <v>nt</v>
      </c>
      <c r="AE96" s="195" t="str">
        <f>'P26'!G106</f>
        <v>nt</v>
      </c>
      <c r="AF96" s="31">
        <f t="shared" si="0"/>
        <v>0</v>
      </c>
      <c r="AG96" s="31">
        <f t="shared" si="1"/>
        <v>0</v>
      </c>
      <c r="AH96" s="31">
        <f t="shared" si="2"/>
        <v>18</v>
      </c>
      <c r="AI96" s="31">
        <f t="shared" si="3"/>
        <v>8</v>
      </c>
      <c r="AJ96" s="17" t="str">
        <f t="shared" si="4"/>
        <v>NA</v>
      </c>
      <c r="AK96" s="13"/>
      <c r="AL96" s="13"/>
      <c r="AM96" s="13"/>
      <c r="AN96" s="13"/>
      <c r="AO96" s="13"/>
      <c r="AP96" s="13"/>
      <c r="AQ96" s="13"/>
      <c r="AR96" s="13"/>
      <c r="AS96" s="196" t="str">
        <f>Résultats!B107</f>
        <v>13.1</v>
      </c>
      <c r="AT96" s="197" t="str">
        <f>Résultats!C107</f>
        <v>A</v>
      </c>
      <c r="AU96" s="31">
        <f>'P01'!$H106</f>
        <v>0</v>
      </c>
      <c r="AV96" s="31">
        <f>'P02'!$H106</f>
        <v>0</v>
      </c>
      <c r="AW96" s="31">
        <f>'P03'!$H106</f>
        <v>0</v>
      </c>
      <c r="AX96" s="31">
        <f>'P04'!$H106</f>
        <v>0</v>
      </c>
      <c r="AY96" s="31">
        <f>'P05'!$H106</f>
        <v>0</v>
      </c>
      <c r="AZ96" s="31">
        <f>'P06'!$H106</f>
        <v>0</v>
      </c>
      <c r="BA96" s="31">
        <f>'P07'!$H106</f>
        <v>0</v>
      </c>
      <c r="BB96" s="31">
        <f>'P08'!$H106</f>
        <v>0</v>
      </c>
      <c r="BC96" s="31">
        <f>'P09'!$H106</f>
        <v>0</v>
      </c>
      <c r="BD96" s="31">
        <f>'P10'!$H106</f>
        <v>0</v>
      </c>
      <c r="BE96" s="31">
        <f>'P11'!$H106</f>
        <v>0</v>
      </c>
      <c r="BF96" s="31">
        <f>'P12'!$H106</f>
        <v>0</v>
      </c>
      <c r="BG96" s="31">
        <f>'P13'!$H106</f>
        <v>0</v>
      </c>
      <c r="BH96" s="31">
        <f>'P14'!$H106</f>
        <v>0</v>
      </c>
      <c r="BI96" s="31">
        <f>'P15'!$H106</f>
        <v>0</v>
      </c>
      <c r="BJ96" s="31">
        <f>'P16'!$H106</f>
        <v>0</v>
      </c>
      <c r="BK96" s="31">
        <f>'P17'!$H106</f>
        <v>0</v>
      </c>
      <c r="BL96" s="31">
        <f>'P18'!$H106</f>
        <v>0</v>
      </c>
      <c r="BM96" s="31">
        <f>'P19'!$H106</f>
        <v>0</v>
      </c>
      <c r="BN96" s="31">
        <f>'P20'!$H106</f>
        <v>0</v>
      </c>
      <c r="BO96" s="31"/>
      <c r="BP96" s="31">
        <f>'P22'!$H106</f>
        <v>0</v>
      </c>
      <c r="BQ96" s="31">
        <f>'P23'!$H106</f>
        <v>0</v>
      </c>
      <c r="BR96" s="31">
        <f>'P24'!$H106</f>
        <v>0</v>
      </c>
      <c r="BS96" s="31">
        <f>'P25'!$H106</f>
        <v>0</v>
      </c>
      <c r="BT96" s="198">
        <f>'P26'!$H106</f>
        <v>0</v>
      </c>
      <c r="BU96" s="31">
        <f t="shared" si="5"/>
        <v>0</v>
      </c>
      <c r="BV96" s="199" t="str">
        <f t="shared" si="6"/>
        <v>-</v>
      </c>
    </row>
    <row r="97" spans="1:74" ht="15.75" customHeight="1" x14ac:dyDescent="0.2">
      <c r="A97" s="200" t="s">
        <v>421</v>
      </c>
      <c r="B97" s="193" t="str">
        <f>Résultats!B108</f>
        <v>13.2</v>
      </c>
      <c r="C97" s="194" t="str">
        <f>Résultats!C108</f>
        <v>A</v>
      </c>
      <c r="D97" s="31">
        <f>Résultats!E108</f>
        <v>0</v>
      </c>
      <c r="E97" s="13"/>
      <c r="F97" s="100" t="str">
        <f>'P01'!G107</f>
        <v>c</v>
      </c>
      <c r="G97" s="103" t="str">
        <f>'P02'!G107</f>
        <v>c</v>
      </c>
      <c r="H97" s="103" t="str">
        <f>'P03'!G107</f>
        <v>c</v>
      </c>
      <c r="I97" s="103" t="str">
        <f>'P04'!G107</f>
        <v>c</v>
      </c>
      <c r="J97" s="103" t="str">
        <f>'P05'!G107</f>
        <v>c</v>
      </c>
      <c r="K97" s="103" t="str">
        <f>'P06'!G107</f>
        <v>c</v>
      </c>
      <c r="L97" s="103" t="str">
        <f>'P07'!G107</f>
        <v>c</v>
      </c>
      <c r="M97" s="103" t="str">
        <f>'P08'!G107</f>
        <v>c</v>
      </c>
      <c r="N97" s="103" t="str">
        <f>'P09'!G107</f>
        <v>c</v>
      </c>
      <c r="O97" s="103" t="str">
        <f>'P10'!G107</f>
        <v>c</v>
      </c>
      <c r="P97" s="103" t="str">
        <f>'P11'!G107</f>
        <v>c</v>
      </c>
      <c r="Q97" s="103" t="str">
        <f>'P12'!G107</f>
        <v>c</v>
      </c>
      <c r="R97" s="103" t="str">
        <f>'P13'!G107</f>
        <v>c</v>
      </c>
      <c r="S97" s="103" t="str">
        <f>'P14'!G107</f>
        <v>c</v>
      </c>
      <c r="T97" s="103" t="str">
        <f>'P15'!G107</f>
        <v>c</v>
      </c>
      <c r="U97" s="103" t="str">
        <f>'P16'!G107</f>
        <v>c</v>
      </c>
      <c r="V97" s="103" t="str">
        <f>'P17'!G107</f>
        <v>c</v>
      </c>
      <c r="W97" s="103" t="str">
        <f>'P18'!G107</f>
        <v>c</v>
      </c>
      <c r="X97" s="103" t="str">
        <f>'P19'!G107</f>
        <v>nt</v>
      </c>
      <c r="Y97" s="103" t="str">
        <f>'P20'!G107</f>
        <v>nt</v>
      </c>
      <c r="Z97" s="103" t="str">
        <f>'P21'!G107</f>
        <v>nt</v>
      </c>
      <c r="AA97" s="103" t="str">
        <f>'P22'!G107</f>
        <v>nt</v>
      </c>
      <c r="AB97" s="103" t="str">
        <f>'P23'!G107</f>
        <v>nt</v>
      </c>
      <c r="AC97" s="103" t="str">
        <f>'P24'!G107</f>
        <v>nt</v>
      </c>
      <c r="AD97" s="103" t="str">
        <f>'P25'!G107</f>
        <v>nt</v>
      </c>
      <c r="AE97" s="195" t="str">
        <f>'P26'!G107</f>
        <v>nt</v>
      </c>
      <c r="AF97" s="31">
        <f t="shared" si="0"/>
        <v>18</v>
      </c>
      <c r="AG97" s="31">
        <f t="shared" si="1"/>
        <v>0</v>
      </c>
      <c r="AH97" s="31">
        <f t="shared" si="2"/>
        <v>0</v>
      </c>
      <c r="AI97" s="31">
        <f t="shared" si="3"/>
        <v>8</v>
      </c>
      <c r="AJ97" s="17" t="str">
        <f t="shared" si="4"/>
        <v>C</v>
      </c>
      <c r="AK97" s="13"/>
      <c r="AL97" s="13"/>
      <c r="AM97" s="13"/>
      <c r="AN97" s="13"/>
      <c r="AO97" s="13"/>
      <c r="AP97" s="13"/>
      <c r="AQ97" s="13"/>
      <c r="AR97" s="13"/>
      <c r="AS97" s="196" t="str">
        <f>Résultats!B108</f>
        <v>13.2</v>
      </c>
      <c r="AT97" s="197" t="str">
        <f>Résultats!C108</f>
        <v>A</v>
      </c>
      <c r="AU97" s="31">
        <f>'P01'!$H107</f>
        <v>0</v>
      </c>
      <c r="AV97" s="31">
        <f>'P02'!$H107</f>
        <v>0</v>
      </c>
      <c r="AW97" s="31">
        <f>'P03'!$H107</f>
        <v>0</v>
      </c>
      <c r="AX97" s="31">
        <f>'P04'!$H107</f>
        <v>0</v>
      </c>
      <c r="AY97" s="31">
        <f>'P05'!$H107</f>
        <v>0</v>
      </c>
      <c r="AZ97" s="31">
        <f>'P06'!$H107</f>
        <v>0</v>
      </c>
      <c r="BA97" s="31">
        <f>'P07'!$H107</f>
        <v>0</v>
      </c>
      <c r="BB97" s="31">
        <f>'P08'!$H107</f>
        <v>0</v>
      </c>
      <c r="BC97" s="31">
        <f>'P09'!$H107</f>
        <v>0</v>
      </c>
      <c r="BD97" s="31">
        <f>'P10'!$H107</f>
        <v>0</v>
      </c>
      <c r="BE97" s="31">
        <f>'P11'!$H107</f>
        <v>0</v>
      </c>
      <c r="BF97" s="31">
        <f>'P12'!$H107</f>
        <v>0</v>
      </c>
      <c r="BG97" s="31">
        <f>'P13'!$H107</f>
        <v>0</v>
      </c>
      <c r="BH97" s="31">
        <f>'P14'!$H107</f>
        <v>0</v>
      </c>
      <c r="BI97" s="31">
        <f>'P15'!$H107</f>
        <v>0</v>
      </c>
      <c r="BJ97" s="31">
        <f>'P16'!$H107</f>
        <v>0</v>
      </c>
      <c r="BK97" s="31">
        <f>'P17'!$H107</f>
        <v>0</v>
      </c>
      <c r="BL97" s="31">
        <f>'P18'!$H107</f>
        <v>0</v>
      </c>
      <c r="BM97" s="31">
        <f>'P19'!$H107</f>
        <v>0</v>
      </c>
      <c r="BN97" s="31">
        <f>'P20'!$H107</f>
        <v>0</v>
      </c>
      <c r="BO97" s="31"/>
      <c r="BP97" s="31">
        <f>'P22'!$H107</f>
        <v>0</v>
      </c>
      <c r="BQ97" s="31">
        <f>'P23'!$H107</f>
        <v>0</v>
      </c>
      <c r="BR97" s="31">
        <f>'P24'!$H107</f>
        <v>0</v>
      </c>
      <c r="BS97" s="31">
        <f>'P25'!$H107</f>
        <v>0</v>
      </c>
      <c r="BT97" s="198">
        <f>'P26'!$H107</f>
        <v>0</v>
      </c>
      <c r="BU97" s="31">
        <f t="shared" si="5"/>
        <v>0</v>
      </c>
      <c r="BV97" s="199" t="str">
        <f t="shared" si="6"/>
        <v>-</v>
      </c>
    </row>
    <row r="98" spans="1:74" ht="15.75" customHeight="1" x14ac:dyDescent="0.2">
      <c r="A98" s="200" t="s">
        <v>421</v>
      </c>
      <c r="B98" s="193" t="str">
        <f>Résultats!B109</f>
        <v>13.3</v>
      </c>
      <c r="C98" s="194" t="str">
        <f>Résultats!C109</f>
        <v>A</v>
      </c>
      <c r="D98" s="31">
        <f>Résultats!E109</f>
        <v>0</v>
      </c>
      <c r="E98" s="13"/>
      <c r="F98" s="100" t="str">
        <f>'P01'!G108</f>
        <v>na</v>
      </c>
      <c r="G98" s="103" t="str">
        <f>'P02'!G108</f>
        <v>na</v>
      </c>
      <c r="H98" s="103" t="str">
        <f>'P03'!G108</f>
        <v>na</v>
      </c>
      <c r="I98" s="103" t="str">
        <f>'P04'!G108</f>
        <v>na</v>
      </c>
      <c r="J98" s="103" t="str">
        <f>'P05'!G108</f>
        <v>na</v>
      </c>
      <c r="K98" s="103" t="str">
        <f>'P06'!G108</f>
        <v>na</v>
      </c>
      <c r="L98" s="103" t="str">
        <f>'P07'!G108</f>
        <v>na</v>
      </c>
      <c r="M98" s="103" t="str">
        <f>'P08'!G108</f>
        <v>na</v>
      </c>
      <c r="N98" s="103" t="str">
        <f>'P09'!G108</f>
        <v>na</v>
      </c>
      <c r="O98" s="103" t="str">
        <f>'P10'!G108</f>
        <v>na</v>
      </c>
      <c r="P98" s="103" t="str">
        <f>'P11'!G108</f>
        <v>na</v>
      </c>
      <c r="Q98" s="103" t="str">
        <f>'P12'!G108</f>
        <v>na</v>
      </c>
      <c r="R98" s="103" t="str">
        <f>'P13'!G108</f>
        <v>nc</v>
      </c>
      <c r="S98" s="103" t="str">
        <f>'P14'!G108</f>
        <v>na</v>
      </c>
      <c r="T98" s="103" t="str">
        <f>'P15'!G108</f>
        <v>nc</v>
      </c>
      <c r="U98" s="103" t="str">
        <f>'P16'!G108</f>
        <v>na</v>
      </c>
      <c r="V98" s="103" t="str">
        <f>'P17'!G108</f>
        <v>na</v>
      </c>
      <c r="W98" s="103" t="str">
        <f>'P18'!G108</f>
        <v>nc</v>
      </c>
      <c r="X98" s="103" t="str">
        <f>'P19'!G108</f>
        <v>nt</v>
      </c>
      <c r="Y98" s="103" t="str">
        <f>'P20'!G108</f>
        <v>nt</v>
      </c>
      <c r="Z98" s="103" t="str">
        <f>'P21'!G108</f>
        <v>nt</v>
      </c>
      <c r="AA98" s="103" t="str">
        <f>'P22'!G108</f>
        <v>nt</v>
      </c>
      <c r="AB98" s="103" t="str">
        <f>'P23'!G108</f>
        <v>nt</v>
      </c>
      <c r="AC98" s="103" t="str">
        <f>'P24'!G108</f>
        <v>nt</v>
      </c>
      <c r="AD98" s="103" t="str">
        <f>'P25'!G108</f>
        <v>nt</v>
      </c>
      <c r="AE98" s="195" t="str">
        <f>'P26'!G108</f>
        <v>nt</v>
      </c>
      <c r="AF98" s="31">
        <f t="shared" si="0"/>
        <v>0</v>
      </c>
      <c r="AG98" s="31">
        <f t="shared" si="1"/>
        <v>3</v>
      </c>
      <c r="AH98" s="31">
        <f t="shared" si="2"/>
        <v>15</v>
      </c>
      <c r="AI98" s="31">
        <f t="shared" si="3"/>
        <v>8</v>
      </c>
      <c r="AJ98" s="17" t="str">
        <f t="shared" si="4"/>
        <v>NC</v>
      </c>
      <c r="AK98" s="13"/>
      <c r="AL98" s="13"/>
      <c r="AM98" s="13"/>
      <c r="AN98" s="13"/>
      <c r="AO98" s="13"/>
      <c r="AP98" s="13"/>
      <c r="AQ98" s="13"/>
      <c r="AR98" s="13"/>
      <c r="AS98" s="196" t="str">
        <f>Résultats!B109</f>
        <v>13.3</v>
      </c>
      <c r="AT98" s="197" t="str">
        <f>Résultats!C109</f>
        <v>A</v>
      </c>
      <c r="AU98" s="31">
        <f>'P01'!$H108</f>
        <v>0</v>
      </c>
      <c r="AV98" s="31">
        <f>'P02'!$H108</f>
        <v>0</v>
      </c>
      <c r="AW98" s="31">
        <f>'P03'!$H108</f>
        <v>0</v>
      </c>
      <c r="AX98" s="31">
        <f>'P04'!$H108</f>
        <v>0</v>
      </c>
      <c r="AY98" s="31">
        <f>'P05'!$H108</f>
        <v>0</v>
      </c>
      <c r="AZ98" s="31">
        <f>'P06'!$H108</f>
        <v>0</v>
      </c>
      <c r="BA98" s="31">
        <f>'P07'!$H108</f>
        <v>0</v>
      </c>
      <c r="BB98" s="31">
        <f>'P08'!$H108</f>
        <v>0</v>
      </c>
      <c r="BC98" s="31">
        <f>'P09'!$H108</f>
        <v>0</v>
      </c>
      <c r="BD98" s="31">
        <f>'P10'!$H108</f>
        <v>0</v>
      </c>
      <c r="BE98" s="31">
        <f>'P11'!$H108</f>
        <v>0</v>
      </c>
      <c r="BF98" s="31">
        <f>'P12'!$H108</f>
        <v>0</v>
      </c>
      <c r="BG98" s="31">
        <f>'P13'!$H108</f>
        <v>0</v>
      </c>
      <c r="BH98" s="31">
        <f>'P14'!$H108</f>
        <v>0</v>
      </c>
      <c r="BI98" s="31">
        <f>'P15'!$H108</f>
        <v>0</v>
      </c>
      <c r="BJ98" s="31">
        <f>'P16'!$H108</f>
        <v>0</v>
      </c>
      <c r="BK98" s="31">
        <f>'P17'!$H108</f>
        <v>0</v>
      </c>
      <c r="BL98" s="31">
        <f>'P18'!$H108</f>
        <v>0</v>
      </c>
      <c r="BM98" s="31">
        <f>'P19'!$H108</f>
        <v>0</v>
      </c>
      <c r="BN98" s="31">
        <f>'P20'!$H108</f>
        <v>0</v>
      </c>
      <c r="BO98" s="31"/>
      <c r="BP98" s="31">
        <f>'P22'!$H108</f>
        <v>0</v>
      </c>
      <c r="BQ98" s="31">
        <f>'P23'!$H108</f>
        <v>0</v>
      </c>
      <c r="BR98" s="31">
        <f>'P24'!$H108</f>
        <v>0</v>
      </c>
      <c r="BS98" s="31">
        <f>'P25'!$H108</f>
        <v>0</v>
      </c>
      <c r="BT98" s="198">
        <f>'P26'!$H108</f>
        <v>0</v>
      </c>
      <c r="BU98" s="31">
        <f t="shared" si="5"/>
        <v>0</v>
      </c>
      <c r="BV98" s="199" t="str">
        <f t="shared" si="6"/>
        <v>-</v>
      </c>
    </row>
    <row r="99" spans="1:74" ht="15.75" customHeight="1" x14ac:dyDescent="0.2">
      <c r="A99" s="200" t="s">
        <v>421</v>
      </c>
      <c r="B99" s="193" t="str">
        <f>Résultats!B110</f>
        <v>13.4</v>
      </c>
      <c r="C99" s="194" t="str">
        <f>Résultats!C110</f>
        <v>A</v>
      </c>
      <c r="D99" s="31">
        <f>Résultats!E110</f>
        <v>0</v>
      </c>
      <c r="E99" s="13"/>
      <c r="F99" s="100" t="str">
        <f>'P01'!G109</f>
        <v>na</v>
      </c>
      <c r="G99" s="103" t="str">
        <f>'P02'!G109</f>
        <v>na</v>
      </c>
      <c r="H99" s="103" t="str">
        <f>'P03'!G109</f>
        <v>na</v>
      </c>
      <c r="I99" s="103" t="str">
        <f>'P04'!G109</f>
        <v>na</v>
      </c>
      <c r="J99" s="103" t="str">
        <f>'P05'!G109</f>
        <v>na</v>
      </c>
      <c r="K99" s="103" t="str">
        <f>'P06'!G109</f>
        <v>na</v>
      </c>
      <c r="L99" s="103" t="str">
        <f>'P07'!G109</f>
        <v>na</v>
      </c>
      <c r="M99" s="103" t="str">
        <f>'P08'!G109</f>
        <v>na</v>
      </c>
      <c r="N99" s="103" t="str">
        <f>'P09'!G109</f>
        <v>na</v>
      </c>
      <c r="O99" s="103" t="str">
        <f>'P10'!G109</f>
        <v>na</v>
      </c>
      <c r="P99" s="103" t="str">
        <f>'P11'!G109</f>
        <v>na</v>
      </c>
      <c r="Q99" s="103" t="str">
        <f>'P12'!G109</f>
        <v>na</v>
      </c>
      <c r="R99" s="103" t="str">
        <f>'P13'!G109</f>
        <v>na</v>
      </c>
      <c r="S99" s="103" t="str">
        <f>'P14'!G109</f>
        <v>na</v>
      </c>
      <c r="T99" s="103" t="str">
        <f>'P15'!G109</f>
        <v>na</v>
      </c>
      <c r="U99" s="103" t="str">
        <f>'P16'!G109</f>
        <v>na</v>
      </c>
      <c r="V99" s="103" t="str">
        <f>'P17'!G109</f>
        <v>na</v>
      </c>
      <c r="W99" s="103" t="str">
        <f>'P18'!G109</f>
        <v>na</v>
      </c>
      <c r="X99" s="103" t="str">
        <f>'P19'!G109</f>
        <v>nt</v>
      </c>
      <c r="Y99" s="103" t="str">
        <f>'P20'!G109</f>
        <v>nt</v>
      </c>
      <c r="Z99" s="103" t="str">
        <f>'P21'!G109</f>
        <v>nt</v>
      </c>
      <c r="AA99" s="103" t="str">
        <f>'P22'!G109</f>
        <v>nt</v>
      </c>
      <c r="AB99" s="103" t="str">
        <f>'P23'!G109</f>
        <v>nt</v>
      </c>
      <c r="AC99" s="103" t="str">
        <f>'P24'!G109</f>
        <v>nt</v>
      </c>
      <c r="AD99" s="103" t="str">
        <f>'P25'!G109</f>
        <v>nt</v>
      </c>
      <c r="AE99" s="195" t="str">
        <f>'P26'!G109</f>
        <v>nt</v>
      </c>
      <c r="AF99" s="31">
        <f t="shared" si="0"/>
        <v>0</v>
      </c>
      <c r="AG99" s="31">
        <f t="shared" si="1"/>
        <v>0</v>
      </c>
      <c r="AH99" s="31">
        <f t="shared" si="2"/>
        <v>18</v>
      </c>
      <c r="AI99" s="31">
        <f t="shared" si="3"/>
        <v>8</v>
      </c>
      <c r="AJ99" s="17" t="str">
        <f t="shared" si="4"/>
        <v>NA</v>
      </c>
      <c r="AK99" s="13"/>
      <c r="AL99" s="13"/>
      <c r="AM99" s="13"/>
      <c r="AN99" s="13"/>
      <c r="AO99" s="13"/>
      <c r="AP99" s="13"/>
      <c r="AQ99" s="13"/>
      <c r="AR99" s="13"/>
      <c r="AS99" s="196" t="str">
        <f>Résultats!B110</f>
        <v>13.4</v>
      </c>
      <c r="AT99" s="197" t="str">
        <f>Résultats!C110</f>
        <v>A</v>
      </c>
      <c r="AU99" s="31">
        <f>'P01'!$H109</f>
        <v>0</v>
      </c>
      <c r="AV99" s="31">
        <f>'P02'!$H109</f>
        <v>0</v>
      </c>
      <c r="AW99" s="31">
        <f>'P03'!$H109</f>
        <v>0</v>
      </c>
      <c r="AX99" s="31">
        <f>'P04'!$H109</f>
        <v>0</v>
      </c>
      <c r="AY99" s="31">
        <f>'P05'!$H109</f>
        <v>0</v>
      </c>
      <c r="AZ99" s="31">
        <f>'P06'!$H109</f>
        <v>0</v>
      </c>
      <c r="BA99" s="31">
        <f>'P07'!$H109</f>
        <v>0</v>
      </c>
      <c r="BB99" s="31">
        <f>'P08'!$H109</f>
        <v>0</v>
      </c>
      <c r="BC99" s="31">
        <f>'P09'!$H109</f>
        <v>0</v>
      </c>
      <c r="BD99" s="31">
        <f>'P10'!$H109</f>
        <v>0</v>
      </c>
      <c r="BE99" s="31">
        <f>'P11'!$H109</f>
        <v>0</v>
      </c>
      <c r="BF99" s="31">
        <f>'P12'!$H109</f>
        <v>0</v>
      </c>
      <c r="BG99" s="31">
        <f>'P13'!$H109</f>
        <v>0</v>
      </c>
      <c r="BH99" s="31">
        <f>'P14'!$H109</f>
        <v>0</v>
      </c>
      <c r="BI99" s="31">
        <f>'P15'!$H109</f>
        <v>0</v>
      </c>
      <c r="BJ99" s="31">
        <f>'P16'!$H109</f>
        <v>0</v>
      </c>
      <c r="BK99" s="31">
        <f>'P17'!$H109</f>
        <v>0</v>
      </c>
      <c r="BL99" s="31">
        <f>'P18'!$H109</f>
        <v>0</v>
      </c>
      <c r="BM99" s="31">
        <f>'P19'!$H109</f>
        <v>0</v>
      </c>
      <c r="BN99" s="31">
        <f>'P20'!$H109</f>
        <v>0</v>
      </c>
      <c r="BO99" s="31"/>
      <c r="BP99" s="31">
        <f>'P22'!$H109</f>
        <v>0</v>
      </c>
      <c r="BQ99" s="31">
        <f>'P23'!$H109</f>
        <v>0</v>
      </c>
      <c r="BR99" s="31">
        <f>'P24'!$H109</f>
        <v>0</v>
      </c>
      <c r="BS99" s="31">
        <f>'P25'!$H109</f>
        <v>0</v>
      </c>
      <c r="BT99" s="198">
        <f>'P26'!$H109</f>
        <v>0</v>
      </c>
      <c r="BU99" s="31">
        <f t="shared" si="5"/>
        <v>0</v>
      </c>
      <c r="BV99" s="199" t="str">
        <f t="shared" si="6"/>
        <v>-</v>
      </c>
    </row>
    <row r="100" spans="1:74" ht="15.75" customHeight="1" x14ac:dyDescent="0.2">
      <c r="A100" s="200" t="s">
        <v>421</v>
      </c>
      <c r="B100" s="193" t="str">
        <f>Résultats!B111</f>
        <v>13.5</v>
      </c>
      <c r="C100" s="194" t="str">
        <f>Résultats!C111</f>
        <v>A</v>
      </c>
      <c r="D100" s="31">
        <f>Résultats!E111</f>
        <v>0</v>
      </c>
      <c r="E100" s="13"/>
      <c r="F100" s="100" t="str">
        <f>'P01'!G110</f>
        <v>na</v>
      </c>
      <c r="G100" s="103" t="str">
        <f>'P02'!G110</f>
        <v>na</v>
      </c>
      <c r="H100" s="103" t="str">
        <f>'P03'!G110</f>
        <v>na</v>
      </c>
      <c r="I100" s="103" t="str">
        <f>'P04'!G110</f>
        <v>na</v>
      </c>
      <c r="J100" s="103" t="str">
        <f>'P05'!G110</f>
        <v>na</v>
      </c>
      <c r="K100" s="103" t="str">
        <f>'P06'!G110</f>
        <v>na</v>
      </c>
      <c r="L100" s="103" t="str">
        <f>'P07'!G110</f>
        <v>na</v>
      </c>
      <c r="M100" s="103" t="str">
        <f>'P08'!G110</f>
        <v>na</v>
      </c>
      <c r="N100" s="103" t="str">
        <f>'P09'!G110</f>
        <v>na</v>
      </c>
      <c r="O100" s="103" t="str">
        <f>'P10'!G110</f>
        <v>na</v>
      </c>
      <c r="P100" s="103" t="str">
        <f>'P11'!G110</f>
        <v>na</v>
      </c>
      <c r="Q100" s="103" t="str">
        <f>'P12'!G110</f>
        <v>na</v>
      </c>
      <c r="R100" s="103" t="str">
        <f>'P13'!G110</f>
        <v>na</v>
      </c>
      <c r="S100" s="103" t="str">
        <f>'P14'!G110</f>
        <v>na</v>
      </c>
      <c r="T100" s="103" t="str">
        <f>'P15'!G110</f>
        <v>na</v>
      </c>
      <c r="U100" s="103" t="str">
        <f>'P16'!G110</f>
        <v>na</v>
      </c>
      <c r="V100" s="103" t="str">
        <f>'P17'!G110</f>
        <v>na</v>
      </c>
      <c r="W100" s="103" t="str">
        <f>'P18'!G110</f>
        <v>na</v>
      </c>
      <c r="X100" s="103" t="str">
        <f>'P19'!G110</f>
        <v>nt</v>
      </c>
      <c r="Y100" s="103" t="str">
        <f>'P20'!G110</f>
        <v>nt</v>
      </c>
      <c r="Z100" s="103" t="str">
        <f>'P21'!G110</f>
        <v>nt</v>
      </c>
      <c r="AA100" s="103" t="str">
        <f>'P22'!G110</f>
        <v>nt</v>
      </c>
      <c r="AB100" s="103" t="str">
        <f>'P23'!G110</f>
        <v>nt</v>
      </c>
      <c r="AC100" s="103" t="str">
        <f>'P24'!G110</f>
        <v>nt</v>
      </c>
      <c r="AD100" s="103" t="str">
        <f>'P25'!G110</f>
        <v>nt</v>
      </c>
      <c r="AE100" s="195" t="str">
        <f>'P26'!G110</f>
        <v>nt</v>
      </c>
      <c r="AF100" s="31">
        <f t="shared" si="0"/>
        <v>0</v>
      </c>
      <c r="AG100" s="31">
        <f t="shared" si="1"/>
        <v>0</v>
      </c>
      <c r="AH100" s="31">
        <f t="shared" si="2"/>
        <v>18</v>
      </c>
      <c r="AI100" s="31">
        <f t="shared" si="3"/>
        <v>8</v>
      </c>
      <c r="AJ100" s="17" t="str">
        <f t="shared" si="4"/>
        <v>NA</v>
      </c>
      <c r="AK100" s="13"/>
      <c r="AL100" s="13"/>
      <c r="AM100" s="13"/>
      <c r="AN100" s="13"/>
      <c r="AO100" s="13"/>
      <c r="AP100" s="13"/>
      <c r="AQ100" s="13"/>
      <c r="AR100" s="13"/>
      <c r="AS100" s="196" t="str">
        <f>Résultats!B111</f>
        <v>13.5</v>
      </c>
      <c r="AT100" s="197" t="str">
        <f>Résultats!C111</f>
        <v>A</v>
      </c>
      <c r="AU100" s="31">
        <f>'P01'!$H110</f>
        <v>0</v>
      </c>
      <c r="AV100" s="31">
        <f>'P02'!$H110</f>
        <v>0</v>
      </c>
      <c r="AW100" s="31">
        <f>'P03'!$H110</f>
        <v>0</v>
      </c>
      <c r="AX100" s="31">
        <f>'P04'!$H110</f>
        <v>0</v>
      </c>
      <c r="AY100" s="31">
        <f>'P05'!$H110</f>
        <v>0</v>
      </c>
      <c r="AZ100" s="31">
        <f>'P06'!$H110</f>
        <v>0</v>
      </c>
      <c r="BA100" s="31">
        <f>'P07'!$H110</f>
        <v>0</v>
      </c>
      <c r="BB100" s="31">
        <f>'P08'!$H110</f>
        <v>0</v>
      </c>
      <c r="BC100" s="31">
        <f>'P09'!$H110</f>
        <v>0</v>
      </c>
      <c r="BD100" s="31">
        <f>'P10'!$H110</f>
        <v>0</v>
      </c>
      <c r="BE100" s="31">
        <f>'P11'!$H110</f>
        <v>0</v>
      </c>
      <c r="BF100" s="31">
        <f>'P12'!$H110</f>
        <v>0</v>
      </c>
      <c r="BG100" s="31">
        <f>'P13'!$H110</f>
        <v>0</v>
      </c>
      <c r="BH100" s="31">
        <f>'P14'!$H110</f>
        <v>0</v>
      </c>
      <c r="BI100" s="31">
        <f>'P15'!$H110</f>
        <v>0</v>
      </c>
      <c r="BJ100" s="31">
        <f>'P16'!$H110</f>
        <v>0</v>
      </c>
      <c r="BK100" s="31">
        <f>'P17'!$H110</f>
        <v>0</v>
      </c>
      <c r="BL100" s="31">
        <f>'P18'!$H110</f>
        <v>0</v>
      </c>
      <c r="BM100" s="31">
        <f>'P19'!$H110</f>
        <v>0</v>
      </c>
      <c r="BN100" s="31">
        <f>'P20'!$H110</f>
        <v>0</v>
      </c>
      <c r="BO100" s="31"/>
      <c r="BP100" s="31">
        <f>'P22'!$H110</f>
        <v>0</v>
      </c>
      <c r="BQ100" s="31">
        <f>'P23'!$H110</f>
        <v>0</v>
      </c>
      <c r="BR100" s="31">
        <f>'P24'!$H110</f>
        <v>0</v>
      </c>
      <c r="BS100" s="31">
        <f>'P25'!$H110</f>
        <v>0</v>
      </c>
      <c r="BT100" s="198">
        <f>'P26'!$H110</f>
        <v>0</v>
      </c>
      <c r="BU100" s="31">
        <f t="shared" si="5"/>
        <v>0</v>
      </c>
      <c r="BV100" s="199" t="str">
        <f t="shared" si="6"/>
        <v>-</v>
      </c>
    </row>
    <row r="101" spans="1:74" ht="15.75" customHeight="1" x14ac:dyDescent="0.2">
      <c r="A101" s="200" t="s">
        <v>421</v>
      </c>
      <c r="B101" s="193" t="str">
        <f>Résultats!B112</f>
        <v>13.6</v>
      </c>
      <c r="C101" s="194" t="str">
        <f>Résultats!C112</f>
        <v>A</v>
      </c>
      <c r="D101" s="31">
        <f>Résultats!E112</f>
        <v>0</v>
      </c>
      <c r="E101" s="13"/>
      <c r="F101" s="100" t="str">
        <f>'P01'!G111</f>
        <v>na</v>
      </c>
      <c r="G101" s="103" t="str">
        <f>'P02'!G111</f>
        <v>na</v>
      </c>
      <c r="H101" s="103" t="str">
        <f>'P03'!G111</f>
        <v>na</v>
      </c>
      <c r="I101" s="103" t="str">
        <f>'P04'!G111</f>
        <v>na</v>
      </c>
      <c r="J101" s="103" t="str">
        <f>'P05'!G111</f>
        <v>na</v>
      </c>
      <c r="K101" s="103" t="str">
        <f>'P06'!G111</f>
        <v>na</v>
      </c>
      <c r="L101" s="103" t="str">
        <f>'P07'!G111</f>
        <v>na</v>
      </c>
      <c r="M101" s="103" t="str">
        <f>'P08'!G111</f>
        <v>na</v>
      </c>
      <c r="N101" s="103" t="str">
        <f>'P09'!G111</f>
        <v>na</v>
      </c>
      <c r="O101" s="103" t="str">
        <f>'P10'!G111</f>
        <v>na</v>
      </c>
      <c r="P101" s="103" t="str">
        <f>'P11'!G111</f>
        <v>na</v>
      </c>
      <c r="Q101" s="103" t="str">
        <f>'P12'!G111</f>
        <v>na</v>
      </c>
      <c r="R101" s="103" t="str">
        <f>'P13'!G111</f>
        <v>na</v>
      </c>
      <c r="S101" s="103" t="str">
        <f>'P14'!G111</f>
        <v>na</v>
      </c>
      <c r="T101" s="103" t="str">
        <f>'P15'!G111</f>
        <v>na</v>
      </c>
      <c r="U101" s="103" t="str">
        <f>'P16'!G111</f>
        <v>na</v>
      </c>
      <c r="V101" s="103" t="str">
        <f>'P17'!G111</f>
        <v>na</v>
      </c>
      <c r="W101" s="103" t="str">
        <f>'P18'!G111</f>
        <v>na</v>
      </c>
      <c r="X101" s="103" t="str">
        <f>'P19'!G111</f>
        <v>nt</v>
      </c>
      <c r="Y101" s="103" t="str">
        <f>'P20'!G111</f>
        <v>nt</v>
      </c>
      <c r="Z101" s="103" t="str">
        <f>'P21'!G111</f>
        <v>nt</v>
      </c>
      <c r="AA101" s="103" t="str">
        <f>'P22'!G111</f>
        <v>nt</v>
      </c>
      <c r="AB101" s="103" t="str">
        <f>'P23'!G111</f>
        <v>nt</v>
      </c>
      <c r="AC101" s="103" t="str">
        <f>'P24'!G111</f>
        <v>nt</v>
      </c>
      <c r="AD101" s="103" t="str">
        <f>'P25'!G111</f>
        <v>nt</v>
      </c>
      <c r="AE101" s="195" t="str">
        <f>'P26'!G111</f>
        <v>nt</v>
      </c>
      <c r="AF101" s="31">
        <f t="shared" si="0"/>
        <v>0</v>
      </c>
      <c r="AG101" s="31">
        <f t="shared" si="1"/>
        <v>0</v>
      </c>
      <c r="AH101" s="31">
        <f t="shared" si="2"/>
        <v>18</v>
      </c>
      <c r="AI101" s="31">
        <f t="shared" si="3"/>
        <v>8</v>
      </c>
      <c r="AJ101" s="17" t="str">
        <f t="shared" si="4"/>
        <v>NA</v>
      </c>
      <c r="AK101" s="13"/>
      <c r="AL101" s="13"/>
      <c r="AM101" s="13"/>
      <c r="AN101" s="13"/>
      <c r="AO101" s="13"/>
      <c r="AP101" s="13"/>
      <c r="AQ101" s="13"/>
      <c r="AR101" s="13"/>
      <c r="AS101" s="196" t="str">
        <f>Résultats!B112</f>
        <v>13.6</v>
      </c>
      <c r="AT101" s="197" t="str">
        <f>Résultats!C112</f>
        <v>A</v>
      </c>
      <c r="AU101" s="31">
        <f>'P01'!$H111</f>
        <v>0</v>
      </c>
      <c r="AV101" s="31">
        <f>'P02'!$H111</f>
        <v>0</v>
      </c>
      <c r="AW101" s="31">
        <f>'P03'!$H111</f>
        <v>0</v>
      </c>
      <c r="AX101" s="31">
        <f>'P04'!$H111</f>
        <v>0</v>
      </c>
      <c r="AY101" s="31">
        <f>'P05'!$H111</f>
        <v>0</v>
      </c>
      <c r="AZ101" s="31">
        <f>'P06'!$H111</f>
        <v>0</v>
      </c>
      <c r="BA101" s="31">
        <f>'P07'!$H111</f>
        <v>0</v>
      </c>
      <c r="BB101" s="31">
        <f>'P08'!$H111</f>
        <v>0</v>
      </c>
      <c r="BC101" s="31">
        <f>'P09'!$H111</f>
        <v>0</v>
      </c>
      <c r="BD101" s="31">
        <f>'P10'!$H111</f>
        <v>0</v>
      </c>
      <c r="BE101" s="31">
        <f>'P11'!$H111</f>
        <v>0</v>
      </c>
      <c r="BF101" s="31">
        <f>'P12'!$H111</f>
        <v>0</v>
      </c>
      <c r="BG101" s="31">
        <f>'P13'!$H111</f>
        <v>0</v>
      </c>
      <c r="BH101" s="31">
        <f>'P14'!$H111</f>
        <v>0</v>
      </c>
      <c r="BI101" s="31">
        <f>'P15'!$H111</f>
        <v>0</v>
      </c>
      <c r="BJ101" s="31">
        <f>'P16'!$H111</f>
        <v>0</v>
      </c>
      <c r="BK101" s="31">
        <f>'P17'!$H111</f>
        <v>0</v>
      </c>
      <c r="BL101" s="31">
        <f>'P18'!$H111</f>
        <v>0</v>
      </c>
      <c r="BM101" s="31">
        <f>'P19'!$H111</f>
        <v>0</v>
      </c>
      <c r="BN101" s="31">
        <f>'P20'!$H111</f>
        <v>0</v>
      </c>
      <c r="BO101" s="31"/>
      <c r="BP101" s="31">
        <f>'P22'!$H111</f>
        <v>0</v>
      </c>
      <c r="BQ101" s="31">
        <f>'P23'!$H111</f>
        <v>0</v>
      </c>
      <c r="BR101" s="31">
        <f>'P24'!$H111</f>
        <v>0</v>
      </c>
      <c r="BS101" s="31">
        <f>'P25'!$H111</f>
        <v>0</v>
      </c>
      <c r="BT101" s="198">
        <f>'P26'!$H111</f>
        <v>0</v>
      </c>
      <c r="BU101" s="31">
        <f t="shared" si="5"/>
        <v>0</v>
      </c>
      <c r="BV101" s="199" t="str">
        <f t="shared" si="6"/>
        <v>-</v>
      </c>
    </row>
    <row r="102" spans="1:74" ht="15.75" customHeight="1" x14ac:dyDescent="0.2">
      <c r="A102" s="200" t="s">
        <v>421</v>
      </c>
      <c r="B102" s="193" t="str">
        <f>Résultats!B113</f>
        <v>13.7</v>
      </c>
      <c r="C102" s="194" t="str">
        <f>Résultats!C113</f>
        <v>A</v>
      </c>
      <c r="D102" s="31">
        <f>Résultats!E113</f>
        <v>0</v>
      </c>
      <c r="E102" s="13"/>
      <c r="F102" s="100" t="str">
        <f>'P01'!G112</f>
        <v>na</v>
      </c>
      <c r="G102" s="103" t="str">
        <f>'P02'!G112</f>
        <v>na</v>
      </c>
      <c r="H102" s="103" t="str">
        <f>'P03'!G112</f>
        <v>na</v>
      </c>
      <c r="I102" s="103" t="str">
        <f>'P04'!G112</f>
        <v>na</v>
      </c>
      <c r="J102" s="103" t="str">
        <f>'P05'!G112</f>
        <v>na</v>
      </c>
      <c r="K102" s="103" t="str">
        <f>'P06'!G112</f>
        <v>na</v>
      </c>
      <c r="L102" s="103" t="str">
        <f>'P07'!G112</f>
        <v>na</v>
      </c>
      <c r="M102" s="103" t="str">
        <f>'P08'!G112</f>
        <v>na</v>
      </c>
      <c r="N102" s="103" t="str">
        <f>'P09'!G112</f>
        <v>na</v>
      </c>
      <c r="O102" s="103" t="str">
        <f>'P10'!G112</f>
        <v>na</v>
      </c>
      <c r="P102" s="103" t="str">
        <f>'P11'!G112</f>
        <v>na</v>
      </c>
      <c r="Q102" s="103" t="str">
        <f>'P12'!G112</f>
        <v>na</v>
      </c>
      <c r="R102" s="103" t="str">
        <f>'P13'!G112</f>
        <v>na</v>
      </c>
      <c r="S102" s="103" t="str">
        <f>'P14'!G112</f>
        <v>na</v>
      </c>
      <c r="T102" s="103" t="str">
        <f>'P15'!G112</f>
        <v>na</v>
      </c>
      <c r="U102" s="103" t="str">
        <f>'P16'!G112</f>
        <v>na</v>
      </c>
      <c r="V102" s="103" t="str">
        <f>'P17'!G112</f>
        <v>na</v>
      </c>
      <c r="W102" s="103" t="str">
        <f>'P18'!G112</f>
        <v>na</v>
      </c>
      <c r="X102" s="103" t="str">
        <f>'P19'!G112</f>
        <v>nt</v>
      </c>
      <c r="Y102" s="103" t="str">
        <f>'P20'!G112</f>
        <v>nt</v>
      </c>
      <c r="Z102" s="103" t="str">
        <f>'P21'!G112</f>
        <v>nt</v>
      </c>
      <c r="AA102" s="103" t="str">
        <f>'P22'!G112</f>
        <v>nt</v>
      </c>
      <c r="AB102" s="103" t="str">
        <f>'P23'!G112</f>
        <v>nt</v>
      </c>
      <c r="AC102" s="103" t="str">
        <f>'P24'!G112</f>
        <v>nt</v>
      </c>
      <c r="AD102" s="103" t="str">
        <f>'P25'!G112</f>
        <v>nt</v>
      </c>
      <c r="AE102" s="195" t="str">
        <f>'P26'!G112</f>
        <v>nt</v>
      </c>
      <c r="AF102" s="31">
        <f t="shared" si="0"/>
        <v>0</v>
      </c>
      <c r="AG102" s="31">
        <f t="shared" si="1"/>
        <v>0</v>
      </c>
      <c r="AH102" s="31">
        <f t="shared" si="2"/>
        <v>18</v>
      </c>
      <c r="AI102" s="31">
        <f t="shared" si="3"/>
        <v>8</v>
      </c>
      <c r="AJ102" s="17" t="str">
        <f t="shared" si="4"/>
        <v>NA</v>
      </c>
      <c r="AK102" s="13"/>
      <c r="AL102" s="13"/>
      <c r="AM102" s="13"/>
      <c r="AN102" s="13"/>
      <c r="AO102" s="13"/>
      <c r="AP102" s="13"/>
      <c r="AQ102" s="13"/>
      <c r="AR102" s="13"/>
      <c r="AS102" s="196" t="str">
        <f>Résultats!B113</f>
        <v>13.7</v>
      </c>
      <c r="AT102" s="197" t="str">
        <f>Résultats!C113</f>
        <v>A</v>
      </c>
      <c r="AU102" s="31">
        <f>'P01'!$H112</f>
        <v>0</v>
      </c>
      <c r="AV102" s="31">
        <f>'P02'!$H112</f>
        <v>0</v>
      </c>
      <c r="AW102" s="31">
        <f>'P03'!$H112</f>
        <v>0</v>
      </c>
      <c r="AX102" s="31">
        <f>'P04'!$H112</f>
        <v>0</v>
      </c>
      <c r="AY102" s="31">
        <f>'P05'!$H112</f>
        <v>0</v>
      </c>
      <c r="AZ102" s="31">
        <f>'P06'!$H112</f>
        <v>0</v>
      </c>
      <c r="BA102" s="31">
        <f>'P07'!$H112</f>
        <v>0</v>
      </c>
      <c r="BB102" s="31">
        <f>'P08'!$H112</f>
        <v>0</v>
      </c>
      <c r="BC102" s="31">
        <f>'P09'!$H112</f>
        <v>0</v>
      </c>
      <c r="BD102" s="31">
        <f>'P10'!$H112</f>
        <v>0</v>
      </c>
      <c r="BE102" s="31">
        <f>'P11'!$H112</f>
        <v>0</v>
      </c>
      <c r="BF102" s="31">
        <f>'P12'!$H112</f>
        <v>0</v>
      </c>
      <c r="BG102" s="31">
        <f>'P13'!$H112</f>
        <v>0</v>
      </c>
      <c r="BH102" s="31">
        <f>'P14'!$H112</f>
        <v>0</v>
      </c>
      <c r="BI102" s="31">
        <f>'P15'!$H112</f>
        <v>0</v>
      </c>
      <c r="BJ102" s="31">
        <f>'P16'!$H112</f>
        <v>0</v>
      </c>
      <c r="BK102" s="31">
        <f>'P17'!$H112</f>
        <v>0</v>
      </c>
      <c r="BL102" s="31">
        <f>'P18'!$H112</f>
        <v>0</v>
      </c>
      <c r="BM102" s="31">
        <f>'P19'!$H112</f>
        <v>0</v>
      </c>
      <c r="BN102" s="31">
        <f>'P20'!$H112</f>
        <v>0</v>
      </c>
      <c r="BO102" s="31"/>
      <c r="BP102" s="31">
        <f>'P22'!$H112</f>
        <v>0</v>
      </c>
      <c r="BQ102" s="31">
        <f>'P23'!$H112</f>
        <v>0</v>
      </c>
      <c r="BR102" s="31">
        <f>'P24'!$H112</f>
        <v>0</v>
      </c>
      <c r="BS102" s="31">
        <f>'P25'!$H112</f>
        <v>0</v>
      </c>
      <c r="BT102" s="198">
        <f>'P26'!$H112</f>
        <v>0</v>
      </c>
      <c r="BU102" s="31">
        <f t="shared" si="5"/>
        <v>0</v>
      </c>
      <c r="BV102" s="199" t="str">
        <f t="shared" si="6"/>
        <v>-</v>
      </c>
    </row>
    <row r="103" spans="1:74" ht="15.75" customHeight="1" x14ac:dyDescent="0.2">
      <c r="A103" s="200" t="s">
        <v>421</v>
      </c>
      <c r="B103" s="193" t="str">
        <f>Résultats!B114</f>
        <v>13.8</v>
      </c>
      <c r="C103" s="194" t="str">
        <f>Résultats!C114</f>
        <v>A</v>
      </c>
      <c r="D103" s="31">
        <f>Résultats!E114</f>
        <v>0</v>
      </c>
      <c r="E103" s="13"/>
      <c r="F103" s="100" t="str">
        <f>'P01'!G113</f>
        <v>na</v>
      </c>
      <c r="G103" s="103" t="str">
        <f>'P02'!G113</f>
        <v>na</v>
      </c>
      <c r="H103" s="103" t="str">
        <f>'P03'!G113</f>
        <v>na</v>
      </c>
      <c r="I103" s="103" t="str">
        <f>'P04'!G113</f>
        <v>na</v>
      </c>
      <c r="J103" s="103" t="str">
        <f>'P05'!G113</f>
        <v>na</v>
      </c>
      <c r="K103" s="103" t="str">
        <f>'P06'!G113</f>
        <v>nc</v>
      </c>
      <c r="L103" s="103" t="str">
        <f>'P07'!G113</f>
        <v>na</v>
      </c>
      <c r="M103" s="103" t="str">
        <f>'P08'!G113</f>
        <v>na</v>
      </c>
      <c r="N103" s="103" t="str">
        <f>'P09'!G113</f>
        <v>na</v>
      </c>
      <c r="O103" s="103" t="str">
        <f>'P10'!G113</f>
        <v>na</v>
      </c>
      <c r="P103" s="103" t="str">
        <f>'P11'!G113</f>
        <v>na</v>
      </c>
      <c r="Q103" s="103" t="str">
        <f>'P12'!G113</f>
        <v>na</v>
      </c>
      <c r="R103" s="103" t="str">
        <f>'P13'!G113</f>
        <v>na</v>
      </c>
      <c r="S103" s="103" t="str">
        <f>'P14'!G113</f>
        <v>na</v>
      </c>
      <c r="T103" s="103" t="str">
        <f>'P15'!G113</f>
        <v>na</v>
      </c>
      <c r="U103" s="103" t="str">
        <f>'P16'!G113</f>
        <v>na</v>
      </c>
      <c r="V103" s="103" t="str">
        <f>'P17'!G113</f>
        <v>na</v>
      </c>
      <c r="W103" s="103" t="str">
        <f>'P18'!G113</f>
        <v>na</v>
      </c>
      <c r="X103" s="103" t="str">
        <f>'P19'!G113</f>
        <v>nt</v>
      </c>
      <c r="Y103" s="103" t="str">
        <f>'P20'!G113</f>
        <v>nt</v>
      </c>
      <c r="Z103" s="103" t="str">
        <f>'P21'!G113</f>
        <v>nt</v>
      </c>
      <c r="AA103" s="103" t="str">
        <f>'P22'!G113</f>
        <v>nt</v>
      </c>
      <c r="AB103" s="103" t="str">
        <f>'P23'!G113</f>
        <v>nt</v>
      </c>
      <c r="AC103" s="103" t="str">
        <f>'P24'!G113</f>
        <v>nt</v>
      </c>
      <c r="AD103" s="103" t="str">
        <f>'P25'!G113</f>
        <v>nt</v>
      </c>
      <c r="AE103" s="195" t="str">
        <f>'P26'!G113</f>
        <v>nt</v>
      </c>
      <c r="AF103" s="31">
        <f t="shared" si="0"/>
        <v>0</v>
      </c>
      <c r="AG103" s="31">
        <f t="shared" si="1"/>
        <v>1</v>
      </c>
      <c r="AH103" s="31">
        <f t="shared" si="2"/>
        <v>17</v>
      </c>
      <c r="AI103" s="31">
        <f t="shared" si="3"/>
        <v>8</v>
      </c>
      <c r="AJ103" s="17" t="str">
        <f t="shared" si="4"/>
        <v>NC</v>
      </c>
      <c r="AK103" s="13"/>
      <c r="AL103" s="13"/>
      <c r="AM103" s="13"/>
      <c r="AN103" s="13"/>
      <c r="AO103" s="13"/>
      <c r="AP103" s="13"/>
      <c r="AQ103" s="13"/>
      <c r="AR103" s="13"/>
      <c r="AS103" s="196" t="str">
        <f>Résultats!B114</f>
        <v>13.8</v>
      </c>
      <c r="AT103" s="197" t="str">
        <f>Résultats!C114</f>
        <v>A</v>
      </c>
      <c r="AU103" s="31">
        <f>'P01'!$H113</f>
        <v>0</v>
      </c>
      <c r="AV103" s="31">
        <f>'P02'!$H113</f>
        <v>0</v>
      </c>
      <c r="AW103" s="31">
        <f>'P03'!$H113</f>
        <v>0</v>
      </c>
      <c r="AX103" s="31">
        <f>'P04'!$H113</f>
        <v>0</v>
      </c>
      <c r="AY103" s="31">
        <f>'P05'!$H113</f>
        <v>0</v>
      </c>
      <c r="AZ103" s="31">
        <f>'P06'!$H113</f>
        <v>0</v>
      </c>
      <c r="BA103" s="31">
        <f>'P07'!$H113</f>
        <v>0</v>
      </c>
      <c r="BB103" s="31">
        <f>'P08'!$H113</f>
        <v>0</v>
      </c>
      <c r="BC103" s="31">
        <f>'P09'!$H113</f>
        <v>0</v>
      </c>
      <c r="BD103" s="31">
        <f>'P10'!$H113</f>
        <v>0</v>
      </c>
      <c r="BE103" s="31">
        <f>'P11'!$H113</f>
        <v>0</v>
      </c>
      <c r="BF103" s="31">
        <f>'P12'!$H113</f>
        <v>0</v>
      </c>
      <c r="BG103" s="31">
        <f>'P13'!$H113</f>
        <v>0</v>
      </c>
      <c r="BH103" s="31">
        <f>'P14'!$H113</f>
        <v>0</v>
      </c>
      <c r="BI103" s="31">
        <f>'P15'!$H113</f>
        <v>0</v>
      </c>
      <c r="BJ103" s="31">
        <f>'P16'!$H113</f>
        <v>0</v>
      </c>
      <c r="BK103" s="31">
        <f>'P17'!$H113</f>
        <v>0</v>
      </c>
      <c r="BL103" s="31">
        <f>'P18'!$H113</f>
        <v>0</v>
      </c>
      <c r="BM103" s="31">
        <f>'P19'!$H113</f>
        <v>0</v>
      </c>
      <c r="BN103" s="31">
        <f>'P20'!$H113</f>
        <v>0</v>
      </c>
      <c r="BO103" s="31"/>
      <c r="BP103" s="31">
        <f>'P22'!$H113</f>
        <v>0</v>
      </c>
      <c r="BQ103" s="31">
        <f>'P23'!$H113</f>
        <v>0</v>
      </c>
      <c r="BR103" s="31">
        <f>'P24'!$H113</f>
        <v>0</v>
      </c>
      <c r="BS103" s="31">
        <f>'P25'!$H113</f>
        <v>0</v>
      </c>
      <c r="BT103" s="198">
        <f>'P26'!$H113</f>
        <v>0</v>
      </c>
      <c r="BU103" s="31">
        <f t="shared" si="5"/>
        <v>0</v>
      </c>
      <c r="BV103" s="199" t="str">
        <f t="shared" si="6"/>
        <v>-</v>
      </c>
    </row>
    <row r="104" spans="1:74" ht="15.75" customHeight="1" x14ac:dyDescent="0.2">
      <c r="A104" s="200" t="s">
        <v>421</v>
      </c>
      <c r="B104" s="193" t="str">
        <f>Résultats!B115</f>
        <v>13.9</v>
      </c>
      <c r="C104" s="194" t="str">
        <f>Résultats!C115</f>
        <v>AA</v>
      </c>
      <c r="D104" s="31">
        <f>Résultats!E115</f>
        <v>0</v>
      </c>
      <c r="E104" s="13"/>
      <c r="F104" s="100" t="str">
        <f>'P01'!G114</f>
        <v>c</v>
      </c>
      <c r="G104" s="103" t="str">
        <f>'P02'!G114</f>
        <v>c</v>
      </c>
      <c r="H104" s="103" t="str">
        <f>'P03'!G114</f>
        <v>c</v>
      </c>
      <c r="I104" s="103" t="str">
        <f>'P04'!G114</f>
        <v>c</v>
      </c>
      <c r="J104" s="103" t="str">
        <f>'P05'!G114</f>
        <v>c</v>
      </c>
      <c r="K104" s="103" t="str">
        <f>'P06'!G114</f>
        <v>c</v>
      </c>
      <c r="L104" s="103" t="str">
        <f>'P07'!G114</f>
        <v>c</v>
      </c>
      <c r="M104" s="103" t="str">
        <f>'P08'!G114</f>
        <v>c</v>
      </c>
      <c r="N104" s="103" t="str">
        <f>'P09'!G114</f>
        <v>c</v>
      </c>
      <c r="O104" s="103" t="str">
        <f>'P10'!G114</f>
        <v>c</v>
      </c>
      <c r="P104" s="103" t="str">
        <f>'P11'!G114</f>
        <v>c</v>
      </c>
      <c r="Q104" s="103" t="str">
        <f>'P12'!G114</f>
        <v>c</v>
      </c>
      <c r="R104" s="103" t="str">
        <f>'P13'!G114</f>
        <v>c</v>
      </c>
      <c r="S104" s="103" t="str">
        <f>'P14'!G114</f>
        <v>c</v>
      </c>
      <c r="T104" s="103" t="str">
        <f>'P15'!G114</f>
        <v>c</v>
      </c>
      <c r="U104" s="103" t="str">
        <f>'P16'!G114</f>
        <v>c</v>
      </c>
      <c r="V104" s="103" t="str">
        <f>'P17'!G114</f>
        <v>c</v>
      </c>
      <c r="W104" s="103" t="str">
        <f>'P18'!G114</f>
        <v>c</v>
      </c>
      <c r="X104" s="103" t="str">
        <f>'P19'!G114</f>
        <v>nt</v>
      </c>
      <c r="Y104" s="103" t="str">
        <f>'P20'!G114</f>
        <v>nt</v>
      </c>
      <c r="Z104" s="103" t="str">
        <f>'P21'!G114</f>
        <v>nt</v>
      </c>
      <c r="AA104" s="103" t="str">
        <f>'P22'!G114</f>
        <v>nt</v>
      </c>
      <c r="AB104" s="103" t="str">
        <f>'P23'!G114</f>
        <v>nt</v>
      </c>
      <c r="AC104" s="103" t="str">
        <f>'P24'!G114</f>
        <v>nt</v>
      </c>
      <c r="AD104" s="103" t="str">
        <f>'P25'!G114</f>
        <v>nt</v>
      </c>
      <c r="AE104" s="195" t="str">
        <f>'P26'!G114</f>
        <v>nt</v>
      </c>
      <c r="AF104" s="31">
        <f t="shared" si="0"/>
        <v>18</v>
      </c>
      <c r="AG104" s="31">
        <f t="shared" si="1"/>
        <v>0</v>
      </c>
      <c r="AH104" s="31">
        <f t="shared" si="2"/>
        <v>0</v>
      </c>
      <c r="AI104" s="31">
        <f t="shared" si="3"/>
        <v>8</v>
      </c>
      <c r="AJ104" s="17" t="str">
        <f t="shared" si="4"/>
        <v>C</v>
      </c>
      <c r="AK104" s="13"/>
      <c r="AL104" s="13"/>
      <c r="AM104" s="13"/>
      <c r="AN104" s="13"/>
      <c r="AO104" s="13"/>
      <c r="AP104" s="13"/>
      <c r="AQ104" s="13"/>
      <c r="AR104" s="13"/>
      <c r="AS104" s="196" t="str">
        <f>Résultats!B115</f>
        <v>13.9</v>
      </c>
      <c r="AT104" s="197" t="str">
        <f>Résultats!C115</f>
        <v>AA</v>
      </c>
      <c r="AU104" s="31">
        <f>'P01'!$H114</f>
        <v>0</v>
      </c>
      <c r="AV104" s="31">
        <f>'P02'!$H114</f>
        <v>0</v>
      </c>
      <c r="AW104" s="31">
        <f>'P03'!$H114</f>
        <v>0</v>
      </c>
      <c r="AX104" s="31">
        <f>'P04'!$H114</f>
        <v>0</v>
      </c>
      <c r="AY104" s="31">
        <f>'P05'!$H114</f>
        <v>0</v>
      </c>
      <c r="AZ104" s="31">
        <f>'P06'!$H114</f>
        <v>0</v>
      </c>
      <c r="BA104" s="31">
        <f>'P07'!$H114</f>
        <v>0</v>
      </c>
      <c r="BB104" s="31">
        <f>'P08'!$H114</f>
        <v>0</v>
      </c>
      <c r="BC104" s="31">
        <f>'P09'!$H114</f>
        <v>0</v>
      </c>
      <c r="BD104" s="31">
        <f>'P10'!$H114</f>
        <v>0</v>
      </c>
      <c r="BE104" s="31">
        <f>'P11'!$H114</f>
        <v>0</v>
      </c>
      <c r="BF104" s="31">
        <f>'P12'!$H114</f>
        <v>0</v>
      </c>
      <c r="BG104" s="31">
        <f>'P13'!$H114</f>
        <v>0</v>
      </c>
      <c r="BH104" s="31">
        <f>'P14'!$H114</f>
        <v>0</v>
      </c>
      <c r="BI104" s="31">
        <f>'P15'!$H114</f>
        <v>0</v>
      </c>
      <c r="BJ104" s="31">
        <f>'P16'!$H114</f>
        <v>0</v>
      </c>
      <c r="BK104" s="31">
        <f>'P17'!$H114</f>
        <v>0</v>
      </c>
      <c r="BL104" s="31">
        <f>'P18'!$H114</f>
        <v>0</v>
      </c>
      <c r="BM104" s="31">
        <f>'P19'!$H114</f>
        <v>0</v>
      </c>
      <c r="BN104" s="31">
        <f>'P20'!$H114</f>
        <v>0</v>
      </c>
      <c r="BO104" s="31"/>
      <c r="BP104" s="31">
        <f>'P22'!$H114</f>
        <v>0</v>
      </c>
      <c r="BQ104" s="31">
        <f>'P23'!$H114</f>
        <v>0</v>
      </c>
      <c r="BR104" s="31">
        <f>'P24'!$H114</f>
        <v>0</v>
      </c>
      <c r="BS104" s="31">
        <f>'P25'!$H114</f>
        <v>0</v>
      </c>
      <c r="BT104" s="198">
        <f>'P26'!$H114</f>
        <v>0</v>
      </c>
      <c r="BU104" s="31">
        <f t="shared" si="5"/>
        <v>0</v>
      </c>
      <c r="BV104" s="199" t="str">
        <f t="shared" si="6"/>
        <v>-</v>
      </c>
    </row>
    <row r="105" spans="1:74" ht="15.75" customHeight="1" x14ac:dyDescent="0.2">
      <c r="A105" s="200" t="s">
        <v>421</v>
      </c>
      <c r="B105" s="193" t="str">
        <f>Résultats!B116</f>
        <v>13.10</v>
      </c>
      <c r="C105" s="194" t="str">
        <f>Résultats!C116</f>
        <v>A</v>
      </c>
      <c r="D105" s="31">
        <f>Résultats!E116</f>
        <v>0</v>
      </c>
      <c r="E105" s="13"/>
      <c r="F105" s="100" t="str">
        <f>'P01'!G115</f>
        <v>na</v>
      </c>
      <c r="G105" s="103" t="str">
        <f>'P02'!G115</f>
        <v>na</v>
      </c>
      <c r="H105" s="103" t="str">
        <f>'P03'!G115</f>
        <v>na</v>
      </c>
      <c r="I105" s="103" t="str">
        <f>'P04'!G115</f>
        <v>na</v>
      </c>
      <c r="J105" s="103" t="str">
        <f>'P05'!G115</f>
        <v>na</v>
      </c>
      <c r="K105" s="103" t="str">
        <f>'P06'!G115</f>
        <v>na</v>
      </c>
      <c r="L105" s="103" t="str">
        <f>'P07'!G115</f>
        <v>na</v>
      </c>
      <c r="M105" s="103" t="str">
        <f>'P08'!G115</f>
        <v>na</v>
      </c>
      <c r="N105" s="103" t="str">
        <f>'P09'!G115</f>
        <v>na</v>
      </c>
      <c r="O105" s="103" t="str">
        <f>'P10'!G115</f>
        <v>na</v>
      </c>
      <c r="P105" s="103" t="str">
        <f>'P11'!G115</f>
        <v>na</v>
      </c>
      <c r="Q105" s="103" t="str">
        <f>'P12'!G115</f>
        <v>na</v>
      </c>
      <c r="R105" s="103" t="str">
        <f>'P13'!G115</f>
        <v>na</v>
      </c>
      <c r="S105" s="103" t="str">
        <f>'P14'!G115</f>
        <v>na</v>
      </c>
      <c r="T105" s="103" t="str">
        <f>'P15'!G115</f>
        <v>na</v>
      </c>
      <c r="U105" s="103" t="str">
        <f>'P16'!G115</f>
        <v>na</v>
      </c>
      <c r="V105" s="103" t="str">
        <f>'P17'!G115</f>
        <v>na</v>
      </c>
      <c r="W105" s="103" t="str">
        <f>'P18'!G115</f>
        <v>na</v>
      </c>
      <c r="X105" s="103" t="str">
        <f>'P19'!G115</f>
        <v>nt</v>
      </c>
      <c r="Y105" s="103" t="str">
        <f>'P20'!G115</f>
        <v>nt</v>
      </c>
      <c r="Z105" s="103" t="str">
        <f>'P21'!G115</f>
        <v>nt</v>
      </c>
      <c r="AA105" s="103" t="str">
        <f>'P22'!G115</f>
        <v>nt</v>
      </c>
      <c r="AB105" s="103" t="str">
        <f>'P23'!G115</f>
        <v>nt</v>
      </c>
      <c r="AC105" s="103" t="str">
        <f>'P24'!G115</f>
        <v>nt</v>
      </c>
      <c r="AD105" s="103" t="str">
        <f>'P25'!G115</f>
        <v>nt</v>
      </c>
      <c r="AE105" s="195" t="str">
        <f>'P26'!G115</f>
        <v>nt</v>
      </c>
      <c r="AF105" s="31">
        <f t="shared" si="0"/>
        <v>0</v>
      </c>
      <c r="AG105" s="31">
        <f t="shared" si="1"/>
        <v>0</v>
      </c>
      <c r="AH105" s="31">
        <f t="shared" si="2"/>
        <v>18</v>
      </c>
      <c r="AI105" s="31">
        <f t="shared" si="3"/>
        <v>8</v>
      </c>
      <c r="AJ105" s="17" t="str">
        <f t="shared" si="4"/>
        <v>NA</v>
      </c>
      <c r="AK105" s="13"/>
      <c r="AL105" s="13"/>
      <c r="AM105" s="13"/>
      <c r="AN105" s="13"/>
      <c r="AO105" s="13"/>
      <c r="AP105" s="13"/>
      <c r="AQ105" s="13"/>
      <c r="AR105" s="13"/>
      <c r="AS105" s="196" t="str">
        <f>Résultats!B116</f>
        <v>13.10</v>
      </c>
      <c r="AT105" s="197" t="str">
        <f>Résultats!C116</f>
        <v>A</v>
      </c>
      <c r="AU105" s="31">
        <f>'P01'!$H115</f>
        <v>0</v>
      </c>
      <c r="AV105" s="31">
        <f>'P02'!$H115</f>
        <v>0</v>
      </c>
      <c r="AW105" s="31">
        <f>'P03'!$H115</f>
        <v>0</v>
      </c>
      <c r="AX105" s="31">
        <f>'P04'!$H115</f>
        <v>0</v>
      </c>
      <c r="AY105" s="31">
        <f>'P05'!$H115</f>
        <v>0</v>
      </c>
      <c r="AZ105" s="31">
        <f>'P06'!$H115</f>
        <v>0</v>
      </c>
      <c r="BA105" s="31">
        <f>'P07'!$H115</f>
        <v>0</v>
      </c>
      <c r="BB105" s="31">
        <f>'P08'!$H115</f>
        <v>0</v>
      </c>
      <c r="BC105" s="31">
        <f>'P09'!$H115</f>
        <v>0</v>
      </c>
      <c r="BD105" s="31">
        <f>'P10'!$H115</f>
        <v>0</v>
      </c>
      <c r="BE105" s="31">
        <f>'P11'!$H115</f>
        <v>0</v>
      </c>
      <c r="BF105" s="31">
        <f>'P12'!$H115</f>
        <v>0</v>
      </c>
      <c r="BG105" s="31">
        <f>'P13'!$H115</f>
        <v>0</v>
      </c>
      <c r="BH105" s="31">
        <f>'P14'!$H115</f>
        <v>0</v>
      </c>
      <c r="BI105" s="31">
        <f>'P15'!$H115</f>
        <v>0</v>
      </c>
      <c r="BJ105" s="31">
        <f>'P16'!$H115</f>
        <v>0</v>
      </c>
      <c r="BK105" s="31">
        <f>'P17'!$H115</f>
        <v>0</v>
      </c>
      <c r="BL105" s="31">
        <f>'P18'!$H115</f>
        <v>0</v>
      </c>
      <c r="BM105" s="31">
        <f>'P19'!$H115</f>
        <v>0</v>
      </c>
      <c r="BN105" s="31">
        <f>'P20'!$H115</f>
        <v>0</v>
      </c>
      <c r="BO105" s="31"/>
      <c r="BP105" s="31">
        <f>'P22'!$H115</f>
        <v>0</v>
      </c>
      <c r="BQ105" s="31">
        <f>'P23'!$H115</f>
        <v>0</v>
      </c>
      <c r="BR105" s="31">
        <f>'P24'!$H115</f>
        <v>0</v>
      </c>
      <c r="BS105" s="31">
        <f>'P25'!$H115</f>
        <v>0</v>
      </c>
      <c r="BT105" s="198">
        <f>'P26'!$H115</f>
        <v>0</v>
      </c>
      <c r="BU105" s="31">
        <f t="shared" si="5"/>
        <v>0</v>
      </c>
      <c r="BV105" s="199" t="str">
        <f t="shared" si="6"/>
        <v>-</v>
      </c>
    </row>
    <row r="106" spans="1:74" ht="15.75" customHeight="1" x14ac:dyDescent="0.2">
      <c r="A106" s="200" t="s">
        <v>421</v>
      </c>
      <c r="B106" s="193" t="str">
        <f>Résultats!B117</f>
        <v>13.11</v>
      </c>
      <c r="C106" s="194" t="str">
        <f>Résultats!C117</f>
        <v>A</v>
      </c>
      <c r="D106" s="31">
        <f>Résultats!E117</f>
        <v>0</v>
      </c>
      <c r="E106" s="13"/>
      <c r="F106" s="100" t="str">
        <f>'P01'!G116</f>
        <v>c</v>
      </c>
      <c r="G106" s="103" t="str">
        <f>'P02'!G116</f>
        <v>c</v>
      </c>
      <c r="H106" s="103" t="str">
        <f>'P03'!G116</f>
        <v>c</v>
      </c>
      <c r="I106" s="103" t="str">
        <f>'P04'!G116</f>
        <v>c</v>
      </c>
      <c r="J106" s="103" t="str">
        <f>'P05'!G116</f>
        <v>c</v>
      </c>
      <c r="K106" s="103" t="str">
        <f>'P06'!G116</f>
        <v>c</v>
      </c>
      <c r="L106" s="103" t="str">
        <f>'P07'!G116</f>
        <v>c</v>
      </c>
      <c r="M106" s="103" t="str">
        <f>'P08'!G116</f>
        <v>c</v>
      </c>
      <c r="N106" s="103" t="str">
        <f>'P09'!G116</f>
        <v>c</v>
      </c>
      <c r="O106" s="103" t="str">
        <f>'P10'!G116</f>
        <v>c</v>
      </c>
      <c r="P106" s="103" t="str">
        <f>'P11'!G116</f>
        <v>c</v>
      </c>
      <c r="Q106" s="103" t="str">
        <f>'P12'!G116</f>
        <v>c</v>
      </c>
      <c r="R106" s="103" t="str">
        <f>'P13'!G116</f>
        <v>c</v>
      </c>
      <c r="S106" s="103" t="str">
        <f>'P14'!G116</f>
        <v>c</v>
      </c>
      <c r="T106" s="103" t="str">
        <f>'P15'!G116</f>
        <v>c</v>
      </c>
      <c r="U106" s="103" t="str">
        <f>'P16'!G116</f>
        <v>c</v>
      </c>
      <c r="V106" s="103" t="str">
        <f>'P17'!G116</f>
        <v>c</v>
      </c>
      <c r="W106" s="103" t="str">
        <f>'P18'!G116</f>
        <v>c</v>
      </c>
      <c r="X106" s="103" t="str">
        <f>'P19'!G116</f>
        <v>nt</v>
      </c>
      <c r="Y106" s="103" t="str">
        <f>'P20'!G116</f>
        <v>nt</v>
      </c>
      <c r="Z106" s="103" t="str">
        <f>'P21'!G116</f>
        <v>nt</v>
      </c>
      <c r="AA106" s="103" t="str">
        <f>'P22'!G116</f>
        <v>nt</v>
      </c>
      <c r="AB106" s="103" t="str">
        <f>'P23'!G116</f>
        <v>nt</v>
      </c>
      <c r="AC106" s="103" t="str">
        <f>'P24'!G116</f>
        <v>nt</v>
      </c>
      <c r="AD106" s="103" t="str">
        <f>'P25'!G116</f>
        <v>nt</v>
      </c>
      <c r="AE106" s="195" t="str">
        <f>'P26'!G116</f>
        <v>nt</v>
      </c>
      <c r="AF106" s="31">
        <f t="shared" si="0"/>
        <v>18</v>
      </c>
      <c r="AG106" s="31">
        <f t="shared" si="1"/>
        <v>0</v>
      </c>
      <c r="AH106" s="31">
        <f t="shared" si="2"/>
        <v>0</v>
      </c>
      <c r="AI106" s="31">
        <f t="shared" si="3"/>
        <v>8</v>
      </c>
      <c r="AJ106" s="17" t="str">
        <f t="shared" si="4"/>
        <v>C</v>
      </c>
      <c r="AK106" s="13"/>
      <c r="AL106" s="13"/>
      <c r="AM106" s="13"/>
      <c r="AN106" s="13"/>
      <c r="AO106" s="13"/>
      <c r="AP106" s="13"/>
      <c r="AQ106" s="13"/>
      <c r="AR106" s="13"/>
      <c r="AS106" s="196" t="str">
        <f>Résultats!B117</f>
        <v>13.11</v>
      </c>
      <c r="AT106" s="197" t="str">
        <f>Résultats!C117</f>
        <v>A</v>
      </c>
      <c r="AU106" s="31">
        <f>'P01'!$H116</f>
        <v>0</v>
      </c>
      <c r="AV106" s="31">
        <f>'P02'!$H116</f>
        <v>0</v>
      </c>
      <c r="AW106" s="31">
        <f>'P03'!$H116</f>
        <v>0</v>
      </c>
      <c r="AX106" s="31">
        <f>'P04'!$H116</f>
        <v>0</v>
      </c>
      <c r="AY106" s="31">
        <f>'P05'!$H116</f>
        <v>0</v>
      </c>
      <c r="AZ106" s="31">
        <f>'P06'!$H116</f>
        <v>0</v>
      </c>
      <c r="BA106" s="31">
        <f>'P07'!$H116</f>
        <v>0</v>
      </c>
      <c r="BB106" s="31">
        <f>'P08'!$H116</f>
        <v>0</v>
      </c>
      <c r="BC106" s="31">
        <f>'P09'!$H116</f>
        <v>0</v>
      </c>
      <c r="BD106" s="31">
        <f>'P10'!$H116</f>
        <v>0</v>
      </c>
      <c r="BE106" s="31">
        <f>'P11'!$H116</f>
        <v>0</v>
      </c>
      <c r="BF106" s="31">
        <f>'P12'!$H116</f>
        <v>0</v>
      </c>
      <c r="BG106" s="31">
        <f>'P13'!$H116</f>
        <v>0</v>
      </c>
      <c r="BH106" s="31">
        <f>'P14'!$H116</f>
        <v>0</v>
      </c>
      <c r="BI106" s="31">
        <f>'P15'!$H116</f>
        <v>0</v>
      </c>
      <c r="BJ106" s="31">
        <f>'P16'!$H116</f>
        <v>0</v>
      </c>
      <c r="BK106" s="31">
        <f>'P17'!$H116</f>
        <v>0</v>
      </c>
      <c r="BL106" s="31">
        <f>'P18'!$H116</f>
        <v>0</v>
      </c>
      <c r="BM106" s="31">
        <f>'P19'!$H116</f>
        <v>0</v>
      </c>
      <c r="BN106" s="31">
        <f>'P20'!$H116</f>
        <v>0</v>
      </c>
      <c r="BO106" s="31"/>
      <c r="BP106" s="31">
        <f>'P22'!$H116</f>
        <v>0</v>
      </c>
      <c r="BQ106" s="31">
        <f>'P23'!$H116</f>
        <v>0</v>
      </c>
      <c r="BR106" s="31">
        <f>'P24'!$H116</f>
        <v>0</v>
      </c>
      <c r="BS106" s="31">
        <f>'P25'!$H116</f>
        <v>0</v>
      </c>
      <c r="BT106" s="198">
        <f>'P26'!$H116</f>
        <v>0</v>
      </c>
      <c r="BU106" s="31">
        <f t="shared" si="5"/>
        <v>0</v>
      </c>
      <c r="BV106" s="199" t="str">
        <f t="shared" si="6"/>
        <v>-</v>
      </c>
    </row>
    <row r="107" spans="1:74" ht="15.75" customHeight="1" x14ac:dyDescent="0.2">
      <c r="A107" s="216" t="s">
        <v>421</v>
      </c>
      <c r="B107" s="193" t="str">
        <f>Résultats!B118</f>
        <v>13.12</v>
      </c>
      <c r="C107" s="194" t="str">
        <f>Résultats!C118</f>
        <v>A</v>
      </c>
      <c r="D107" s="31">
        <f>Résultats!E118</f>
        <v>0</v>
      </c>
      <c r="E107" s="13"/>
      <c r="F107" s="100" t="str">
        <f>'P01'!G117</f>
        <v>na</v>
      </c>
      <c r="G107" s="103" t="str">
        <f>'P02'!G117</f>
        <v>na</v>
      </c>
      <c r="H107" s="103" t="str">
        <f>'P03'!G117</f>
        <v>na</v>
      </c>
      <c r="I107" s="103" t="str">
        <f>'P04'!G117</f>
        <v>na</v>
      </c>
      <c r="J107" s="103" t="str">
        <f>'P05'!G117</f>
        <v>na</v>
      </c>
      <c r="K107" s="103" t="str">
        <f>'P06'!G117</f>
        <v>na</v>
      </c>
      <c r="L107" s="103" t="str">
        <f>'P07'!G117</f>
        <v>na</v>
      </c>
      <c r="M107" s="103" t="str">
        <f>'P08'!G117</f>
        <v>na</v>
      </c>
      <c r="N107" s="103" t="str">
        <f>'P09'!G117</f>
        <v>na</v>
      </c>
      <c r="O107" s="103" t="str">
        <f>'P10'!G117</f>
        <v>na</v>
      </c>
      <c r="P107" s="103" t="str">
        <f>'P11'!G117</f>
        <v>na</v>
      </c>
      <c r="Q107" s="103" t="str">
        <f>'P12'!G117</f>
        <v>na</v>
      </c>
      <c r="R107" s="103" t="str">
        <f>'P13'!G117</f>
        <v>na</v>
      </c>
      <c r="S107" s="103" t="str">
        <f>'P14'!G117</f>
        <v>na</v>
      </c>
      <c r="T107" s="103" t="str">
        <f>'P15'!G117</f>
        <v>na</v>
      </c>
      <c r="U107" s="103" t="str">
        <f>'P16'!G117</f>
        <v>na</v>
      </c>
      <c r="V107" s="103" t="str">
        <f>'P17'!G117</f>
        <v>na</v>
      </c>
      <c r="W107" s="103" t="str">
        <f>'P18'!G117</f>
        <v>na</v>
      </c>
      <c r="X107" s="103" t="str">
        <f>'P19'!G117</f>
        <v>nt</v>
      </c>
      <c r="Y107" s="103" t="str">
        <f>'P20'!G117</f>
        <v>nt</v>
      </c>
      <c r="Z107" s="103" t="str">
        <f>'P21'!G117</f>
        <v>nt</v>
      </c>
      <c r="AA107" s="103" t="str">
        <f>'P22'!G117</f>
        <v>nt</v>
      </c>
      <c r="AB107" s="103" t="str">
        <f>'P23'!G117</f>
        <v>nt</v>
      </c>
      <c r="AC107" s="103" t="str">
        <f>'P24'!G117</f>
        <v>nt</v>
      </c>
      <c r="AD107" s="103" t="str">
        <f>'P25'!G117</f>
        <v>nt</v>
      </c>
      <c r="AE107" s="195" t="str">
        <f>'P26'!G117</f>
        <v>nt</v>
      </c>
      <c r="AF107" s="31">
        <f t="shared" si="0"/>
        <v>0</v>
      </c>
      <c r="AG107" s="31">
        <f t="shared" si="1"/>
        <v>0</v>
      </c>
      <c r="AH107" s="31">
        <f t="shared" si="2"/>
        <v>18</v>
      </c>
      <c r="AI107" s="31">
        <f t="shared" si="3"/>
        <v>8</v>
      </c>
      <c r="AJ107" s="17" t="str">
        <f t="shared" si="4"/>
        <v>NA</v>
      </c>
      <c r="AK107" s="13"/>
      <c r="AL107" s="13"/>
      <c r="AM107" s="13"/>
      <c r="AN107" s="13"/>
      <c r="AO107" s="13"/>
      <c r="AP107" s="13"/>
      <c r="AQ107" s="13"/>
      <c r="AR107" s="13"/>
      <c r="AS107" s="196" t="str">
        <f>Résultats!B118</f>
        <v>13.12</v>
      </c>
      <c r="AT107" s="197" t="str">
        <f>Résultats!C118</f>
        <v>A</v>
      </c>
      <c r="AU107" s="31">
        <f>'P01'!$H117</f>
        <v>0</v>
      </c>
      <c r="AV107" s="31">
        <f>'P02'!$H117</f>
        <v>0</v>
      </c>
      <c r="AW107" s="31">
        <f>'P03'!$H117</f>
        <v>0</v>
      </c>
      <c r="AX107" s="31">
        <f>'P04'!$H117</f>
        <v>0</v>
      </c>
      <c r="AY107" s="31">
        <f>'P05'!$H117</f>
        <v>0</v>
      </c>
      <c r="AZ107" s="31">
        <f>'P06'!$H117</f>
        <v>0</v>
      </c>
      <c r="BA107" s="31">
        <f>'P07'!$H117</f>
        <v>0</v>
      </c>
      <c r="BB107" s="31">
        <f>'P08'!$H117</f>
        <v>0</v>
      </c>
      <c r="BC107" s="31">
        <f>'P09'!$H117</f>
        <v>0</v>
      </c>
      <c r="BD107" s="31">
        <f>'P10'!$H117</f>
        <v>0</v>
      </c>
      <c r="BE107" s="31">
        <f>'P11'!$H117</f>
        <v>0</v>
      </c>
      <c r="BF107" s="31">
        <f>'P12'!$H117</f>
        <v>0</v>
      </c>
      <c r="BG107" s="31">
        <f>'P13'!$H117</f>
        <v>0</v>
      </c>
      <c r="BH107" s="31">
        <f>'P14'!$H117</f>
        <v>0</v>
      </c>
      <c r="BI107" s="31">
        <f>'P15'!$H117</f>
        <v>0</v>
      </c>
      <c r="BJ107" s="31">
        <f>'P16'!$H117</f>
        <v>0</v>
      </c>
      <c r="BK107" s="31">
        <f>'P17'!$H117</f>
        <v>0</v>
      </c>
      <c r="BL107" s="31">
        <f>'P18'!$H117</f>
        <v>0</v>
      </c>
      <c r="BM107" s="31">
        <f>'P19'!$H117</f>
        <v>0</v>
      </c>
      <c r="BN107" s="31">
        <f>'P20'!$H117</f>
        <v>0</v>
      </c>
      <c r="BO107" s="31"/>
      <c r="BP107" s="31">
        <f>'P22'!$H117</f>
        <v>0</v>
      </c>
      <c r="BQ107" s="31">
        <f>'P23'!$H117</f>
        <v>0</v>
      </c>
      <c r="BR107" s="31">
        <f>'P24'!$H117</f>
        <v>0</v>
      </c>
      <c r="BS107" s="31">
        <f>'P25'!$H117</f>
        <v>0</v>
      </c>
      <c r="BT107" s="198">
        <f>'P26'!$H117</f>
        <v>0</v>
      </c>
      <c r="BU107" s="31">
        <f t="shared" si="5"/>
        <v>0</v>
      </c>
      <c r="BV107" s="199" t="str">
        <f t="shared" si="6"/>
        <v>-</v>
      </c>
    </row>
    <row r="108" spans="1:74" ht="15.75" customHeight="1" x14ac:dyDescent="0.2">
      <c r="A108" s="13"/>
      <c r="B108" s="218">
        <f>Résultats!B119</f>
        <v>0</v>
      </c>
      <c r="C108" s="13">
        <f>Résultats!C119</f>
        <v>0</v>
      </c>
      <c r="D108" s="31"/>
      <c r="E108" s="13"/>
      <c r="F108" s="13"/>
      <c r="G108" s="13"/>
      <c r="H108" s="13"/>
      <c r="I108" s="13"/>
      <c r="J108" s="13"/>
      <c r="K108" s="13"/>
      <c r="L108" s="13"/>
      <c r="M108" s="13"/>
      <c r="N108" s="13"/>
      <c r="O108" s="13"/>
      <c r="P108" s="13"/>
      <c r="Q108" s="13"/>
      <c r="R108" s="13"/>
      <c r="S108" s="13"/>
      <c r="T108" s="13"/>
      <c r="U108" s="13"/>
      <c r="V108" s="13"/>
      <c r="W108" s="13"/>
      <c r="X108" s="13"/>
      <c r="Y108" s="13"/>
      <c r="Z108" s="219"/>
      <c r="AA108" s="219"/>
      <c r="AB108" s="219"/>
      <c r="AC108" s="219"/>
      <c r="AD108" s="219"/>
      <c r="AE108" s="220"/>
      <c r="AF108" s="31">
        <f>SUM(AF2:AF107)</f>
        <v>531</v>
      </c>
      <c r="AG108" s="31">
        <f>SUM(AG2:AG107)</f>
        <v>65</v>
      </c>
      <c r="AH108" s="31">
        <f>SUM(AH2:AH107)</f>
        <v>1372</v>
      </c>
      <c r="AI108" s="31">
        <f>SUM(AI2:AI107)</f>
        <v>788</v>
      </c>
      <c r="AJ108" s="31"/>
      <c r="AK108" s="13"/>
      <c r="AL108" s="13"/>
      <c r="AM108" s="13"/>
      <c r="AN108" s="13"/>
      <c r="AO108" s="13"/>
      <c r="AP108" s="13"/>
      <c r="AQ108" s="13"/>
      <c r="AR108" s="13"/>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row>
    <row r="109" spans="1:74" ht="15.75" customHeight="1" x14ac:dyDescent="0.2">
      <c r="A109" s="426" t="s">
        <v>422</v>
      </c>
      <c r="B109" s="420" t="s">
        <v>423</v>
      </c>
      <c r="C109" s="373"/>
      <c r="D109" s="373"/>
      <c r="E109" s="374"/>
      <c r="F109" s="221">
        <f>'P01'!G$5</f>
        <v>31</v>
      </c>
      <c r="G109" s="222">
        <f>'P02'!G5</f>
        <v>36</v>
      </c>
      <c r="H109" s="222">
        <f>'P03'!G5</f>
        <v>28</v>
      </c>
      <c r="I109" s="222">
        <f>'P04'!G5</f>
        <v>26</v>
      </c>
      <c r="J109" s="222">
        <f>'P05'!G5</f>
        <v>35</v>
      </c>
      <c r="K109" s="222">
        <f>'P06'!G5</f>
        <v>37</v>
      </c>
      <c r="L109" s="222">
        <f>'P07'!G5</f>
        <v>27</v>
      </c>
      <c r="M109" s="222">
        <f>'P08'!G5</f>
        <v>34</v>
      </c>
      <c r="N109" s="222">
        <f>'P09'!G5</f>
        <v>28</v>
      </c>
      <c r="O109" s="222">
        <f>'P10'!G5</f>
        <v>27</v>
      </c>
      <c r="P109" s="222">
        <f>'P11'!G5</f>
        <v>28</v>
      </c>
      <c r="Q109" s="222">
        <f>'P12'!G5</f>
        <v>33</v>
      </c>
      <c r="R109" s="222">
        <f>'P13'!G5</f>
        <v>27</v>
      </c>
      <c r="S109" s="222">
        <f>'P14'!G5</f>
        <v>26</v>
      </c>
      <c r="T109" s="222">
        <f>'P15'!G5</f>
        <v>27</v>
      </c>
      <c r="U109" s="222">
        <f>'P16'!G5</f>
        <v>27</v>
      </c>
      <c r="V109" s="222">
        <f>'P17'!G5</f>
        <v>27</v>
      </c>
      <c r="W109" s="222">
        <f>'P18'!G5</f>
        <v>27</v>
      </c>
      <c r="X109" s="222">
        <f>'P19'!G5</f>
        <v>0</v>
      </c>
      <c r="Y109" s="222">
        <f>'P20'!G5</f>
        <v>0</v>
      </c>
      <c r="Z109" s="222">
        <f>'P21'!G5</f>
        <v>0</v>
      </c>
      <c r="AA109" s="222">
        <f>'P22'!G5</f>
        <v>0</v>
      </c>
      <c r="AB109" s="222">
        <f>'P23'!G5</f>
        <v>0</v>
      </c>
      <c r="AC109" s="222">
        <f>'P24'!G5</f>
        <v>0</v>
      </c>
      <c r="AD109" s="222">
        <f>'P25'!G5</f>
        <v>0</v>
      </c>
      <c r="AE109" s="222">
        <f>'P26'!G5</f>
        <v>0</v>
      </c>
      <c r="AF109" s="13"/>
      <c r="AG109" s="13"/>
      <c r="AH109" s="13"/>
      <c r="AI109" s="13"/>
      <c r="AJ109" s="31"/>
      <c r="AK109" s="13"/>
      <c r="AL109" s="13"/>
      <c r="AM109" s="13"/>
      <c r="AN109" s="13"/>
      <c r="AO109" s="13"/>
      <c r="AP109" s="13"/>
      <c r="AQ109" s="13"/>
      <c r="AR109" s="13"/>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row>
    <row r="110" spans="1:74" ht="15.75" customHeight="1" x14ac:dyDescent="0.2">
      <c r="A110" s="380"/>
      <c r="B110" s="420" t="s">
        <v>424</v>
      </c>
      <c r="C110" s="373"/>
      <c r="D110" s="373"/>
      <c r="E110" s="374"/>
      <c r="F110" s="221">
        <f>'P01'!G$6</f>
        <v>11</v>
      </c>
      <c r="G110" s="222">
        <f>'P02'!G6</f>
        <v>9</v>
      </c>
      <c r="H110" s="222">
        <f>'P03'!G6</f>
        <v>2</v>
      </c>
      <c r="I110" s="222">
        <f>'P04'!G6</f>
        <v>0</v>
      </c>
      <c r="J110" s="222">
        <f>'P05'!G6</f>
        <v>4</v>
      </c>
      <c r="K110" s="222">
        <f>'P06'!G6</f>
        <v>2</v>
      </c>
      <c r="L110" s="222">
        <f>'P07'!G6</f>
        <v>1</v>
      </c>
      <c r="M110" s="222">
        <f>'P08'!G6</f>
        <v>2</v>
      </c>
      <c r="N110" s="222">
        <f>'P09'!G6</f>
        <v>6</v>
      </c>
      <c r="O110" s="222">
        <f>'P10'!G6</f>
        <v>4</v>
      </c>
      <c r="P110" s="222">
        <f>'P11'!G6</f>
        <v>2</v>
      </c>
      <c r="Q110" s="222">
        <f>'P12'!G6</f>
        <v>11</v>
      </c>
      <c r="R110" s="222">
        <f>'P13'!G6</f>
        <v>3</v>
      </c>
      <c r="S110" s="222">
        <f>'P14'!G6</f>
        <v>1</v>
      </c>
      <c r="T110" s="222">
        <f>'P15'!G6</f>
        <v>3</v>
      </c>
      <c r="U110" s="222">
        <f>'P16'!G6</f>
        <v>0</v>
      </c>
      <c r="V110" s="222">
        <f>'P17'!G6</f>
        <v>2</v>
      </c>
      <c r="W110" s="222">
        <f>'P18'!G6</f>
        <v>2</v>
      </c>
      <c r="X110" s="222">
        <f>'P19'!G6</f>
        <v>0</v>
      </c>
      <c r="Y110" s="222">
        <f>'P20'!G6</f>
        <v>0</v>
      </c>
      <c r="Z110" s="222">
        <f>'P21'!G6</f>
        <v>0</v>
      </c>
      <c r="AA110" s="222">
        <f>'P22'!G6</f>
        <v>0</v>
      </c>
      <c r="AB110" s="222">
        <f>'P23'!G6</f>
        <v>0</v>
      </c>
      <c r="AC110" s="222">
        <f>'P24'!G6</f>
        <v>0</v>
      </c>
      <c r="AD110" s="222">
        <f>'P25'!G6</f>
        <v>0</v>
      </c>
      <c r="AE110" s="222">
        <f>'P26'!G6</f>
        <v>0</v>
      </c>
      <c r="AF110" s="31"/>
      <c r="AG110" s="31"/>
      <c r="AH110" s="31"/>
      <c r="AI110" s="31"/>
      <c r="AJ110" s="31"/>
      <c r="AK110" s="13"/>
      <c r="AL110" s="13"/>
      <c r="AM110" s="13"/>
      <c r="AN110" s="13"/>
      <c r="AO110" s="13"/>
      <c r="AP110" s="13"/>
      <c r="AQ110" s="13"/>
      <c r="AR110" s="13"/>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row>
    <row r="111" spans="1:74" ht="15.75" customHeight="1" x14ac:dyDescent="0.2">
      <c r="A111" s="380"/>
      <c r="B111" s="420" t="s">
        <v>425</v>
      </c>
      <c r="C111" s="373"/>
      <c r="D111" s="373"/>
      <c r="E111" s="374"/>
      <c r="F111" s="221">
        <f t="shared" ref="F111:AE111" si="10">F109+F110</f>
        <v>42</v>
      </c>
      <c r="G111" s="221">
        <f t="shared" si="10"/>
        <v>45</v>
      </c>
      <c r="H111" s="221">
        <f t="shared" si="10"/>
        <v>30</v>
      </c>
      <c r="I111" s="221">
        <f t="shared" si="10"/>
        <v>26</v>
      </c>
      <c r="J111" s="221">
        <f t="shared" si="10"/>
        <v>39</v>
      </c>
      <c r="K111" s="221">
        <f t="shared" si="10"/>
        <v>39</v>
      </c>
      <c r="L111" s="221">
        <f t="shared" si="10"/>
        <v>28</v>
      </c>
      <c r="M111" s="221">
        <f t="shared" si="10"/>
        <v>36</v>
      </c>
      <c r="N111" s="221">
        <f t="shared" si="10"/>
        <v>34</v>
      </c>
      <c r="O111" s="221">
        <f t="shared" si="10"/>
        <v>31</v>
      </c>
      <c r="P111" s="221">
        <f t="shared" si="10"/>
        <v>30</v>
      </c>
      <c r="Q111" s="221">
        <f t="shared" si="10"/>
        <v>44</v>
      </c>
      <c r="R111" s="221">
        <f t="shared" si="10"/>
        <v>30</v>
      </c>
      <c r="S111" s="221">
        <f t="shared" si="10"/>
        <v>27</v>
      </c>
      <c r="T111" s="221">
        <f t="shared" si="10"/>
        <v>30</v>
      </c>
      <c r="U111" s="221">
        <f t="shared" si="10"/>
        <v>27</v>
      </c>
      <c r="V111" s="221">
        <f t="shared" si="10"/>
        <v>29</v>
      </c>
      <c r="W111" s="221">
        <f t="shared" si="10"/>
        <v>29</v>
      </c>
      <c r="X111" s="221">
        <f t="shared" si="10"/>
        <v>0</v>
      </c>
      <c r="Y111" s="221">
        <f t="shared" si="10"/>
        <v>0</v>
      </c>
      <c r="Z111" s="221">
        <f t="shared" si="10"/>
        <v>0</v>
      </c>
      <c r="AA111" s="221">
        <f t="shared" si="10"/>
        <v>0</v>
      </c>
      <c r="AB111" s="221">
        <f t="shared" si="10"/>
        <v>0</v>
      </c>
      <c r="AC111" s="221">
        <f t="shared" si="10"/>
        <v>0</v>
      </c>
      <c r="AD111" s="221">
        <f t="shared" si="10"/>
        <v>0</v>
      </c>
      <c r="AE111" s="221">
        <f t="shared" si="10"/>
        <v>0</v>
      </c>
      <c r="AF111" s="31"/>
      <c r="AG111" s="31"/>
      <c r="AH111" s="31"/>
      <c r="AI111" s="31"/>
      <c r="AJ111" s="31"/>
      <c r="AK111" s="13"/>
      <c r="AL111" s="13"/>
      <c r="AM111" s="13"/>
      <c r="AN111" s="13"/>
      <c r="AO111" s="13"/>
      <c r="AP111" s="13"/>
      <c r="AQ111" s="13"/>
      <c r="AR111" s="13"/>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row>
    <row r="112" spans="1:74" ht="15.75" customHeight="1" x14ac:dyDescent="0.2">
      <c r="A112" s="380"/>
      <c r="B112" s="420" t="s">
        <v>426</v>
      </c>
      <c r="C112" s="373"/>
      <c r="D112" s="373"/>
      <c r="E112" s="374"/>
      <c r="F112" s="221">
        <f>'P01'!G$7</f>
        <v>64</v>
      </c>
      <c r="G112" s="222">
        <f>'P02'!G7</f>
        <v>61</v>
      </c>
      <c r="H112" s="222">
        <f>'P03'!G7</f>
        <v>76</v>
      </c>
      <c r="I112" s="222">
        <f>'P04'!G7</f>
        <v>80</v>
      </c>
      <c r="J112" s="222">
        <f>'P05'!G7</f>
        <v>67</v>
      </c>
      <c r="K112" s="222">
        <f>'P06'!G7</f>
        <v>67</v>
      </c>
      <c r="L112" s="222">
        <f>'P07'!G7</f>
        <v>78</v>
      </c>
      <c r="M112" s="222">
        <f>'P08'!G7</f>
        <v>70</v>
      </c>
      <c r="N112" s="222">
        <f>'P09'!G7</f>
        <v>72</v>
      </c>
      <c r="O112" s="222">
        <f>'P10'!G7</f>
        <v>75</v>
      </c>
      <c r="P112" s="222">
        <f>'P11'!G7</f>
        <v>76</v>
      </c>
      <c r="Q112" s="222">
        <f>'P12'!G7</f>
        <v>62</v>
      </c>
      <c r="R112" s="222">
        <f>'P13'!G7</f>
        <v>76</v>
      </c>
      <c r="S112" s="222">
        <f>'P14'!G7</f>
        <v>79</v>
      </c>
      <c r="T112" s="222">
        <f>'P15'!G7</f>
        <v>76</v>
      </c>
      <c r="U112" s="222">
        <f>'P16'!G7</f>
        <v>79</v>
      </c>
      <c r="V112" s="222">
        <f>'P17'!G7</f>
        <v>77</v>
      </c>
      <c r="W112" s="222">
        <f>'P18'!G7</f>
        <v>77</v>
      </c>
      <c r="X112" s="222">
        <f>'P19'!G7</f>
        <v>0</v>
      </c>
      <c r="Y112" s="222">
        <f>'P20'!G7</f>
        <v>0</v>
      </c>
      <c r="Z112" s="222">
        <f>'P21'!G7</f>
        <v>10</v>
      </c>
      <c r="AA112" s="222">
        <f>'P22'!G7</f>
        <v>10</v>
      </c>
      <c r="AB112" s="222">
        <f>'P23'!G7</f>
        <v>10</v>
      </c>
      <c r="AC112" s="222">
        <f>'P24'!G7</f>
        <v>10</v>
      </c>
      <c r="AD112" s="222">
        <f>'P25'!G7</f>
        <v>10</v>
      </c>
      <c r="AE112" s="222">
        <f>'P26'!G7</f>
        <v>10</v>
      </c>
      <c r="AF112" s="31"/>
      <c r="AG112" s="31"/>
      <c r="AH112" s="31"/>
      <c r="AI112" s="31"/>
      <c r="AJ112" s="31"/>
      <c r="AK112" s="13"/>
      <c r="AL112" s="13"/>
      <c r="AM112" s="13"/>
      <c r="AN112" s="13"/>
      <c r="AO112" s="13"/>
      <c r="AP112" s="13"/>
      <c r="AQ112" s="13"/>
      <c r="AR112" s="13"/>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row>
    <row r="113" spans="1:74" ht="15.75" customHeight="1" x14ac:dyDescent="0.2">
      <c r="A113" s="380"/>
      <c r="B113" s="420" t="s">
        <v>427</v>
      </c>
      <c r="C113" s="373"/>
      <c r="D113" s="373"/>
      <c r="E113" s="374"/>
      <c r="F113" s="221">
        <f>'P01'!G$8</f>
        <v>0</v>
      </c>
      <c r="G113" s="222">
        <f>'P02'!G8</f>
        <v>0</v>
      </c>
      <c r="H113" s="222">
        <f>'P03'!G8</f>
        <v>0</v>
      </c>
      <c r="I113" s="222">
        <f>'P04'!G8</f>
        <v>0</v>
      </c>
      <c r="J113" s="222">
        <f>'P05'!G8</f>
        <v>0</v>
      </c>
      <c r="K113" s="222">
        <f>'P06'!G8</f>
        <v>0</v>
      </c>
      <c r="L113" s="222">
        <f>'P07'!G8</f>
        <v>0</v>
      </c>
      <c r="M113" s="222">
        <f>'P08'!G8</f>
        <v>0</v>
      </c>
      <c r="N113" s="222">
        <f>'P09'!G8</f>
        <v>0</v>
      </c>
      <c r="O113" s="222">
        <f>'P10'!G8</f>
        <v>0</v>
      </c>
      <c r="P113" s="222">
        <f>'P11'!G8</f>
        <v>0</v>
      </c>
      <c r="Q113" s="222">
        <f>'P12'!G8</f>
        <v>0</v>
      </c>
      <c r="R113" s="222">
        <f>'P13'!G8</f>
        <v>0</v>
      </c>
      <c r="S113" s="222">
        <f>'P14'!G8</f>
        <v>0</v>
      </c>
      <c r="T113" s="222">
        <f>'P15'!G8</f>
        <v>0</v>
      </c>
      <c r="U113" s="222">
        <f>'P16'!G8</f>
        <v>0</v>
      </c>
      <c r="V113" s="222">
        <f>'P17'!G8</f>
        <v>0</v>
      </c>
      <c r="W113" s="222">
        <f>'P18'!G8</f>
        <v>0</v>
      </c>
      <c r="X113" s="222">
        <f>'P19'!G8</f>
        <v>106</v>
      </c>
      <c r="Y113" s="222">
        <f>'P20'!G8</f>
        <v>106</v>
      </c>
      <c r="Z113" s="222">
        <f>'P21'!G8</f>
        <v>96</v>
      </c>
      <c r="AA113" s="222">
        <f>'P22'!G8</f>
        <v>96</v>
      </c>
      <c r="AB113" s="222">
        <f>'P23'!G8</f>
        <v>96</v>
      </c>
      <c r="AC113" s="222">
        <f>'P24'!G8</f>
        <v>96</v>
      </c>
      <c r="AD113" s="222">
        <f>'P25'!G8</f>
        <v>96</v>
      </c>
      <c r="AE113" s="222">
        <f>'P26'!G8</f>
        <v>96</v>
      </c>
      <c r="AF113" s="31"/>
      <c r="AG113" s="31"/>
      <c r="AH113" s="31"/>
      <c r="AI113" s="31"/>
      <c r="AJ113" s="31"/>
      <c r="AK113" s="13"/>
      <c r="AL113" s="13"/>
      <c r="AM113" s="13"/>
      <c r="AN113" s="13"/>
      <c r="AO113" s="13"/>
      <c r="AP113" s="13"/>
      <c r="AQ113" s="13"/>
      <c r="AR113" s="13"/>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row>
    <row r="114" spans="1:74" ht="15.75" customHeight="1" x14ac:dyDescent="0.2">
      <c r="A114" s="380"/>
      <c r="B114" s="420" t="s">
        <v>428</v>
      </c>
      <c r="C114" s="373"/>
      <c r="D114" s="373"/>
      <c r="E114" s="374"/>
      <c r="F114" s="223">
        <f>IF(F111 &gt; 0, 'P01'!$G$9, "N/A")</f>
        <v>0.73809523809523814</v>
      </c>
      <c r="G114" s="223">
        <f>IF(G111 &gt; 0, 'P02'!$G$9, "N/A")</f>
        <v>0.8</v>
      </c>
      <c r="H114" s="223">
        <f>IF(H111 &gt; 0, 'P03'!$G$9, "N/A")</f>
        <v>0.93333333333333335</v>
      </c>
      <c r="I114" s="223">
        <f>IF(I111 &gt; 0, 'P04'!$G$9, "N/A")</f>
        <v>1</v>
      </c>
      <c r="J114" s="223">
        <f>IF(J111 &gt; 0, 'P05'!$G$9, "N/A")</f>
        <v>0.89743589743589747</v>
      </c>
      <c r="K114" s="223">
        <f>IF(K111 &gt; 0, 'P06'!$G$9, "N/A")</f>
        <v>0.94871794871794868</v>
      </c>
      <c r="L114" s="223">
        <f>IF(L111 &gt; 0, 'P07'!$G$9, "N/A")</f>
        <v>0.9642857142857143</v>
      </c>
      <c r="M114" s="223">
        <f>IF(M111 &gt; 0, 'P08'!$G$9, "N/A")</f>
        <v>0.94444444444444442</v>
      </c>
      <c r="N114" s="223">
        <f>IF(N111 &gt; 0, 'P09'!$G$9, "N/A")</f>
        <v>0.82352941176470584</v>
      </c>
      <c r="O114" s="223">
        <f>IF(O111 &gt; 0, 'P10'!$G$9, "N/A")</f>
        <v>0.87096774193548387</v>
      </c>
      <c r="P114" s="223">
        <f>IF(P111 &gt; 0, 'P11'!$G$9, "N/A")</f>
        <v>0.93333333333333335</v>
      </c>
      <c r="Q114" s="223">
        <f>IF(Q111 &gt; 0, 'P12'!$G$9, "N/A")</f>
        <v>0.75</v>
      </c>
      <c r="R114" s="223">
        <f>IF(R111 &gt; 0, 'P13'!$G$9, "N/A")</f>
        <v>0.9</v>
      </c>
      <c r="S114" s="223">
        <f>IF(S111 &gt; 0, 'P14'!$G$9, "N/A")</f>
        <v>0.96296296296296291</v>
      </c>
      <c r="T114" s="223">
        <f>IF(T111 &gt; 0, 'P15'!$G$9, "N/A")</f>
        <v>0.9</v>
      </c>
      <c r="U114" s="223">
        <f>IF(U111 &gt; 0, 'P16'!$G$9, "N/A")</f>
        <v>1</v>
      </c>
      <c r="V114" s="223">
        <f>IF(V111 &gt; 0, 'P17'!$G$9, "N/A")</f>
        <v>0.93103448275862066</v>
      </c>
      <c r="W114" s="223">
        <f>IF(W111 &gt; 0, 'P18'!$G$9, "N/A")</f>
        <v>0.93103448275862066</v>
      </c>
      <c r="X114" s="223" t="str">
        <f>IF(X111 &gt; 0, 'P19'!$G$9, "N/A")</f>
        <v>N/A</v>
      </c>
      <c r="Y114" s="223" t="str">
        <f>IF(Y111 &gt; 0, 'P20'!$G$9, "N/A")</f>
        <v>N/A</v>
      </c>
      <c r="Z114" s="223" t="str">
        <f>IF(Z111 &gt; 0, 'P21'!$G$9, "N/A")</f>
        <v>N/A</v>
      </c>
      <c r="AA114" s="223" t="str">
        <f>IF(AA111 &gt; 0, 'P22'!$G$9, "N/A")</f>
        <v>N/A</v>
      </c>
      <c r="AB114" s="223" t="str">
        <f>IF(AB111 &gt; 0, 'P23'!$G$9, "N/A")</f>
        <v>N/A</v>
      </c>
      <c r="AC114" s="223" t="str">
        <f>IF(AC111 &gt; 0, 'P24'!$G$9, "N/A")</f>
        <v>N/A</v>
      </c>
      <c r="AD114" s="223" t="str">
        <f>IF(AD111 &gt; 0, 'P25'!$G$9, "N/A")</f>
        <v>N/A</v>
      </c>
      <c r="AE114" s="223" t="str">
        <f>IF(AE111 &gt; 0, 'P26'!$G$9, "N/A")</f>
        <v>N/A</v>
      </c>
      <c r="AF114" s="31"/>
      <c r="AG114" s="31"/>
      <c r="AH114" s="31"/>
      <c r="AI114" s="31"/>
      <c r="AJ114" s="31"/>
      <c r="AK114" s="13"/>
      <c r="AL114" s="13"/>
      <c r="AM114" s="13"/>
      <c r="AN114" s="13"/>
      <c r="AO114" s="13"/>
      <c r="AP114" s="13"/>
      <c r="AQ114" s="13"/>
      <c r="AR114" s="13"/>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row>
    <row r="115" spans="1:74" ht="15.75" customHeight="1" x14ac:dyDescent="0.2">
      <c r="A115" s="381"/>
      <c r="B115" s="420" t="s">
        <v>429</v>
      </c>
      <c r="C115" s="373"/>
      <c r="D115" s="373"/>
      <c r="E115" s="374"/>
      <c r="F115" s="223">
        <f>IF(F111 &gt; 0, 'P01'!$G$10, "N/A")</f>
        <v>0.26190476190476192</v>
      </c>
      <c r="G115" s="223">
        <f>IF(G111 &gt; 0, 'P02'!$G$10, "N/A")</f>
        <v>0.2</v>
      </c>
      <c r="H115" s="223">
        <f>IF(H111 &gt; 0, 'P03'!$G$10, "N/A")</f>
        <v>6.6666666666666666E-2</v>
      </c>
      <c r="I115" s="223">
        <f>IF(I111 &gt; 0, 'P04'!$G$10, "N/A")</f>
        <v>0</v>
      </c>
      <c r="J115" s="223">
        <f>IF(J111 &gt; 0, 'P05'!$G$10, "N/A")</f>
        <v>0.10256410256410256</v>
      </c>
      <c r="K115" s="223">
        <f>IF(K111 &gt; 0, 'P06'!$G$10, "N/A")</f>
        <v>5.128205128205128E-2</v>
      </c>
      <c r="L115" s="223">
        <f>IF(L111 &gt; 0, 'P07'!$G$10, "N/A")</f>
        <v>3.5714285714285712E-2</v>
      </c>
      <c r="M115" s="223">
        <f>IF(M111 &gt; 0, 'P08'!$G$10, "N/A")</f>
        <v>5.5555555555555552E-2</v>
      </c>
      <c r="N115" s="223">
        <f>IF(N111 &gt; 0, 'P09'!$G$10, "N/A")</f>
        <v>0.17647058823529413</v>
      </c>
      <c r="O115" s="223">
        <f>IF(O111 &gt; 0, 'P10'!$G$10, "N/A")</f>
        <v>0.12903225806451613</v>
      </c>
      <c r="P115" s="223">
        <f>IF(P111 &gt; 0, 'P11'!$G$10, "N/A")</f>
        <v>6.6666666666666666E-2</v>
      </c>
      <c r="Q115" s="223">
        <f>IF(Q111 &gt; 0, 'P12'!$G$10, "N/A")</f>
        <v>0.25</v>
      </c>
      <c r="R115" s="223">
        <f>IF(R111 &gt; 0, 'P13'!$G$10, "N/A")</f>
        <v>0.1</v>
      </c>
      <c r="S115" s="223">
        <f>IF(S111 &gt; 0, 'P14'!$G$10, "N/A")</f>
        <v>3.7037037037037035E-2</v>
      </c>
      <c r="T115" s="223">
        <f>IF(T111 &gt; 0, 'P15'!$G$10, "N/A")</f>
        <v>0.1</v>
      </c>
      <c r="U115" s="223">
        <f>IF(U111 &gt; 0, 'P16'!$G$10, "N/A")</f>
        <v>0</v>
      </c>
      <c r="V115" s="223">
        <f>IF(V111 &gt; 0, 'P18'!$G$10, "N/A")</f>
        <v>6.8965517241379309E-2</v>
      </c>
      <c r="W115" s="223">
        <f>IF(W111 &gt; 0, 'P18'!$G$10, "N/A")</f>
        <v>6.8965517241379309E-2</v>
      </c>
      <c r="X115" s="223" t="str">
        <f>IF(X111 &gt; 0, 'P19'!$G$10, "N/A")</f>
        <v>N/A</v>
      </c>
      <c r="Y115" s="223" t="str">
        <f>IF(Y111 &gt; 0, 'P20'!$G$10, "N/A")</f>
        <v>N/A</v>
      </c>
      <c r="Z115" s="223" t="str">
        <f>IF(Z111 &gt; 0, 'P21'!$G$10, "N/A")</f>
        <v>N/A</v>
      </c>
      <c r="AA115" s="223" t="str">
        <f>IF(AA111 &gt; 0, 'P22'!$G$10, "N/A")</f>
        <v>N/A</v>
      </c>
      <c r="AB115" s="223" t="str">
        <f>IF(AB111 &gt; 0, 'P23'!$G$10, "N/A")</f>
        <v>N/A</v>
      </c>
      <c r="AC115" s="223" t="str">
        <f>IF(AC111 &gt; 0, 'P24'!$G$10, "N/A")</f>
        <v>N/A</v>
      </c>
      <c r="AD115" s="223" t="str">
        <f>IF(AD111 &gt; 0, 'P25'!$G$10, "N/A")</f>
        <v>N/A</v>
      </c>
      <c r="AE115" s="223" t="str">
        <f>IF(AE111 &gt; 0, 'P26'!$G$10, "N/A")</f>
        <v>N/A</v>
      </c>
      <c r="AF115" s="31"/>
      <c r="AG115" s="31"/>
      <c r="AH115" s="31"/>
      <c r="AI115" s="31"/>
      <c r="AJ115" s="31"/>
      <c r="AK115" s="13"/>
      <c r="AL115" s="13"/>
      <c r="AM115" s="13"/>
      <c r="AN115" s="13"/>
      <c r="AO115" s="13"/>
      <c r="AP115" s="13"/>
      <c r="AQ115" s="13"/>
      <c r="AR115" s="13"/>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row>
    <row r="116" spans="1:74" ht="15.75" customHeight="1" x14ac:dyDescent="0.2">
      <c r="A116" s="13"/>
      <c r="B116" s="13"/>
      <c r="C116" s="13"/>
      <c r="D116" s="31"/>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31"/>
      <c r="AG116" s="31"/>
      <c r="AH116" s="31"/>
      <c r="AI116" s="31"/>
      <c r="AJ116" s="31"/>
      <c r="AK116" s="13"/>
      <c r="AL116" s="13"/>
      <c r="AM116" s="13"/>
      <c r="AN116" s="13"/>
      <c r="AO116" s="13"/>
      <c r="AP116" s="13"/>
      <c r="AQ116" s="13"/>
      <c r="AR116" s="13"/>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row>
  </sheetData>
  <mergeCells count="19">
    <mergeCell ref="A109:A115"/>
    <mergeCell ref="B115:E115"/>
    <mergeCell ref="B114:E114"/>
    <mergeCell ref="B113:E113"/>
    <mergeCell ref="AL3:AQ3"/>
    <mergeCell ref="AL11:AN11"/>
    <mergeCell ref="AL18:AN18"/>
    <mergeCell ref="AL26:AP26"/>
    <mergeCell ref="AL27:AM27"/>
    <mergeCell ref="AL41:AP41"/>
    <mergeCell ref="B109:E109"/>
    <mergeCell ref="B110:E110"/>
    <mergeCell ref="B111:E111"/>
    <mergeCell ref="B112:E112"/>
    <mergeCell ref="AL45:AO45"/>
    <mergeCell ref="AL46:AN46"/>
    <mergeCell ref="AL47:AN47"/>
    <mergeCell ref="AL48:AN48"/>
    <mergeCell ref="AL49:AN49"/>
  </mergeCells>
  <conditionalFormatting sqref="F2:AE107">
    <cfRule type="cellIs" dxfId="419" priority="1" operator="equal">
      <formula>"nc"</formula>
    </cfRule>
    <cfRule type="cellIs" dxfId="418" priority="2" operator="equal">
      <formula>"nt"</formula>
    </cfRule>
    <cfRule type="cellIs" dxfId="417" priority="3" operator="equal">
      <formula>"na"</formula>
    </cfRule>
    <cfRule type="cellIs" dxfId="416" priority="4" operator="equal">
      <formula>"c"</formula>
    </cfRule>
    <cfRule type="cellIs" dxfId="415" priority="5" operator="equal">
      <formula>"nt"</formula>
    </cfRule>
  </conditionalFormatting>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outlinePr summaryBelow="0" summaryRight="0"/>
  </sheetPr>
  <dimension ref="A1:F115"/>
  <sheetViews>
    <sheetView zoomScale="80" zoomScaleNormal="80" workbookViewId="0">
      <selection activeCell="D7" sqref="D7"/>
    </sheetView>
  </sheetViews>
  <sheetFormatPr baseColWidth="10" defaultColWidth="14.42578125" defaultRowHeight="15" customHeight="1" x14ac:dyDescent="0.2"/>
  <cols>
    <col min="1" max="1" width="16" customWidth="1"/>
    <col min="2" max="2" width="95" customWidth="1"/>
    <col min="3" max="3" width="5.7109375" customWidth="1"/>
    <col min="4" max="4" width="54.140625" customWidth="1"/>
    <col min="5" max="5" width="15.28515625" customWidth="1"/>
    <col min="6" max="6" width="7.42578125" customWidth="1"/>
  </cols>
  <sheetData>
    <row r="1" spans="1:6" ht="15" customHeight="1" x14ac:dyDescent="0.2">
      <c r="A1" s="224" t="s">
        <v>55</v>
      </c>
      <c r="B1" s="224" t="s">
        <v>430</v>
      </c>
      <c r="C1" s="225"/>
      <c r="D1" s="226" t="s">
        <v>53</v>
      </c>
    </row>
    <row r="2" spans="1:6" ht="23.25" customHeight="1" x14ac:dyDescent="0.2">
      <c r="A2" s="79" t="s">
        <v>431</v>
      </c>
      <c r="B2" s="227" t="s">
        <v>490</v>
      </c>
      <c r="C2" s="228"/>
      <c r="D2" s="229" t="s">
        <v>432</v>
      </c>
    </row>
    <row r="3" spans="1:6" ht="29.25" customHeight="1" x14ac:dyDescent="0.2">
      <c r="A3" s="79" t="s">
        <v>433</v>
      </c>
      <c r="B3" s="227" t="s">
        <v>434</v>
      </c>
      <c r="C3" s="228"/>
      <c r="D3" s="229" t="s">
        <v>435</v>
      </c>
    </row>
    <row r="4" spans="1:6" ht="32.25" customHeight="1" x14ac:dyDescent="0.2">
      <c r="A4" s="79" t="s">
        <v>436</v>
      </c>
      <c r="B4" s="227" t="s">
        <v>437</v>
      </c>
      <c r="C4" s="228"/>
      <c r="D4" s="229" t="s">
        <v>438</v>
      </c>
    </row>
    <row r="5" spans="1:6" ht="28.5" customHeight="1" x14ac:dyDescent="0.2">
      <c r="A5" s="79" t="s">
        <v>439</v>
      </c>
      <c r="B5" s="227" t="s">
        <v>440</v>
      </c>
      <c r="C5" s="228"/>
      <c r="D5" s="229" t="s">
        <v>441</v>
      </c>
    </row>
    <row r="6" spans="1:6" ht="15" customHeight="1" x14ac:dyDescent="0.2">
      <c r="A6" s="228"/>
      <c r="B6" s="228"/>
      <c r="C6" s="228"/>
      <c r="D6" s="228"/>
    </row>
    <row r="7" spans="1:6" ht="141" customHeight="1" x14ac:dyDescent="0.2">
      <c r="A7" s="228"/>
      <c r="B7" s="302" t="s">
        <v>462</v>
      </c>
      <c r="C7" s="228"/>
      <c r="D7" s="299"/>
    </row>
    <row r="8" spans="1:6" ht="15" customHeight="1" x14ac:dyDescent="0.2">
      <c r="A8" s="13"/>
      <c r="B8" s="230"/>
      <c r="C8" s="13"/>
      <c r="D8" s="13"/>
    </row>
    <row r="9" spans="1:6" ht="15" customHeight="1" x14ac:dyDescent="0.2">
      <c r="A9" s="224" t="s">
        <v>58</v>
      </c>
      <c r="B9" s="224" t="s">
        <v>452</v>
      </c>
      <c r="C9" s="13"/>
      <c r="D9" s="300" t="s">
        <v>457</v>
      </c>
      <c r="E9" s="313" t="s">
        <v>476</v>
      </c>
    </row>
    <row r="10" spans="1:6" ht="15" customHeight="1" x14ac:dyDescent="0.2">
      <c r="A10" s="79" t="s">
        <v>120</v>
      </c>
      <c r="B10" s="227" t="s">
        <v>453</v>
      </c>
      <c r="C10" s="13"/>
      <c r="D10" s="301" t="s">
        <v>459</v>
      </c>
      <c r="E10" s="299">
        <v>3</v>
      </c>
      <c r="F10" s="356"/>
    </row>
    <row r="11" spans="1:6" ht="15" customHeight="1" x14ac:dyDescent="0.2">
      <c r="A11" s="79" t="s">
        <v>124</v>
      </c>
      <c r="B11" s="227" t="s">
        <v>439</v>
      </c>
      <c r="C11" s="13"/>
      <c r="D11" s="300" t="s">
        <v>458</v>
      </c>
      <c r="E11" s="299" t="s">
        <v>460</v>
      </c>
    </row>
    <row r="12" spans="1:6" ht="15" customHeight="1" x14ac:dyDescent="0.2">
      <c r="A12" s="79" t="s">
        <v>127</v>
      </c>
      <c r="B12" s="227" t="s">
        <v>454</v>
      </c>
      <c r="C12" s="13"/>
      <c r="D12" s="300" t="s">
        <v>461</v>
      </c>
      <c r="E12" s="299" t="s">
        <v>591</v>
      </c>
    </row>
    <row r="13" spans="1:6" ht="15" customHeight="1" x14ac:dyDescent="0.2">
      <c r="A13" s="79" t="s">
        <v>129</v>
      </c>
      <c r="B13" s="227" t="s">
        <v>433</v>
      </c>
      <c r="C13" s="13"/>
      <c r="D13" s="13"/>
    </row>
    <row r="14" spans="1:6" ht="15" customHeight="1" x14ac:dyDescent="0.2">
      <c r="A14" s="79" t="s">
        <v>131</v>
      </c>
      <c r="B14" s="227" t="s">
        <v>431</v>
      </c>
      <c r="C14" s="13"/>
      <c r="D14" s="13"/>
    </row>
    <row r="15" spans="1:6" ht="15" customHeight="1" x14ac:dyDescent="0.2">
      <c r="A15" s="79" t="s">
        <v>133</v>
      </c>
      <c r="B15" s="227" t="s">
        <v>431</v>
      </c>
      <c r="C15" s="13"/>
      <c r="D15" s="13"/>
    </row>
    <row r="16" spans="1:6" ht="15" customHeight="1" x14ac:dyDescent="0.2">
      <c r="A16" s="79" t="s">
        <v>135</v>
      </c>
      <c r="B16" s="227" t="s">
        <v>454</v>
      </c>
      <c r="C16" s="13"/>
      <c r="D16" s="13"/>
    </row>
    <row r="17" spans="1:4" ht="15" customHeight="1" x14ac:dyDescent="0.2">
      <c r="A17" s="79" t="s">
        <v>137</v>
      </c>
      <c r="B17" s="227" t="s">
        <v>439</v>
      </c>
      <c r="C17" s="13"/>
      <c r="D17" s="13"/>
    </row>
    <row r="18" spans="1:4" ht="15" customHeight="1" x14ac:dyDescent="0.2">
      <c r="A18" s="79" t="s">
        <v>140</v>
      </c>
      <c r="B18" s="227" t="s">
        <v>454</v>
      </c>
      <c r="C18" s="13"/>
      <c r="D18" s="13"/>
    </row>
    <row r="19" spans="1:4" ht="15" customHeight="1" x14ac:dyDescent="0.2">
      <c r="A19" s="79" t="s">
        <v>142</v>
      </c>
      <c r="B19" s="227" t="s">
        <v>433</v>
      </c>
    </row>
    <row r="20" spans="1:4" ht="15" customHeight="1" x14ac:dyDescent="0.2">
      <c r="A20" s="79" t="s">
        <v>145</v>
      </c>
      <c r="B20" s="227" t="s">
        <v>454</v>
      </c>
    </row>
    <row r="21" spans="1:4" ht="15" customHeight="1" x14ac:dyDescent="0.2">
      <c r="A21" s="79" t="s">
        <v>147</v>
      </c>
      <c r="B21" s="227" t="s">
        <v>433</v>
      </c>
    </row>
    <row r="22" spans="1:4" ht="15" customHeight="1" x14ac:dyDescent="0.2">
      <c r="A22" s="79" t="s">
        <v>150</v>
      </c>
      <c r="B22" s="227" t="s">
        <v>433</v>
      </c>
    </row>
    <row r="23" spans="1:4" ht="15" customHeight="1" x14ac:dyDescent="0.2">
      <c r="A23" s="79" t="s">
        <v>153</v>
      </c>
      <c r="B23" s="227" t="s">
        <v>433</v>
      </c>
    </row>
    <row r="24" spans="1:4" ht="15" customHeight="1" x14ac:dyDescent="0.2">
      <c r="A24" s="79" t="s">
        <v>156</v>
      </c>
      <c r="B24" s="227" t="s">
        <v>433</v>
      </c>
    </row>
    <row r="25" spans="1:4" ht="15" customHeight="1" x14ac:dyDescent="0.2">
      <c r="A25" s="79" t="s">
        <v>159</v>
      </c>
      <c r="B25" s="227" t="s">
        <v>454</v>
      </c>
    </row>
    <row r="26" spans="1:4" ht="15" customHeight="1" x14ac:dyDescent="0.2">
      <c r="A26" s="79" t="s">
        <v>161</v>
      </c>
      <c r="B26" s="227" t="s">
        <v>431</v>
      </c>
    </row>
    <row r="27" spans="1:4" ht="15" customHeight="1" x14ac:dyDescent="0.2">
      <c r="A27" s="79" t="s">
        <v>164</v>
      </c>
      <c r="B27" s="227" t="s">
        <v>454</v>
      </c>
    </row>
    <row r="28" spans="1:4" ht="15" customHeight="1" x14ac:dyDescent="0.2">
      <c r="A28" s="79" t="s">
        <v>166</v>
      </c>
      <c r="B28" s="227" t="s">
        <v>436</v>
      </c>
    </row>
    <row r="29" spans="1:4" ht="15" customHeight="1" x14ac:dyDescent="0.2">
      <c r="A29" s="79" t="s">
        <v>169</v>
      </c>
      <c r="B29" s="227" t="s">
        <v>454</v>
      </c>
    </row>
    <row r="30" spans="1:4" ht="15" customHeight="1" x14ac:dyDescent="0.2">
      <c r="A30" s="79" t="s">
        <v>171</v>
      </c>
      <c r="B30" s="227" t="s">
        <v>439</v>
      </c>
    </row>
    <row r="31" spans="1:4" ht="15" customHeight="1" x14ac:dyDescent="0.2">
      <c r="A31" s="79" t="s">
        <v>173</v>
      </c>
      <c r="B31" s="227" t="s">
        <v>431</v>
      </c>
    </row>
    <row r="32" spans="1:4" ht="15" customHeight="1" x14ac:dyDescent="0.2">
      <c r="A32" s="79" t="s">
        <v>175</v>
      </c>
      <c r="B32" s="227" t="s">
        <v>454</v>
      </c>
    </row>
    <row r="33" spans="1:2" ht="15" customHeight="1" x14ac:dyDescent="0.2">
      <c r="A33" s="79" t="s">
        <v>177</v>
      </c>
      <c r="B33" s="227" t="s">
        <v>431</v>
      </c>
    </row>
    <row r="34" spans="1:2" ht="15" customHeight="1" x14ac:dyDescent="0.2">
      <c r="A34" s="79" t="s">
        <v>180</v>
      </c>
      <c r="B34" s="227" t="s">
        <v>431</v>
      </c>
    </row>
    <row r="35" spans="1:2" ht="15" customHeight="1" x14ac:dyDescent="0.2">
      <c r="A35" s="79" t="s">
        <v>183</v>
      </c>
      <c r="B35" s="227" t="s">
        <v>431</v>
      </c>
    </row>
    <row r="36" spans="1:2" ht="15" customHeight="1" x14ac:dyDescent="0.2">
      <c r="A36" s="79" t="s">
        <v>185</v>
      </c>
      <c r="B36" s="227" t="s">
        <v>433</v>
      </c>
    </row>
    <row r="37" spans="1:2" ht="15" customHeight="1" x14ac:dyDescent="0.2">
      <c r="A37" s="79" t="s">
        <v>187</v>
      </c>
      <c r="B37" s="227" t="s">
        <v>436</v>
      </c>
    </row>
    <row r="38" spans="1:2" ht="15" customHeight="1" x14ac:dyDescent="0.2">
      <c r="A38" s="79" t="s">
        <v>190</v>
      </c>
      <c r="B38" s="227" t="s">
        <v>454</v>
      </c>
    </row>
    <row r="39" spans="1:2" ht="15" customHeight="1" x14ac:dyDescent="0.2">
      <c r="A39" s="79" t="s">
        <v>192</v>
      </c>
      <c r="B39" s="227" t="s">
        <v>454</v>
      </c>
    </row>
    <row r="40" spans="1:2" ht="15" customHeight="1" x14ac:dyDescent="0.2">
      <c r="A40" s="79" t="s">
        <v>195</v>
      </c>
      <c r="B40" s="227" t="s">
        <v>454</v>
      </c>
    </row>
    <row r="41" spans="1:2" ht="15" customHeight="1" x14ac:dyDescent="0.2">
      <c r="A41" s="79" t="s">
        <v>197</v>
      </c>
      <c r="B41" s="227" t="s">
        <v>454</v>
      </c>
    </row>
    <row r="42" spans="1:2" ht="15" customHeight="1" x14ac:dyDescent="0.2">
      <c r="A42" s="79" t="s">
        <v>199</v>
      </c>
      <c r="B42" s="227" t="s">
        <v>433</v>
      </c>
    </row>
    <row r="43" spans="1:2" ht="15" customHeight="1" x14ac:dyDescent="0.2">
      <c r="A43" s="79" t="s">
        <v>201</v>
      </c>
      <c r="B43" s="227" t="s">
        <v>433</v>
      </c>
    </row>
    <row r="44" spans="1:2" ht="15" customHeight="1" x14ac:dyDescent="0.2">
      <c r="A44" s="79" t="s">
        <v>203</v>
      </c>
      <c r="B44" s="227" t="s">
        <v>433</v>
      </c>
    </row>
    <row r="45" spans="1:2" ht="15" customHeight="1" x14ac:dyDescent="0.2">
      <c r="A45" s="79" t="s">
        <v>205</v>
      </c>
      <c r="B45" s="227" t="s">
        <v>439</v>
      </c>
    </row>
    <row r="46" spans="1:2" ht="15" customHeight="1" x14ac:dyDescent="0.2">
      <c r="A46" s="79" t="s">
        <v>208</v>
      </c>
      <c r="B46" s="227" t="s">
        <v>431</v>
      </c>
    </row>
    <row r="47" spans="1:2" ht="15" customHeight="1" x14ac:dyDescent="0.2">
      <c r="A47" s="79" t="s">
        <v>211</v>
      </c>
      <c r="B47" s="227" t="s">
        <v>433</v>
      </c>
    </row>
    <row r="48" spans="1:2" ht="15" customHeight="1" x14ac:dyDescent="0.2">
      <c r="A48" s="79" t="s">
        <v>214</v>
      </c>
      <c r="B48" s="227" t="s">
        <v>454</v>
      </c>
    </row>
    <row r="49" spans="1:2" ht="15" customHeight="1" x14ac:dyDescent="0.2">
      <c r="A49" s="79" t="s">
        <v>216</v>
      </c>
      <c r="B49" s="227" t="s">
        <v>453</v>
      </c>
    </row>
    <row r="50" spans="1:2" ht="15" customHeight="1" x14ac:dyDescent="0.2">
      <c r="A50" s="79" t="s">
        <v>219</v>
      </c>
      <c r="B50" s="227" t="s">
        <v>433</v>
      </c>
    </row>
    <row r="51" spans="1:2" ht="15" customHeight="1" x14ac:dyDescent="0.2">
      <c r="A51" s="79" t="s">
        <v>222</v>
      </c>
      <c r="B51" s="227" t="s">
        <v>436</v>
      </c>
    </row>
    <row r="52" spans="1:2" ht="15" customHeight="1" x14ac:dyDescent="0.2">
      <c r="A52" s="79" t="s">
        <v>225</v>
      </c>
      <c r="B52" s="227" t="s">
        <v>439</v>
      </c>
    </row>
    <row r="53" spans="1:2" ht="15" customHeight="1" x14ac:dyDescent="0.2">
      <c r="A53" s="79" t="s">
        <v>228</v>
      </c>
      <c r="B53" s="227" t="s">
        <v>439</v>
      </c>
    </row>
    <row r="54" spans="1:2" ht="15" customHeight="1" x14ac:dyDescent="0.2">
      <c r="A54" s="79" t="s">
        <v>231</v>
      </c>
      <c r="B54" s="227" t="s">
        <v>433</v>
      </c>
    </row>
    <row r="55" spans="1:2" ht="15" customHeight="1" x14ac:dyDescent="0.2">
      <c r="A55" s="79" t="s">
        <v>234</v>
      </c>
      <c r="B55" s="227" t="s">
        <v>433</v>
      </c>
    </row>
    <row r="56" spans="1:2" ht="15" customHeight="1" x14ac:dyDescent="0.2">
      <c r="A56" s="79" t="s">
        <v>236</v>
      </c>
      <c r="B56" s="227" t="s">
        <v>433</v>
      </c>
    </row>
    <row r="57" spans="1:2" ht="15" customHeight="1" x14ac:dyDescent="0.2">
      <c r="A57" s="79" t="s">
        <v>239</v>
      </c>
      <c r="B57" s="227" t="s">
        <v>454</v>
      </c>
    </row>
    <row r="58" spans="1:2" ht="15" customHeight="1" x14ac:dyDescent="0.2">
      <c r="A58" s="79" t="s">
        <v>241</v>
      </c>
      <c r="B58" s="227" t="s">
        <v>439</v>
      </c>
    </row>
    <row r="59" spans="1:2" ht="15" customHeight="1" x14ac:dyDescent="0.2">
      <c r="A59" s="79" t="s">
        <v>244</v>
      </c>
      <c r="B59" s="227" t="s">
        <v>454</v>
      </c>
    </row>
    <row r="60" spans="1:2" ht="15" customHeight="1" x14ac:dyDescent="0.2">
      <c r="A60" s="79" t="s">
        <v>246</v>
      </c>
      <c r="B60" s="227" t="s">
        <v>439</v>
      </c>
    </row>
    <row r="61" spans="1:2" ht="15" customHeight="1" x14ac:dyDescent="0.2">
      <c r="A61" s="79" t="s">
        <v>248</v>
      </c>
      <c r="B61" s="227" t="s">
        <v>431</v>
      </c>
    </row>
    <row r="62" spans="1:2" ht="15" customHeight="1" x14ac:dyDescent="0.2">
      <c r="A62" s="79" t="s">
        <v>251</v>
      </c>
      <c r="B62" s="227" t="s">
        <v>436</v>
      </c>
    </row>
    <row r="63" spans="1:2" ht="15" customHeight="1" x14ac:dyDescent="0.2">
      <c r="A63" s="79" t="s">
        <v>254</v>
      </c>
      <c r="B63" s="227" t="s">
        <v>436</v>
      </c>
    </row>
    <row r="64" spans="1:2" ht="15" customHeight="1" x14ac:dyDescent="0.2">
      <c r="A64" s="79" t="s">
        <v>256</v>
      </c>
      <c r="B64" s="227" t="s">
        <v>455</v>
      </c>
    </row>
    <row r="65" spans="1:2" ht="15" customHeight="1" x14ac:dyDescent="0.2">
      <c r="A65" s="79" t="s">
        <v>258</v>
      </c>
      <c r="B65" s="227" t="s">
        <v>455</v>
      </c>
    </row>
    <row r="66" spans="1:2" ht="15" customHeight="1" x14ac:dyDescent="0.2">
      <c r="A66" s="79" t="s">
        <v>260</v>
      </c>
      <c r="B66" s="227" t="s">
        <v>455</v>
      </c>
    </row>
    <row r="67" spans="1:2" ht="15" customHeight="1" x14ac:dyDescent="0.2">
      <c r="A67" s="79" t="s">
        <v>263</v>
      </c>
      <c r="B67" s="227" t="s">
        <v>439</v>
      </c>
    </row>
    <row r="68" spans="1:2" ht="15" customHeight="1" x14ac:dyDescent="0.2">
      <c r="A68" s="79" t="s">
        <v>266</v>
      </c>
      <c r="B68" s="227" t="s">
        <v>433</v>
      </c>
    </row>
    <row r="69" spans="1:2" ht="15" customHeight="1" x14ac:dyDescent="0.2">
      <c r="A69" s="79" t="s">
        <v>269</v>
      </c>
      <c r="B69" s="227" t="s">
        <v>431</v>
      </c>
    </row>
    <row r="70" spans="1:2" ht="15" customHeight="1" x14ac:dyDescent="0.2">
      <c r="A70" s="79" t="s">
        <v>272</v>
      </c>
      <c r="B70" s="227" t="s">
        <v>436</v>
      </c>
    </row>
    <row r="71" spans="1:2" ht="15" customHeight="1" x14ac:dyDescent="0.2">
      <c r="A71" s="79" t="s">
        <v>274</v>
      </c>
      <c r="B71" s="227" t="s">
        <v>433</v>
      </c>
    </row>
    <row r="72" spans="1:2" ht="15" customHeight="1" x14ac:dyDescent="0.2">
      <c r="A72" s="79" t="s">
        <v>277</v>
      </c>
      <c r="B72" s="227" t="s">
        <v>431</v>
      </c>
    </row>
    <row r="73" spans="1:2" ht="15" customHeight="1" x14ac:dyDescent="0.2">
      <c r="A73" s="79" t="s">
        <v>280</v>
      </c>
      <c r="B73" s="227" t="s">
        <v>433</v>
      </c>
    </row>
    <row r="74" spans="1:2" ht="15" customHeight="1" x14ac:dyDescent="0.2">
      <c r="A74" s="79" t="s">
        <v>283</v>
      </c>
      <c r="B74" s="227" t="s">
        <v>436</v>
      </c>
    </row>
    <row r="75" spans="1:2" ht="15" customHeight="1" x14ac:dyDescent="0.2">
      <c r="A75" s="79" t="s">
        <v>286</v>
      </c>
      <c r="B75" s="227" t="s">
        <v>436</v>
      </c>
    </row>
    <row r="76" spans="1:2" ht="15" customHeight="1" x14ac:dyDescent="0.2">
      <c r="A76" s="79" t="s">
        <v>288</v>
      </c>
      <c r="B76" s="227" t="s">
        <v>436</v>
      </c>
    </row>
    <row r="77" spans="1:2" ht="15" customHeight="1" x14ac:dyDescent="0.2">
      <c r="A77" s="79" t="s">
        <v>291</v>
      </c>
      <c r="B77" s="227" t="s">
        <v>431</v>
      </c>
    </row>
    <row r="78" spans="1:2" ht="15" customHeight="1" x14ac:dyDescent="0.2">
      <c r="A78" s="79" t="s">
        <v>294</v>
      </c>
      <c r="B78" s="227" t="s">
        <v>431</v>
      </c>
    </row>
    <row r="79" spans="1:2" ht="15" customHeight="1" x14ac:dyDescent="0.2">
      <c r="A79" s="79" t="s">
        <v>297</v>
      </c>
      <c r="B79" s="227" t="s">
        <v>431</v>
      </c>
    </row>
    <row r="80" spans="1:2" ht="15" customHeight="1" x14ac:dyDescent="0.2">
      <c r="A80" s="79" t="s">
        <v>300</v>
      </c>
      <c r="B80" s="227" t="s">
        <v>436</v>
      </c>
    </row>
    <row r="81" spans="1:2" ht="15" customHeight="1" x14ac:dyDescent="0.2">
      <c r="A81" s="79" t="s">
        <v>303</v>
      </c>
      <c r="B81" s="227" t="s">
        <v>433</v>
      </c>
    </row>
    <row r="82" spans="1:2" ht="15" customHeight="1" x14ac:dyDescent="0.2">
      <c r="A82" s="79" t="s">
        <v>306</v>
      </c>
      <c r="B82" s="227" t="s">
        <v>436</v>
      </c>
    </row>
    <row r="83" spans="1:2" ht="15" customHeight="1" x14ac:dyDescent="0.2">
      <c r="A83" s="79" t="s">
        <v>309</v>
      </c>
      <c r="B83" s="227" t="s">
        <v>433</v>
      </c>
    </row>
    <row r="84" spans="1:2" ht="15" customHeight="1" x14ac:dyDescent="0.2">
      <c r="A84" s="79" t="s">
        <v>311</v>
      </c>
      <c r="B84" s="227" t="s">
        <v>433</v>
      </c>
    </row>
    <row r="85" spans="1:2" ht="15" customHeight="1" x14ac:dyDescent="0.2">
      <c r="A85" s="79" t="s">
        <v>314</v>
      </c>
      <c r="B85" s="227" t="s">
        <v>433</v>
      </c>
    </row>
    <row r="86" spans="1:2" ht="15" customHeight="1" x14ac:dyDescent="0.2">
      <c r="A86" s="79" t="s">
        <v>316</v>
      </c>
      <c r="B86" s="227" t="s">
        <v>433</v>
      </c>
    </row>
    <row r="87" spans="1:2" ht="15" customHeight="1" x14ac:dyDescent="0.2">
      <c r="A87" s="79" t="s">
        <v>318</v>
      </c>
      <c r="B87" s="227" t="s">
        <v>436</v>
      </c>
    </row>
    <row r="88" spans="1:2" ht="15" customHeight="1" x14ac:dyDescent="0.2">
      <c r="A88" s="79" t="s">
        <v>320</v>
      </c>
      <c r="B88" s="227" t="s">
        <v>436</v>
      </c>
    </row>
    <row r="89" spans="1:2" ht="15" customHeight="1" x14ac:dyDescent="0.2">
      <c r="A89" s="79" t="s">
        <v>322</v>
      </c>
      <c r="B89" s="227" t="s">
        <v>439</v>
      </c>
    </row>
    <row r="90" spans="1:2" ht="15" customHeight="1" x14ac:dyDescent="0.2">
      <c r="A90" s="79" t="s">
        <v>325</v>
      </c>
      <c r="B90" s="227" t="s">
        <v>436</v>
      </c>
    </row>
    <row r="91" spans="1:2" ht="15" customHeight="1" x14ac:dyDescent="0.2">
      <c r="A91" s="79" t="s">
        <v>328</v>
      </c>
      <c r="B91" s="227" t="s">
        <v>433</v>
      </c>
    </row>
    <row r="92" spans="1:2" ht="15" customHeight="1" x14ac:dyDescent="0.2">
      <c r="A92" s="79" t="s">
        <v>331</v>
      </c>
      <c r="B92" s="227" t="s">
        <v>436</v>
      </c>
    </row>
    <row r="93" spans="1:2" ht="15" customHeight="1" x14ac:dyDescent="0.2">
      <c r="A93" s="79" t="s">
        <v>334</v>
      </c>
      <c r="B93" s="227" t="s">
        <v>436</v>
      </c>
    </row>
    <row r="94" spans="1:2" ht="15" customHeight="1" x14ac:dyDescent="0.2">
      <c r="A94" s="79" t="s">
        <v>337</v>
      </c>
      <c r="B94" s="227" t="s">
        <v>436</v>
      </c>
    </row>
    <row r="95" spans="1:2" ht="15" customHeight="1" x14ac:dyDescent="0.2">
      <c r="A95" s="79" t="s">
        <v>340</v>
      </c>
      <c r="B95" s="227" t="s">
        <v>439</v>
      </c>
    </row>
    <row r="96" spans="1:2" ht="15" customHeight="1" x14ac:dyDescent="0.2">
      <c r="A96" s="79" t="s">
        <v>342</v>
      </c>
      <c r="B96" s="227" t="s">
        <v>436</v>
      </c>
    </row>
    <row r="97" spans="1:2" ht="15" customHeight="1" x14ac:dyDescent="0.2">
      <c r="A97" s="79" t="s">
        <v>345</v>
      </c>
      <c r="B97" s="227" t="s">
        <v>436</v>
      </c>
    </row>
    <row r="98" spans="1:2" ht="15" customHeight="1" x14ac:dyDescent="0.2">
      <c r="A98" s="79" t="s">
        <v>347</v>
      </c>
      <c r="B98" s="227" t="s">
        <v>439</v>
      </c>
    </row>
    <row r="99" spans="1:2" ht="15" customHeight="1" x14ac:dyDescent="0.2">
      <c r="A99" s="79" t="s">
        <v>350</v>
      </c>
      <c r="B99" s="227" t="s">
        <v>433</v>
      </c>
    </row>
    <row r="100" spans="1:2" ht="15" customHeight="1" x14ac:dyDescent="0.2">
      <c r="A100" s="79" t="s">
        <v>353</v>
      </c>
      <c r="B100" s="227" t="s">
        <v>433</v>
      </c>
    </row>
    <row r="101" spans="1:2" ht="15" customHeight="1" x14ac:dyDescent="0.2">
      <c r="A101" s="79" t="s">
        <v>356</v>
      </c>
      <c r="B101" s="227" t="s">
        <v>431</v>
      </c>
    </row>
    <row r="102" spans="1:2" ht="15" customHeight="1" x14ac:dyDescent="0.2">
      <c r="A102" s="79" t="s">
        <v>358</v>
      </c>
      <c r="B102" s="227" t="s">
        <v>431</v>
      </c>
    </row>
    <row r="103" spans="1:2" ht="15" customHeight="1" x14ac:dyDescent="0.2">
      <c r="A103" s="79" t="s">
        <v>361</v>
      </c>
      <c r="B103" s="227" t="s">
        <v>431</v>
      </c>
    </row>
    <row r="104" spans="1:2" ht="15" customHeight="1" x14ac:dyDescent="0.2">
      <c r="A104" s="79" t="s">
        <v>363</v>
      </c>
      <c r="B104" s="227" t="s">
        <v>431</v>
      </c>
    </row>
    <row r="105" spans="1:2" ht="15" customHeight="1" x14ac:dyDescent="0.2">
      <c r="A105" s="79" t="s">
        <v>366</v>
      </c>
      <c r="B105" s="227" t="s">
        <v>433</v>
      </c>
    </row>
    <row r="106" spans="1:2" ht="15" customHeight="1" x14ac:dyDescent="0.2">
      <c r="A106" s="79" t="s">
        <v>369</v>
      </c>
      <c r="B106" s="227" t="s">
        <v>431</v>
      </c>
    </row>
    <row r="107" spans="1:2" ht="15" customHeight="1" x14ac:dyDescent="0.2">
      <c r="A107" s="79" t="s">
        <v>372</v>
      </c>
      <c r="B107" s="227" t="s">
        <v>433</v>
      </c>
    </row>
    <row r="108" spans="1:2" ht="15" customHeight="1" x14ac:dyDescent="0.2">
      <c r="A108" s="79" t="s">
        <v>374</v>
      </c>
      <c r="B108" s="227" t="s">
        <v>433</v>
      </c>
    </row>
    <row r="109" spans="1:2" ht="15" customHeight="1" x14ac:dyDescent="0.2">
      <c r="A109" s="79" t="s">
        <v>376</v>
      </c>
      <c r="B109" s="227" t="s">
        <v>433</v>
      </c>
    </row>
    <row r="110" spans="1:2" ht="15" customHeight="1" x14ac:dyDescent="0.2">
      <c r="A110" s="79" t="s">
        <v>378</v>
      </c>
      <c r="B110" s="227" t="s">
        <v>431</v>
      </c>
    </row>
    <row r="111" spans="1:2" ht="15" customHeight="1" x14ac:dyDescent="0.2">
      <c r="A111" s="79" t="s">
        <v>381</v>
      </c>
      <c r="B111" s="227" t="s">
        <v>431</v>
      </c>
    </row>
    <row r="112" spans="1:2" ht="15" customHeight="1" x14ac:dyDescent="0.2">
      <c r="A112" s="79" t="s">
        <v>384</v>
      </c>
      <c r="B112" s="227" t="s">
        <v>431</v>
      </c>
    </row>
    <row r="113" spans="1:2" ht="15" customHeight="1" x14ac:dyDescent="0.2">
      <c r="A113" s="79" t="s">
        <v>387</v>
      </c>
      <c r="B113" s="227" t="s">
        <v>431</v>
      </c>
    </row>
    <row r="114" spans="1:2" ht="15" customHeight="1" x14ac:dyDescent="0.2">
      <c r="A114" s="79" t="s">
        <v>390</v>
      </c>
      <c r="B114" s="227" t="s">
        <v>433</v>
      </c>
    </row>
    <row r="115" spans="1:2" ht="15" customHeight="1" x14ac:dyDescent="0.2">
      <c r="A115" s="79" t="s">
        <v>393</v>
      </c>
      <c r="B115" s="227" t="s">
        <v>431</v>
      </c>
    </row>
  </sheetData>
  <dataConsolidate/>
  <dataValidations count="1">
    <dataValidation type="list" allowBlank="1" showInputMessage="1" showErrorMessage="1" sqref="E10" xr:uid="{82AA1F8C-687A-4775-9306-EFFC9E44E77F}">
      <formula1>"1,3,10"</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filterMode="1">
    <tabColor rgb="FF666666"/>
    <outlinePr summaryBelow="0" summaryRight="0"/>
  </sheetPr>
  <dimension ref="A1:W117"/>
  <sheetViews>
    <sheetView showGridLines="0" zoomScale="50" zoomScaleNormal="50" workbookViewId="0">
      <pane xSplit="7" ySplit="11" topLeftCell="H49" activePane="bottomRight" state="frozen"/>
      <selection pane="topRight" activeCell="G1" sqref="G1"/>
      <selection pane="bottomLeft" activeCell="A12" sqref="A12"/>
      <selection pane="bottomRight" activeCell="C3" sqref="C3:G3"/>
    </sheetView>
  </sheetViews>
  <sheetFormatPr baseColWidth="10" defaultColWidth="14.42578125" defaultRowHeight="15" customHeight="1" x14ac:dyDescent="0.2"/>
  <cols>
    <col min="1" max="1" width="9" customWidth="1"/>
    <col min="2" max="2" width="7.28515625" customWidth="1"/>
    <col min="3" max="3" width="4" customWidth="1"/>
    <col min="4" max="5" width="3.42578125" customWidth="1"/>
    <col min="6" max="6" width="50.85546875" customWidth="1"/>
    <col min="7" max="7" width="11.7109375" customWidth="1"/>
    <col min="8" max="8" width="5" customWidth="1"/>
    <col min="9" max="9" width="12.5703125" customWidth="1"/>
    <col min="10" max="10" width="14.85546875" customWidth="1"/>
    <col min="11" max="11" width="66.28515625" customWidth="1"/>
    <col min="12" max="12" width="40.85546875" customWidth="1"/>
    <col min="13" max="13" width="46.28515625" customWidth="1"/>
    <col min="14" max="14" width="28.140625" customWidth="1"/>
    <col min="15" max="15" width="4" customWidth="1"/>
    <col min="16" max="16" width="19" customWidth="1"/>
    <col min="17" max="19" width="4.140625" customWidth="1"/>
    <col min="20" max="20" width="5.140625" customWidth="1"/>
    <col min="21" max="21" width="9.42578125" customWidth="1"/>
    <col min="22" max="22" width="15.42578125" customWidth="1"/>
    <col min="23" max="23" width="19.140625" customWidth="1"/>
  </cols>
  <sheetData>
    <row r="1" spans="1:23" ht="0.75" customHeight="1" x14ac:dyDescent="0.2">
      <c r="A1" s="231"/>
      <c r="B1" s="232"/>
      <c r="C1" s="232"/>
      <c r="D1" s="232"/>
      <c r="E1" s="232"/>
      <c r="F1" s="232"/>
      <c r="G1" s="233"/>
      <c r="H1" s="232"/>
      <c r="I1" s="232"/>
      <c r="J1" s="232"/>
      <c r="K1" s="232"/>
      <c r="L1" s="232"/>
      <c r="M1" s="232"/>
      <c r="N1" s="232"/>
      <c r="O1" s="232"/>
      <c r="P1" s="232"/>
      <c r="Q1" s="232"/>
      <c r="R1" s="232"/>
      <c r="S1" s="232"/>
      <c r="T1" s="232"/>
      <c r="U1" s="232"/>
      <c r="V1" s="232"/>
      <c r="W1" s="232"/>
    </row>
    <row r="2" spans="1:23" ht="18" x14ac:dyDescent="0.2">
      <c r="A2" s="234"/>
      <c r="B2" s="235" t="str">
        <f>G4</f>
        <v>P01</v>
      </c>
      <c r="C2" s="236" t="str">
        <f>Echantillon!C13</f>
        <v>Accueil</v>
      </c>
      <c r="D2" s="237"/>
      <c r="E2" s="237"/>
      <c r="F2" s="237"/>
      <c r="G2" s="238"/>
      <c r="H2" s="239"/>
      <c r="I2" s="239"/>
      <c r="J2" s="334" t="str">
        <f ca="1">IF(K2&lt;&gt;"","Gabarit : ","")</f>
        <v/>
      </c>
      <c r="K2" s="335" t="str" cm="1">
        <f t="array" aca="1" ref="K2" ca="1">_xlfn.LET(_xlpm.num,12+RIGHT(MID(CELL("nomfichier",A1),FIND("]",CELL("nomfichier",A1))+1,99),2),_xlpm.val,INDEX(Echantillon!E:E,_xlpm.num),IF(_xlpm.val="","",_xlpm.val))</f>
        <v/>
      </c>
      <c r="L2" s="336"/>
      <c r="M2" s="240"/>
      <c r="N2" s="292"/>
      <c r="O2" s="241"/>
      <c r="P2" s="241"/>
      <c r="Q2" s="232"/>
      <c r="R2" s="232"/>
      <c r="S2" s="232"/>
      <c r="T2" s="232"/>
      <c r="U2" s="232"/>
      <c r="V2" s="232"/>
      <c r="W2" s="232"/>
    </row>
    <row r="3" spans="1:23" ht="18.75" customHeight="1" x14ac:dyDescent="0.2">
      <c r="A3" s="234"/>
      <c r="B3" s="235" t="s">
        <v>442</v>
      </c>
      <c r="C3" s="439" t="str">
        <f>HYPERLINK(Echantillon!D13)</f>
        <v>https://museemaritime.larochelle.fr/</v>
      </c>
      <c r="D3" s="385"/>
      <c r="E3" s="385"/>
      <c r="F3" s="385"/>
      <c r="G3" s="385"/>
      <c r="H3" s="242"/>
      <c r="I3" s="242"/>
      <c r="J3" s="242"/>
      <c r="K3" s="242"/>
      <c r="L3" s="242"/>
      <c r="M3" s="242"/>
      <c r="N3" s="242"/>
      <c r="O3" s="232"/>
      <c r="P3" s="232"/>
      <c r="Q3" s="232"/>
      <c r="R3" s="232"/>
      <c r="S3" s="232"/>
      <c r="T3" s="232"/>
      <c r="U3" s="232"/>
      <c r="V3" s="232"/>
      <c r="W3" s="232"/>
    </row>
    <row r="4" spans="1:23" ht="16.5" customHeight="1" x14ac:dyDescent="0.2">
      <c r="A4" s="231"/>
      <c r="B4" s="428" t="s">
        <v>106</v>
      </c>
      <c r="C4" s="429" t="s">
        <v>443</v>
      </c>
      <c r="D4" s="429" t="s">
        <v>109</v>
      </c>
      <c r="E4" s="430" t="s">
        <v>477</v>
      </c>
      <c r="F4" s="243" t="s">
        <v>110</v>
      </c>
      <c r="G4" s="243" t="str">
        <f>Echantillon!B13</f>
        <v>P01</v>
      </c>
      <c r="H4" s="429" t="s">
        <v>444</v>
      </c>
      <c r="I4" s="428" t="s">
        <v>55</v>
      </c>
      <c r="J4" s="428" t="s">
        <v>53</v>
      </c>
      <c r="K4" s="428" t="s">
        <v>445</v>
      </c>
      <c r="L4" s="428" t="s">
        <v>446</v>
      </c>
      <c r="M4" s="436" t="s">
        <v>111</v>
      </c>
      <c r="N4" s="433" t="s">
        <v>456</v>
      </c>
      <c r="O4" s="231"/>
      <c r="P4" s="244"/>
      <c r="Q4" s="245" t="s">
        <v>397</v>
      </c>
      <c r="R4" s="246" t="s">
        <v>398</v>
      </c>
      <c r="S4" s="246" t="s">
        <v>404</v>
      </c>
      <c r="T4" s="247" t="s">
        <v>400</v>
      </c>
      <c r="U4" s="248" t="s">
        <v>447</v>
      </c>
      <c r="V4" s="249" t="s">
        <v>448</v>
      </c>
      <c r="W4" s="250" t="s">
        <v>119</v>
      </c>
    </row>
    <row r="5" spans="1:23" ht="16.5" customHeight="1" x14ac:dyDescent="0.2">
      <c r="A5" s="231"/>
      <c r="B5" s="380"/>
      <c r="C5" s="380"/>
      <c r="D5" s="380"/>
      <c r="E5" s="431"/>
      <c r="F5" s="243" t="s">
        <v>112</v>
      </c>
      <c r="G5" s="243">
        <f>COUNTIF($G$12:$G$117,"c")</f>
        <v>31</v>
      </c>
      <c r="H5" s="380"/>
      <c r="I5" s="380"/>
      <c r="J5" s="380"/>
      <c r="K5" s="380"/>
      <c r="L5" s="380"/>
      <c r="M5" s="437"/>
      <c r="N5" s="434"/>
      <c r="O5" s="232"/>
      <c r="P5" s="251" t="s">
        <v>9</v>
      </c>
      <c r="Q5" s="67">
        <f>COUNTIFS($C$12:$C$117,"A",$G$12:$G$117,"c")</f>
        <v>19</v>
      </c>
      <c r="R5" s="67">
        <f>COUNTIFS($C$12:$C$117,"A",$G$12:$G$117,"nc")</f>
        <v>9</v>
      </c>
      <c r="S5" s="67">
        <f>COUNTIFS($C$12:$C$117,"A",$G$12:$G$117,"na")</f>
        <v>55</v>
      </c>
      <c r="T5" s="67">
        <f>COUNTIFS($C$12:$C$117,"A",$G$12:$G$117,"nt")</f>
        <v>0</v>
      </c>
      <c r="U5" s="252">
        <f>Q5+R5</f>
        <v>28</v>
      </c>
      <c r="V5" s="253">
        <f>IF(U5&gt;0,Q5/U5,"-")</f>
        <v>0.6785714285714286</v>
      </c>
      <c r="W5" s="254">
        <f>V5</f>
        <v>0.6785714285714286</v>
      </c>
    </row>
    <row r="6" spans="1:23" ht="16.5" customHeight="1" x14ac:dyDescent="0.2">
      <c r="A6" s="231"/>
      <c r="B6" s="380"/>
      <c r="C6" s="380"/>
      <c r="D6" s="380"/>
      <c r="E6" s="431"/>
      <c r="F6" s="243" t="s">
        <v>113</v>
      </c>
      <c r="G6" s="243">
        <f>COUNTIF(G12:G117,"nc")</f>
        <v>11</v>
      </c>
      <c r="H6" s="380"/>
      <c r="I6" s="380"/>
      <c r="J6" s="380"/>
      <c r="K6" s="380"/>
      <c r="L6" s="380"/>
      <c r="M6" s="437"/>
      <c r="N6" s="434"/>
      <c r="O6" s="232"/>
      <c r="P6" s="251" t="s">
        <v>16</v>
      </c>
      <c r="Q6" s="67">
        <f>COUNTIFS($C$12:$C$117,"AA",$G$12:$G$117,"c")</f>
        <v>12</v>
      </c>
      <c r="R6" s="67">
        <f>COUNTIFS($C$12:$C$117,"AA",$G$12:$G$117,"nc")</f>
        <v>2</v>
      </c>
      <c r="S6" s="67">
        <f>COUNTIFS($C$12:$C$117,"AA",$G$12:$G$117,"na")</f>
        <v>9</v>
      </c>
      <c r="T6" s="67">
        <f>COUNTIFS($C$12:$C$117,"AA",$G$12:$G$117,"nt")</f>
        <v>0</v>
      </c>
      <c r="U6" s="252">
        <f>Q6+R6</f>
        <v>14</v>
      </c>
      <c r="V6" s="253">
        <f>IF(U6&gt;0,Q6/U6,"-")</f>
        <v>0.8571428571428571</v>
      </c>
      <c r="W6" s="41">
        <f>IF(U6&gt;0,SUM(Q5:Q6)/SUM(U5:U6),"-")</f>
        <v>0.73809523809523814</v>
      </c>
    </row>
    <row r="7" spans="1:23" ht="16.5" customHeight="1" x14ac:dyDescent="0.2">
      <c r="A7" s="231"/>
      <c r="B7" s="380"/>
      <c r="C7" s="380"/>
      <c r="D7" s="380"/>
      <c r="E7" s="431"/>
      <c r="F7" s="243" t="s">
        <v>449</v>
      </c>
      <c r="G7" s="243">
        <f>COUNTIF(G12:G117,"na")</f>
        <v>64</v>
      </c>
      <c r="H7" s="380"/>
      <c r="I7" s="380"/>
      <c r="J7" s="380"/>
      <c r="K7" s="380"/>
      <c r="L7" s="380"/>
      <c r="M7" s="437"/>
      <c r="N7" s="434"/>
      <c r="O7" s="232"/>
      <c r="P7" s="251" t="s">
        <v>18</v>
      </c>
      <c r="Q7" s="60">
        <f>COUNTIFS($C$12:$C$117,"AAA",$G$12:$G$117,"c")</f>
        <v>0</v>
      </c>
      <c r="R7" s="60">
        <f>COUNTIFS($C$12:$C$117,"AAA",$G$12:$G$117,"nc")</f>
        <v>0</v>
      </c>
      <c r="S7" s="60">
        <f>COUNTIFS($C$12:$C$117,"AAA",$G$12:$G$117,"na")</f>
        <v>0</v>
      </c>
      <c r="T7" s="60">
        <f>COUNTIFS($C$12:$C$117,"AAA",$G$12:$G$117,"nt")</f>
        <v>0</v>
      </c>
      <c r="U7" s="252">
        <f>Q7+R7</f>
        <v>0</v>
      </c>
      <c r="V7" s="253" t="str">
        <f>IF(U7&gt;0,Q7/U7,"-")</f>
        <v>-</v>
      </c>
      <c r="W7" s="254" t="str">
        <f>IF(U7&gt;0,SUM(Q5:Q7)/SUM(U5:U7),"-")</f>
        <v>-</v>
      </c>
    </row>
    <row r="8" spans="1:23" ht="16.5" customHeight="1" x14ac:dyDescent="0.2">
      <c r="A8" s="231"/>
      <c r="B8" s="380"/>
      <c r="C8" s="380"/>
      <c r="D8" s="380"/>
      <c r="E8" s="431"/>
      <c r="F8" s="243" t="s">
        <v>115</v>
      </c>
      <c r="G8" s="243">
        <f>COUNTIF(G12:G117,"nt")</f>
        <v>0</v>
      </c>
      <c r="H8" s="380"/>
      <c r="I8" s="380"/>
      <c r="J8" s="380"/>
      <c r="K8" s="380"/>
      <c r="L8" s="380"/>
      <c r="M8" s="437"/>
      <c r="N8" s="434"/>
      <c r="O8" s="232"/>
      <c r="P8" s="255" t="s">
        <v>450</v>
      </c>
      <c r="Q8" s="256">
        <f>SUM(Q5:Q7)</f>
        <v>31</v>
      </c>
      <c r="R8" s="256">
        <f>SUM(R5:R7)</f>
        <v>11</v>
      </c>
      <c r="S8" s="256">
        <f>SUM(S5:S7)</f>
        <v>64</v>
      </c>
      <c r="T8" s="256">
        <f>SUM(T5:T7)</f>
        <v>0</v>
      </c>
      <c r="U8" s="257">
        <f>SUM(U5:U7)</f>
        <v>42</v>
      </c>
      <c r="V8" s="253"/>
      <c r="W8" s="251"/>
    </row>
    <row r="9" spans="1:23" ht="16.5" customHeight="1" x14ac:dyDescent="0.2">
      <c r="A9" s="231"/>
      <c r="B9" s="380"/>
      <c r="C9" s="380"/>
      <c r="D9" s="380"/>
      <c r="E9" s="431"/>
      <c r="F9" s="243" t="s">
        <v>428</v>
      </c>
      <c r="G9" s="258">
        <f>G5/SUM(G5:G6)</f>
        <v>0.73809523809523814</v>
      </c>
      <c r="H9" s="380"/>
      <c r="I9" s="380"/>
      <c r="J9" s="380"/>
      <c r="K9" s="380"/>
      <c r="L9" s="380"/>
      <c r="M9" s="437"/>
      <c r="N9" s="434"/>
      <c r="O9" s="232"/>
      <c r="P9" s="232"/>
      <c r="Q9" s="232"/>
      <c r="R9" s="232"/>
      <c r="S9" s="232"/>
      <c r="T9" s="232"/>
      <c r="U9" s="232"/>
      <c r="V9" s="232"/>
      <c r="W9" s="232"/>
    </row>
    <row r="10" spans="1:23" ht="29.25" customHeight="1" x14ac:dyDescent="0.2">
      <c r="A10" s="231"/>
      <c r="B10" s="381"/>
      <c r="C10" s="381"/>
      <c r="D10" s="381"/>
      <c r="E10" s="432"/>
      <c r="F10" s="243" t="s">
        <v>429</v>
      </c>
      <c r="G10" s="258">
        <f>G6/SUM(G5:G6)</f>
        <v>0.26190476190476192</v>
      </c>
      <c r="H10" s="381"/>
      <c r="I10" s="381"/>
      <c r="J10" s="381"/>
      <c r="K10" s="381"/>
      <c r="L10" s="381"/>
      <c r="M10" s="438"/>
      <c r="N10" s="435"/>
      <c r="O10" s="232"/>
      <c r="P10" s="232"/>
      <c r="Q10" s="232"/>
      <c r="R10" s="232"/>
      <c r="S10" s="232"/>
      <c r="T10" s="232"/>
      <c r="U10" s="232"/>
      <c r="V10" s="232"/>
      <c r="W10" s="232"/>
    </row>
    <row r="11" spans="1:23" ht="14.25" x14ac:dyDescent="0.2">
      <c r="A11" s="231"/>
      <c r="B11" s="194"/>
      <c r="C11" s="194"/>
      <c r="D11" s="194"/>
      <c r="E11" s="194"/>
      <c r="F11" s="259"/>
      <c r="G11" s="194"/>
      <c r="H11" s="194"/>
      <c r="I11" s="260"/>
      <c r="J11" s="260"/>
      <c r="K11" s="260"/>
      <c r="L11" s="260"/>
      <c r="M11" s="293"/>
      <c r="N11" s="296"/>
      <c r="O11" s="232"/>
      <c r="P11" s="232"/>
      <c r="Q11" s="232"/>
      <c r="R11" s="232"/>
      <c r="S11" s="232"/>
      <c r="T11" s="232"/>
      <c r="U11" s="232"/>
      <c r="V11" s="232"/>
      <c r="W11" s="232"/>
    </row>
    <row r="12" spans="1:23" ht="63" hidden="1" customHeight="1" x14ac:dyDescent="0.2">
      <c r="A12" s="427" t="s">
        <v>403</v>
      </c>
      <c r="B12" s="261" t="str">
        <f>Résultats!B13</f>
        <v>1.1</v>
      </c>
      <c r="C12" s="251" t="str">
        <f>Résultats!C13</f>
        <v>A</v>
      </c>
      <c r="D12" s="251" t="str">
        <f>Résultats!E13</f>
        <v>x</v>
      </c>
      <c r="E12" s="251">
        <f>Résultats!F13</f>
        <v>0</v>
      </c>
      <c r="F12" s="262" t="str">
        <f>Résultats!G13</f>
        <v>Chaque image porteuse d’information a-t-elle une alternative textuelle ?</v>
      </c>
      <c r="G12" s="251" t="s">
        <v>11</v>
      </c>
      <c r="H12" s="251"/>
      <c r="I12" s="74"/>
      <c r="J12" s="74"/>
      <c r="K12" s="74"/>
      <c r="L12" s="74"/>
      <c r="M12" s="295"/>
      <c r="N12" s="298"/>
      <c r="O12" s="62"/>
      <c r="P12" s="62"/>
      <c r="Q12" s="62"/>
      <c r="R12" s="62"/>
      <c r="S12" s="62"/>
      <c r="T12" s="62"/>
      <c r="U12" s="62"/>
      <c r="V12" s="62"/>
      <c r="W12" s="62"/>
    </row>
    <row r="13" spans="1:23" ht="138.75" hidden="1" customHeight="1" x14ac:dyDescent="0.2">
      <c r="A13" s="380"/>
      <c r="B13" s="261" t="str">
        <f>Résultats!B14</f>
        <v>1.2</v>
      </c>
      <c r="C13" s="251" t="str">
        <f>Résultats!C14</f>
        <v>A</v>
      </c>
      <c r="D13" s="251">
        <f>Résultats!E14</f>
        <v>0</v>
      </c>
      <c r="E13" s="251">
        <f>Résultats!F14</f>
        <v>0</v>
      </c>
      <c r="F13" s="262" t="str">
        <f>Résultats!G14</f>
        <v>Chaque image de décoration est-elle correctement ignorée par les technologies d’assistance ?</v>
      </c>
      <c r="G13" s="251" t="s">
        <v>8</v>
      </c>
      <c r="H13" s="251"/>
      <c r="I13" s="74"/>
      <c r="J13" s="74"/>
      <c r="K13" s="291"/>
      <c r="L13" s="291"/>
      <c r="M13" s="294"/>
      <c r="N13" s="298"/>
      <c r="O13" s="62"/>
      <c r="P13" s="62"/>
      <c r="Q13" s="62"/>
      <c r="R13" s="62"/>
      <c r="S13" s="62"/>
      <c r="T13" s="62"/>
      <c r="U13" s="62"/>
      <c r="V13" s="62"/>
      <c r="W13" s="62"/>
    </row>
    <row r="14" spans="1:23" ht="62.25" hidden="1" customHeight="1" x14ac:dyDescent="0.2">
      <c r="A14" s="380"/>
      <c r="B14" s="261" t="str">
        <f>Résultats!B15</f>
        <v>1.3</v>
      </c>
      <c r="C14" s="251" t="str">
        <f>Résultats!C15</f>
        <v>A</v>
      </c>
      <c r="D14" s="251">
        <f>Résultats!E15</f>
        <v>0</v>
      </c>
      <c r="E14" s="251">
        <f>Résultats!F15</f>
        <v>0</v>
      </c>
      <c r="F14" s="262" t="str">
        <f>Résultats!G15</f>
        <v>Pour chaque image porteuse d’information ayant une alternative textuelle, cette alternative est-elle pertinente (hors cas particuliers) ?</v>
      </c>
      <c r="G14" s="251" t="s">
        <v>11</v>
      </c>
      <c r="H14" s="251"/>
      <c r="I14" s="74"/>
      <c r="J14" s="74"/>
      <c r="K14" s="291"/>
      <c r="L14" s="291"/>
      <c r="M14" s="294"/>
      <c r="N14" s="297"/>
      <c r="O14" s="62"/>
      <c r="P14" s="62"/>
      <c r="Q14" s="62"/>
      <c r="R14" s="62"/>
      <c r="S14" s="62"/>
      <c r="T14" s="62"/>
      <c r="U14" s="62"/>
      <c r="V14" s="62"/>
      <c r="W14" s="62"/>
    </row>
    <row r="15" spans="1:23" ht="62.25" hidden="1" customHeight="1" x14ac:dyDescent="0.2">
      <c r="A15" s="380"/>
      <c r="B15" s="261" t="str">
        <f>Résultats!B16</f>
        <v>1.4</v>
      </c>
      <c r="C15" s="251" t="str">
        <f>Résultats!C16</f>
        <v>A</v>
      </c>
      <c r="D15" s="251">
        <f>Résultats!E16</f>
        <v>0</v>
      </c>
      <c r="E15" s="251">
        <f>Résultats!F16</f>
        <v>0</v>
      </c>
      <c r="F15" s="262" t="str">
        <f>Résultats!G16</f>
        <v>Pour chaque image utilisée comme CAPTCHA ou comme image-test, ayant une alternative textuelle, cette alternative permet-elle d’identifier la nature et la fonction de l’image ?</v>
      </c>
      <c r="G15" s="251" t="s">
        <v>11</v>
      </c>
      <c r="H15" s="251"/>
      <c r="I15" s="74"/>
      <c r="J15" s="74"/>
      <c r="K15" s="74"/>
      <c r="L15" s="74"/>
      <c r="M15" s="295"/>
      <c r="N15" s="298"/>
      <c r="O15" s="62"/>
      <c r="P15" s="62"/>
      <c r="Q15" s="62"/>
      <c r="R15" s="62"/>
      <c r="S15" s="62"/>
      <c r="T15" s="62"/>
      <c r="U15" s="62"/>
      <c r="V15" s="62"/>
      <c r="W15" s="62"/>
    </row>
    <row r="16" spans="1:23" ht="62.25" hidden="1" customHeight="1" x14ac:dyDescent="0.2">
      <c r="A16" s="380"/>
      <c r="B16" s="261" t="str">
        <f>Résultats!B17</f>
        <v>1.5</v>
      </c>
      <c r="C16" s="251" t="str">
        <f>Résultats!C17</f>
        <v>A</v>
      </c>
      <c r="D16" s="251">
        <f>Résultats!E17</f>
        <v>0</v>
      </c>
      <c r="E16" s="251">
        <f>Résultats!F17</f>
        <v>0</v>
      </c>
      <c r="F16" s="262" t="str">
        <f>Résultats!G17</f>
        <v>Pour chaque image utilisée comme CAPTCHA, une solution d’accès alternatif au contenu ou à la fonction du CAPTCHA est-elle présente ?</v>
      </c>
      <c r="G16" s="251" t="s">
        <v>11</v>
      </c>
      <c r="H16" s="251"/>
      <c r="I16" s="74"/>
      <c r="J16" s="74"/>
      <c r="K16" s="74"/>
      <c r="L16" s="74"/>
      <c r="M16" s="295"/>
      <c r="N16" s="298"/>
      <c r="O16" s="62"/>
      <c r="P16" s="62"/>
      <c r="Q16" s="62"/>
      <c r="R16" s="62"/>
      <c r="S16" s="62"/>
      <c r="T16" s="62"/>
      <c r="U16" s="62"/>
      <c r="V16" s="62"/>
      <c r="W16" s="62"/>
    </row>
    <row r="17" spans="1:23" ht="62.25" hidden="1" customHeight="1" x14ac:dyDescent="0.2">
      <c r="A17" s="380"/>
      <c r="B17" s="261" t="str">
        <f>Résultats!B18</f>
        <v>1.6</v>
      </c>
      <c r="C17" s="251" t="str">
        <f>Résultats!C18</f>
        <v>A</v>
      </c>
      <c r="D17" s="251">
        <f>Résultats!E18</f>
        <v>0</v>
      </c>
      <c r="E17" s="251">
        <f>Résultats!F18</f>
        <v>0</v>
      </c>
      <c r="F17" s="262" t="str">
        <f>Résultats!G18</f>
        <v>Chaque image porteuse d’information a-t-elle, si nécessaire, une description détaillée ?</v>
      </c>
      <c r="G17" s="251" t="s">
        <v>11</v>
      </c>
      <c r="H17" s="251"/>
      <c r="I17" s="74"/>
      <c r="J17" s="74"/>
      <c r="K17" s="74"/>
      <c r="L17" s="74"/>
      <c r="M17" s="295"/>
      <c r="N17" s="298"/>
      <c r="O17" s="62"/>
      <c r="P17" s="62"/>
      <c r="Q17" s="62"/>
      <c r="R17" s="62"/>
      <c r="S17" s="62"/>
      <c r="T17" s="62"/>
      <c r="U17" s="62"/>
      <c r="V17" s="62"/>
      <c r="W17" s="62"/>
    </row>
    <row r="18" spans="1:23" ht="62.25" hidden="1" customHeight="1" x14ac:dyDescent="0.2">
      <c r="A18" s="380"/>
      <c r="B18" s="261" t="str">
        <f>Résultats!B19</f>
        <v>1.7</v>
      </c>
      <c r="C18" s="251" t="str">
        <f>Résultats!C19</f>
        <v>A</v>
      </c>
      <c r="D18" s="251">
        <f>Résultats!E19</f>
        <v>0</v>
      </c>
      <c r="E18" s="251">
        <f>Résultats!F19</f>
        <v>0</v>
      </c>
      <c r="F18" s="262" t="str">
        <f>Résultats!G19</f>
        <v>Pour chaque image porteuse d’information ayant une description détaillée, cette description est-elle pertinente ?</v>
      </c>
      <c r="G18" s="251" t="s">
        <v>11</v>
      </c>
      <c r="H18" s="251"/>
      <c r="I18" s="74"/>
      <c r="J18" s="74"/>
      <c r="K18" s="74"/>
      <c r="L18" s="74"/>
      <c r="M18" s="295"/>
      <c r="N18" s="298"/>
      <c r="O18" s="263"/>
      <c r="P18" s="263"/>
      <c r="Q18" s="263"/>
      <c r="R18" s="263"/>
      <c r="S18" s="263"/>
      <c r="T18" s="263"/>
      <c r="U18" s="263"/>
      <c r="V18" s="263"/>
      <c r="W18" s="263"/>
    </row>
    <row r="19" spans="1:23" ht="62.25" hidden="1" customHeight="1" x14ac:dyDescent="0.2">
      <c r="A19" s="380"/>
      <c r="B19" s="261" t="str">
        <f>Résultats!B20</f>
        <v>1.8</v>
      </c>
      <c r="C19" s="251" t="str">
        <f>Résultats!C20</f>
        <v>AA</v>
      </c>
      <c r="D19" s="251">
        <f>Résultats!E20</f>
        <v>0</v>
      </c>
      <c r="E19" s="251">
        <f>Résultats!F20</f>
        <v>0</v>
      </c>
      <c r="F19" s="76" t="str">
        <f>Résultats!G20</f>
        <v>Chaque image texte porteuse d’information, en l’absence d’un mécanisme de remplacement, doit si possible être remplacée par du texte stylé. Cette règle est-elle respectée (hors cas particuliers) ?</v>
      </c>
      <c r="G19" s="251" t="s">
        <v>11</v>
      </c>
      <c r="H19" s="251"/>
      <c r="I19" s="74"/>
      <c r="J19" s="74"/>
      <c r="K19" s="74"/>
      <c r="L19" s="74"/>
      <c r="M19" s="295"/>
      <c r="N19" s="298"/>
      <c r="O19" s="61"/>
      <c r="P19" s="61"/>
      <c r="Q19" s="61"/>
      <c r="R19" s="61"/>
      <c r="S19" s="61"/>
      <c r="T19" s="61"/>
      <c r="U19" s="264"/>
      <c r="V19" s="264"/>
      <c r="W19" s="62"/>
    </row>
    <row r="20" spans="1:23" ht="62.25" hidden="1" customHeight="1" x14ac:dyDescent="0.2">
      <c r="A20" s="381"/>
      <c r="B20" s="261" t="str">
        <f>Résultats!B21</f>
        <v>1.9</v>
      </c>
      <c r="C20" s="251" t="str">
        <f>Résultats!C21</f>
        <v>A</v>
      </c>
      <c r="D20" s="251">
        <f>Résultats!E21</f>
        <v>0</v>
      </c>
      <c r="E20" s="251">
        <f>Résultats!F21</f>
        <v>0</v>
      </c>
      <c r="F20" s="262" t="str">
        <f>Résultats!G21</f>
        <v>Chaque légende d’image est-elle, si nécessaire, correctement reliée à l’image correspondante ?</v>
      </c>
      <c r="G20" s="251" t="s">
        <v>11</v>
      </c>
      <c r="H20" s="251"/>
      <c r="I20" s="74"/>
      <c r="J20" s="74"/>
      <c r="K20" s="74"/>
      <c r="L20" s="74"/>
      <c r="M20" s="295"/>
      <c r="N20" s="298"/>
      <c r="O20" s="62"/>
      <c r="P20" s="62"/>
      <c r="Q20" s="62"/>
      <c r="R20" s="62"/>
      <c r="S20" s="62"/>
      <c r="T20" s="62"/>
      <c r="U20" s="62"/>
      <c r="V20" s="62"/>
      <c r="W20" s="62"/>
    </row>
    <row r="21" spans="1:23" ht="62.25" hidden="1" customHeight="1" x14ac:dyDescent="0.2">
      <c r="A21" s="427" t="s">
        <v>406</v>
      </c>
      <c r="B21" s="261" t="str">
        <f>Résultats!B22</f>
        <v>2.1</v>
      </c>
      <c r="C21" s="251" t="str">
        <f>Résultats!C22</f>
        <v>A</v>
      </c>
      <c r="D21" s="251">
        <f>Résultats!E22</f>
        <v>0</v>
      </c>
      <c r="E21" s="251">
        <f>Résultats!F22</f>
        <v>0</v>
      </c>
      <c r="F21" s="262" t="str">
        <f>Résultats!G22</f>
        <v>Chaque cadre a-t-il un titre de cadre ?</v>
      </c>
      <c r="G21" s="251" t="s">
        <v>11</v>
      </c>
      <c r="H21" s="251"/>
      <c r="I21" s="74"/>
      <c r="J21" s="74"/>
      <c r="K21" s="74"/>
      <c r="L21" s="74"/>
      <c r="M21" s="294" t="s">
        <v>531</v>
      </c>
      <c r="N21" s="298"/>
      <c r="O21" s="62"/>
      <c r="P21" s="62"/>
      <c r="Q21" s="62"/>
      <c r="R21" s="62"/>
      <c r="S21" s="62"/>
      <c r="T21" s="62"/>
      <c r="U21" s="62"/>
      <c r="V21" s="62"/>
      <c r="W21" s="62"/>
    </row>
    <row r="22" spans="1:23" ht="62.25" hidden="1" customHeight="1" x14ac:dyDescent="0.2">
      <c r="A22" s="381"/>
      <c r="B22" s="261" t="str">
        <f>Résultats!B23</f>
        <v>2.2</v>
      </c>
      <c r="C22" s="251" t="str">
        <f>Résultats!C23</f>
        <v>A</v>
      </c>
      <c r="D22" s="251">
        <f>Résultats!E23</f>
        <v>0</v>
      </c>
      <c r="E22" s="251">
        <f>Résultats!F23</f>
        <v>0</v>
      </c>
      <c r="F22" s="262" t="str">
        <f>Résultats!G23</f>
        <v>Pour chaque cadre ayant un titre de cadre, ce titre de cadre est-il pertinent ?</v>
      </c>
      <c r="G22" s="251" t="s">
        <v>11</v>
      </c>
      <c r="H22" s="251"/>
      <c r="I22" s="74"/>
      <c r="J22" s="74"/>
      <c r="K22" s="74"/>
      <c r="L22" s="74"/>
      <c r="M22" s="295"/>
      <c r="N22" s="298"/>
      <c r="O22" s="62"/>
      <c r="P22" s="62"/>
      <c r="Q22" s="62"/>
      <c r="R22" s="62"/>
      <c r="S22" s="62"/>
      <c r="T22" s="62"/>
      <c r="U22" s="62"/>
      <c r="V22" s="62"/>
      <c r="W22" s="62"/>
    </row>
    <row r="23" spans="1:23" ht="62.25" hidden="1" customHeight="1" x14ac:dyDescent="0.2">
      <c r="A23" s="427" t="s">
        <v>407</v>
      </c>
      <c r="B23" s="261" t="str">
        <f>Résultats!B24</f>
        <v>3.1</v>
      </c>
      <c r="C23" s="251" t="str">
        <f>Résultats!C24</f>
        <v>A</v>
      </c>
      <c r="D23" s="251" t="str">
        <f>Résultats!E24</f>
        <v>x</v>
      </c>
      <c r="E23" s="251">
        <f>Résultats!F24</f>
        <v>0</v>
      </c>
      <c r="F23" s="262" t="str">
        <f>Résultats!G24</f>
        <v>Dans chaque page web, l’information ne doit pas être donnée uniquement par la couleur. Cette règle est-elle respectée ?</v>
      </c>
      <c r="G23" s="251" t="s">
        <v>11</v>
      </c>
      <c r="H23" s="251"/>
      <c r="I23" s="74"/>
      <c r="J23" s="74"/>
      <c r="K23" s="74"/>
      <c r="L23" s="74"/>
      <c r="M23" s="295"/>
      <c r="N23" s="298"/>
      <c r="O23" s="62"/>
      <c r="P23" s="62"/>
      <c r="Q23" s="62"/>
      <c r="R23" s="62"/>
      <c r="S23" s="62"/>
      <c r="T23" s="62"/>
      <c r="U23" s="62"/>
      <c r="V23" s="62"/>
      <c r="W23" s="62"/>
    </row>
    <row r="24" spans="1:23" ht="141.75" hidden="1" customHeight="1" x14ac:dyDescent="0.2">
      <c r="A24" s="380"/>
      <c r="B24" s="261" t="str">
        <f>Résultats!B25</f>
        <v>3.2</v>
      </c>
      <c r="C24" s="251" t="str">
        <f>Résultats!C25</f>
        <v>AA</v>
      </c>
      <c r="D24" s="251">
        <f>Résultats!E25</f>
        <v>0</v>
      </c>
      <c r="E24" s="251">
        <f>Résultats!F25</f>
        <v>0</v>
      </c>
      <c r="F24" s="262" t="str">
        <f>Résultats!G25</f>
        <v>Dans chaque page web, le contraste entre la couleur du texte et la couleur de son arrière-plan est-il suffisamment élevé (hors cas particuliers) ?</v>
      </c>
      <c r="G24" s="251" t="s">
        <v>8</v>
      </c>
      <c r="H24" s="251"/>
      <c r="I24" s="74"/>
      <c r="J24" s="74"/>
      <c r="K24" s="291"/>
      <c r="L24" s="291"/>
      <c r="M24" s="294"/>
      <c r="N24" s="315"/>
      <c r="O24" s="62"/>
      <c r="P24" s="62"/>
      <c r="Q24" s="62"/>
      <c r="R24" s="62"/>
      <c r="S24" s="62"/>
      <c r="T24" s="62"/>
      <c r="U24" s="62"/>
      <c r="V24" s="62"/>
      <c r="W24" s="62"/>
    </row>
    <row r="25" spans="1:23" ht="62.25" hidden="1" customHeight="1" x14ac:dyDescent="0.2">
      <c r="A25" s="381"/>
      <c r="B25" s="261" t="str">
        <f>Résultats!B26</f>
        <v>3.3</v>
      </c>
      <c r="C25" s="251" t="str">
        <f>Résultats!C26</f>
        <v>AA</v>
      </c>
      <c r="D25" s="251">
        <f>Résultats!E26</f>
        <v>0</v>
      </c>
      <c r="E25" s="251">
        <f>Résultats!F26</f>
        <v>0</v>
      </c>
      <c r="F25" s="262" t="str">
        <f>Résultats!G26</f>
        <v>Dans chaque page web, les couleurs utilisées dans les composants d’interface ou les éléments graphiques porteurs d’informations sont-elles suffisamment contrastées (hors cas particuliers) ?</v>
      </c>
      <c r="G25" s="251" t="s">
        <v>8</v>
      </c>
      <c r="H25" s="251"/>
      <c r="I25" s="74"/>
      <c r="J25" s="74"/>
      <c r="K25" s="74"/>
      <c r="L25" s="74"/>
      <c r="M25" s="295"/>
      <c r="N25" s="298"/>
      <c r="O25" s="62"/>
      <c r="P25" s="62"/>
      <c r="Q25" s="62"/>
      <c r="R25" s="62"/>
      <c r="S25" s="62"/>
      <c r="T25" s="62"/>
      <c r="U25" s="62"/>
      <c r="V25" s="62"/>
      <c r="W25" s="62"/>
    </row>
    <row r="26" spans="1:23" ht="62.25" hidden="1" customHeight="1" x14ac:dyDescent="0.2">
      <c r="A26" s="427" t="s">
        <v>408</v>
      </c>
      <c r="B26" s="261" t="str">
        <f>Résultats!B27</f>
        <v>4.1</v>
      </c>
      <c r="C26" s="251" t="str">
        <f>Résultats!C27</f>
        <v>A</v>
      </c>
      <c r="D26" s="251" t="str">
        <f>Résultats!E27</f>
        <v>x</v>
      </c>
      <c r="E26" s="251">
        <f>Résultats!F27</f>
        <v>0</v>
      </c>
      <c r="F26" s="262" t="str">
        <f>Résultats!G27</f>
        <v>Chaque média temporel pré-enregistré a-t-il, si nécessaire, une transcription textuelle ou une audiodescription (hors cas particuliers) ?</v>
      </c>
      <c r="G26" s="251" t="s">
        <v>11</v>
      </c>
      <c r="H26" s="251"/>
      <c r="I26" s="74"/>
      <c r="J26" s="74"/>
      <c r="K26" s="74"/>
      <c r="L26" s="74"/>
      <c r="M26" s="295"/>
      <c r="N26" s="298"/>
      <c r="O26" s="62"/>
      <c r="P26" s="62"/>
      <c r="Q26" s="62"/>
      <c r="R26" s="62"/>
      <c r="S26" s="62"/>
      <c r="T26" s="62"/>
      <c r="U26" s="62"/>
      <c r="V26" s="62"/>
      <c r="W26" s="62"/>
    </row>
    <row r="27" spans="1:23" ht="62.25" hidden="1" customHeight="1" x14ac:dyDescent="0.2">
      <c r="A27" s="380"/>
      <c r="B27" s="261" t="str">
        <f>Résultats!B28</f>
        <v>4.2</v>
      </c>
      <c r="C27" s="251" t="str">
        <f>Résultats!C28</f>
        <v>A</v>
      </c>
      <c r="D27" s="251">
        <f>Résultats!E28</f>
        <v>0</v>
      </c>
      <c r="E27" s="251">
        <f>Résultats!F28</f>
        <v>0</v>
      </c>
      <c r="F27" s="262" t="str">
        <f>Résultats!G28</f>
        <v>Pour chaque média temporel pré-enregistré ayant une transcription textuelle ou une audiodescription synchronisée, celles-ci sont-elles pertinentes (hors cas particuliers) ?</v>
      </c>
      <c r="G27" s="251" t="s">
        <v>11</v>
      </c>
      <c r="H27" s="251"/>
      <c r="I27" s="74"/>
      <c r="J27" s="74"/>
      <c r="K27" s="74"/>
      <c r="L27" s="74"/>
      <c r="M27" s="295"/>
      <c r="N27" s="298"/>
      <c r="O27" s="62"/>
      <c r="P27" s="62"/>
      <c r="Q27" s="62"/>
      <c r="R27" s="62"/>
      <c r="S27" s="62"/>
      <c r="T27" s="62"/>
      <c r="U27" s="62"/>
      <c r="V27" s="62"/>
      <c r="W27" s="62"/>
    </row>
    <row r="28" spans="1:23" ht="62.25" hidden="1" customHeight="1" x14ac:dyDescent="0.2">
      <c r="A28" s="380"/>
      <c r="B28" s="261" t="str">
        <f>Résultats!B29</f>
        <v>4.3</v>
      </c>
      <c r="C28" s="251" t="str">
        <f>Résultats!C29</f>
        <v>A</v>
      </c>
      <c r="D28" s="251">
        <f>Résultats!E29</f>
        <v>0</v>
      </c>
      <c r="E28" s="251">
        <f>Résultats!F29</f>
        <v>0</v>
      </c>
      <c r="F28" s="262" t="str">
        <f>Résultats!G29</f>
        <v>Chaque média temporel synchronisé pré-enregistré a-t-il, si nécessaire, des sous-titres synchronisés (hors cas particuliers) ?</v>
      </c>
      <c r="G28" s="251" t="s">
        <v>11</v>
      </c>
      <c r="H28" s="251"/>
      <c r="I28" s="74"/>
      <c r="J28" s="74"/>
      <c r="K28" s="74"/>
      <c r="L28" s="74"/>
      <c r="M28" s="295"/>
      <c r="N28" s="298"/>
      <c r="O28" s="62"/>
      <c r="P28" s="62"/>
      <c r="Q28" s="62"/>
      <c r="R28" s="62"/>
      <c r="S28" s="62"/>
      <c r="T28" s="62"/>
      <c r="U28" s="62"/>
      <c r="V28" s="62"/>
      <c r="W28" s="62"/>
    </row>
    <row r="29" spans="1:23" ht="62.25" hidden="1" customHeight="1" x14ac:dyDescent="0.2">
      <c r="A29" s="380"/>
      <c r="B29" s="261" t="str">
        <f>Résultats!B30</f>
        <v>4.4</v>
      </c>
      <c r="C29" s="251" t="str">
        <f>Résultats!C30</f>
        <v>A</v>
      </c>
      <c r="D29" s="251">
        <f>Résultats!E30</f>
        <v>0</v>
      </c>
      <c r="E29" s="251">
        <f>Résultats!F30</f>
        <v>0</v>
      </c>
      <c r="F29" s="262" t="str">
        <f>Résultats!G30</f>
        <v>Pour chaque média temporel synchronisé pré-enregistré ayant des sous-titres synchronisés, ces sous-titres sont-ils pertinents ?</v>
      </c>
      <c r="G29" s="251" t="s">
        <v>11</v>
      </c>
      <c r="H29" s="251"/>
      <c r="I29" s="74"/>
      <c r="J29" s="74"/>
      <c r="K29" s="74"/>
      <c r="L29" s="74"/>
      <c r="M29" s="295"/>
      <c r="N29" s="298"/>
      <c r="O29" s="62"/>
      <c r="P29" s="62"/>
      <c r="Q29" s="62"/>
      <c r="R29" s="62"/>
      <c r="S29" s="62"/>
      <c r="T29" s="62"/>
      <c r="U29" s="62"/>
      <c r="V29" s="62"/>
      <c r="W29" s="62"/>
    </row>
    <row r="30" spans="1:23" ht="62.25" hidden="1" customHeight="1" x14ac:dyDescent="0.2">
      <c r="A30" s="380"/>
      <c r="B30" s="261" t="str">
        <f>Résultats!B31</f>
        <v>4.5</v>
      </c>
      <c r="C30" s="251" t="str">
        <f>Résultats!C31</f>
        <v>AA</v>
      </c>
      <c r="D30" s="251">
        <f>Résultats!E31</f>
        <v>0</v>
      </c>
      <c r="E30" s="251">
        <f>Résultats!F31</f>
        <v>0</v>
      </c>
      <c r="F30" s="262" t="str">
        <f>Résultats!G31</f>
        <v>Chaque média temporel pré-enregistré a-t-il, si nécessaire, une audiodescription synchronisée (hors cas particuliers) ?</v>
      </c>
      <c r="G30" s="251" t="s">
        <v>11</v>
      </c>
      <c r="H30" s="251"/>
      <c r="I30" s="74"/>
      <c r="J30" s="74"/>
      <c r="K30" s="74"/>
      <c r="L30" s="74"/>
      <c r="M30" s="295"/>
      <c r="N30" s="298"/>
      <c r="O30" s="62"/>
      <c r="P30" s="62"/>
      <c r="Q30" s="62"/>
      <c r="R30" s="62"/>
      <c r="S30" s="62"/>
      <c r="T30" s="62"/>
      <c r="U30" s="62"/>
      <c r="V30" s="62"/>
      <c r="W30" s="62"/>
    </row>
    <row r="31" spans="1:23" ht="62.25" hidden="1" customHeight="1" x14ac:dyDescent="0.2">
      <c r="A31" s="380"/>
      <c r="B31" s="261" t="str">
        <f>Résultats!B32</f>
        <v>4.6</v>
      </c>
      <c r="C31" s="251" t="str">
        <f>Résultats!C32</f>
        <v>AA</v>
      </c>
      <c r="D31" s="251">
        <f>Résultats!E32</f>
        <v>0</v>
      </c>
      <c r="E31" s="251">
        <f>Résultats!F32</f>
        <v>0</v>
      </c>
      <c r="F31" s="262" t="str">
        <f>Résultats!G32</f>
        <v>Pour chaque média temporel pré-enregistré ayant une audiodescription synchronisée, celle-ci est-elle pertinente ?</v>
      </c>
      <c r="G31" s="251" t="s">
        <v>11</v>
      </c>
      <c r="H31" s="251"/>
      <c r="I31" s="74"/>
      <c r="J31" s="74"/>
      <c r="K31" s="74"/>
      <c r="L31" s="74"/>
      <c r="M31" s="295"/>
      <c r="N31" s="298"/>
      <c r="O31" s="62"/>
      <c r="P31" s="62"/>
      <c r="Q31" s="62"/>
      <c r="R31" s="62"/>
      <c r="S31" s="62"/>
      <c r="T31" s="62"/>
      <c r="U31" s="62"/>
      <c r="V31" s="62"/>
      <c r="W31" s="62"/>
    </row>
    <row r="32" spans="1:23" ht="62.25" hidden="1" customHeight="1" x14ac:dyDescent="0.2">
      <c r="A32" s="380"/>
      <c r="B32" s="261" t="str">
        <f>Résultats!B33</f>
        <v>4.7</v>
      </c>
      <c r="C32" s="251" t="str">
        <f>Résultats!C33</f>
        <v>A</v>
      </c>
      <c r="D32" s="251">
        <f>Résultats!E33</f>
        <v>0</v>
      </c>
      <c r="E32" s="251">
        <f>Résultats!F33</f>
        <v>0</v>
      </c>
      <c r="F32" s="262" t="str">
        <f>Résultats!G33</f>
        <v>Chaque média temporel est-il clairement identifiable (hors cas particuliers) ?</v>
      </c>
      <c r="G32" s="251" t="s">
        <v>11</v>
      </c>
      <c r="H32" s="251"/>
      <c r="I32" s="74"/>
      <c r="J32" s="74"/>
      <c r="K32" s="74"/>
      <c r="L32" s="74"/>
      <c r="M32" s="295"/>
      <c r="N32" s="298"/>
      <c r="O32" s="62"/>
      <c r="P32" s="62"/>
      <c r="Q32" s="62"/>
      <c r="R32" s="62"/>
      <c r="S32" s="62"/>
      <c r="T32" s="62"/>
      <c r="U32" s="62"/>
      <c r="V32" s="62"/>
      <c r="W32" s="62"/>
    </row>
    <row r="33" spans="1:23" ht="62.25" hidden="1" customHeight="1" x14ac:dyDescent="0.2">
      <c r="A33" s="380"/>
      <c r="B33" s="261" t="str">
        <f>Résultats!B34</f>
        <v>4.8</v>
      </c>
      <c r="C33" s="251" t="str">
        <f>Résultats!C34</f>
        <v>A</v>
      </c>
      <c r="D33" s="251">
        <f>Résultats!E34</f>
        <v>0</v>
      </c>
      <c r="E33" s="251">
        <f>Résultats!F34</f>
        <v>0</v>
      </c>
      <c r="F33" s="262" t="str">
        <f>Résultats!G34</f>
        <v>Chaque média non temporel a-t-il, si nécessaire, une alternative (hors cas particuliers) ?</v>
      </c>
      <c r="G33" s="251" t="s">
        <v>11</v>
      </c>
      <c r="H33" s="251"/>
      <c r="I33" s="74"/>
      <c r="J33" s="74"/>
      <c r="K33" s="74"/>
      <c r="L33" s="74"/>
      <c r="M33" s="295"/>
      <c r="N33" s="298"/>
      <c r="O33" s="62"/>
      <c r="P33" s="62"/>
      <c r="Q33" s="62"/>
      <c r="R33" s="62"/>
      <c r="S33" s="62"/>
      <c r="T33" s="62"/>
      <c r="U33" s="62"/>
      <c r="V33" s="62"/>
      <c r="W33" s="62"/>
    </row>
    <row r="34" spans="1:23" ht="62.25" hidden="1" customHeight="1" x14ac:dyDescent="0.2">
      <c r="A34" s="380"/>
      <c r="B34" s="261" t="str">
        <f>Résultats!B35</f>
        <v>4.9</v>
      </c>
      <c r="C34" s="251" t="str">
        <f>Résultats!C35</f>
        <v>A</v>
      </c>
      <c r="D34" s="251">
        <f>Résultats!E35</f>
        <v>0</v>
      </c>
      <c r="E34" s="251">
        <f>Résultats!F35</f>
        <v>0</v>
      </c>
      <c r="F34" s="262" t="str">
        <f>Résultats!G35</f>
        <v>Pour chaque média non temporel ayant une alternative, cette alternative est-elle pertinente ?</v>
      </c>
      <c r="G34" s="251" t="s">
        <v>11</v>
      </c>
      <c r="H34" s="251"/>
      <c r="I34" s="74"/>
      <c r="J34" s="74"/>
      <c r="K34" s="74"/>
      <c r="L34" s="74"/>
      <c r="M34" s="295"/>
      <c r="N34" s="298"/>
      <c r="O34" s="62"/>
      <c r="P34" s="62"/>
      <c r="Q34" s="62"/>
      <c r="R34" s="62"/>
      <c r="S34" s="62"/>
      <c r="T34" s="62"/>
      <c r="U34" s="62"/>
      <c r="V34" s="62"/>
      <c r="W34" s="62"/>
    </row>
    <row r="35" spans="1:23" ht="62.25" hidden="1" customHeight="1" x14ac:dyDescent="0.2">
      <c r="A35" s="380"/>
      <c r="B35" s="261" t="str">
        <f>Résultats!B36</f>
        <v>4.10</v>
      </c>
      <c r="C35" s="251" t="str">
        <f>Résultats!C36</f>
        <v>A</v>
      </c>
      <c r="D35" s="251" t="str">
        <f>Résultats!E36</f>
        <v>x</v>
      </c>
      <c r="E35" s="251">
        <f>Résultats!F36</f>
        <v>0</v>
      </c>
      <c r="F35" s="262" t="str">
        <f>Résultats!G36</f>
        <v>Chaque son déclenché automatiquement est-il contrôlable par l’utilisateur ?</v>
      </c>
      <c r="G35" s="251" t="s">
        <v>11</v>
      </c>
      <c r="H35" s="251"/>
      <c r="I35" s="74"/>
      <c r="J35" s="74"/>
      <c r="K35" s="74"/>
      <c r="L35" s="74"/>
      <c r="M35" s="295"/>
      <c r="N35" s="298"/>
      <c r="O35" s="62"/>
      <c r="P35" s="62"/>
      <c r="Q35" s="62"/>
      <c r="R35" s="62"/>
      <c r="S35" s="62"/>
      <c r="T35" s="62"/>
      <c r="U35" s="62"/>
      <c r="V35" s="62"/>
      <c r="W35" s="62"/>
    </row>
    <row r="36" spans="1:23" ht="62.25" hidden="1" customHeight="1" x14ac:dyDescent="0.2">
      <c r="A36" s="380"/>
      <c r="B36" s="261" t="str">
        <f>Résultats!B37</f>
        <v>4.11</v>
      </c>
      <c r="C36" s="251" t="str">
        <f>Résultats!C37</f>
        <v>A</v>
      </c>
      <c r="D36" s="251">
        <f>Résultats!E37</f>
        <v>0</v>
      </c>
      <c r="E36" s="251">
        <f>Résultats!F37</f>
        <v>0</v>
      </c>
      <c r="F36" s="262" t="str">
        <f>Résultats!G37</f>
        <v>La consultation de chaque média temporel est-elle, si nécessaire, contrôlable par le clavier et tout dispositif de pointage ?</v>
      </c>
      <c r="G36" s="251" t="s">
        <v>11</v>
      </c>
      <c r="H36" s="251"/>
      <c r="I36" s="74"/>
      <c r="J36" s="74"/>
      <c r="K36" s="74"/>
      <c r="L36" s="74"/>
      <c r="M36" s="295"/>
      <c r="N36" s="298"/>
      <c r="O36" s="62"/>
      <c r="P36" s="62"/>
      <c r="Q36" s="62"/>
      <c r="R36" s="62"/>
      <c r="S36" s="62"/>
      <c r="T36" s="62"/>
      <c r="U36" s="62"/>
      <c r="V36" s="62"/>
      <c r="W36" s="62"/>
    </row>
    <row r="37" spans="1:23" ht="62.25" hidden="1" customHeight="1" x14ac:dyDescent="0.2">
      <c r="A37" s="380"/>
      <c r="B37" s="261" t="str">
        <f>Résultats!B38</f>
        <v>4.12</v>
      </c>
      <c r="C37" s="251" t="str">
        <f>Résultats!C38</f>
        <v>A</v>
      </c>
      <c r="D37" s="251">
        <f>Résultats!E38</f>
        <v>0</v>
      </c>
      <c r="E37" s="251">
        <f>Résultats!F38</f>
        <v>0</v>
      </c>
      <c r="F37" s="262" t="str">
        <f>Résultats!G38</f>
        <v>La consultation de chaque média non temporel est-elle contrôlable par le clavier et tout dispositif de pointage ?</v>
      </c>
      <c r="G37" s="251" t="s">
        <v>11</v>
      </c>
      <c r="H37" s="251"/>
      <c r="I37" s="74"/>
      <c r="J37" s="74"/>
      <c r="K37" s="74"/>
      <c r="L37" s="74"/>
      <c r="M37" s="295"/>
      <c r="N37" s="298"/>
      <c r="O37" s="62"/>
      <c r="P37" s="62"/>
      <c r="Q37" s="62"/>
      <c r="R37" s="62"/>
      <c r="S37" s="62"/>
      <c r="T37" s="62"/>
      <c r="U37" s="62"/>
      <c r="V37" s="62"/>
      <c r="W37" s="62"/>
    </row>
    <row r="38" spans="1:23" ht="62.25" hidden="1" customHeight="1" x14ac:dyDescent="0.2">
      <c r="A38" s="381"/>
      <c r="B38" s="261" t="str">
        <f>Résultats!B39</f>
        <v>4.13</v>
      </c>
      <c r="C38" s="251" t="str">
        <f>Résultats!C39</f>
        <v>A</v>
      </c>
      <c r="D38" s="251">
        <f>Résultats!E39</f>
        <v>0</v>
      </c>
      <c r="E38" s="251">
        <f>Résultats!F39</f>
        <v>0</v>
      </c>
      <c r="F38" s="262" t="str">
        <f>Résultats!G39</f>
        <v>Chaque média temporel et non temporel est-il compatible avec les technologies d’assistance (hors cas particuliers) ?</v>
      </c>
      <c r="G38" s="251" t="s">
        <v>11</v>
      </c>
      <c r="H38" s="251"/>
      <c r="I38" s="74"/>
      <c r="J38" s="74"/>
      <c r="K38" s="74"/>
      <c r="L38" s="74"/>
      <c r="M38" s="295"/>
      <c r="N38" s="298"/>
      <c r="O38" s="62"/>
      <c r="P38" s="62"/>
      <c r="Q38" s="62"/>
      <c r="R38" s="62"/>
      <c r="S38" s="62"/>
      <c r="T38" s="62"/>
      <c r="U38" s="62"/>
      <c r="V38" s="62"/>
      <c r="W38" s="62"/>
    </row>
    <row r="39" spans="1:23" ht="62.25" hidden="1" customHeight="1" x14ac:dyDescent="0.2">
      <c r="A39" s="427" t="s">
        <v>413</v>
      </c>
      <c r="B39" s="261" t="str">
        <f>Résultats!B40</f>
        <v>5.1</v>
      </c>
      <c r="C39" s="251" t="str">
        <f>Résultats!C40</f>
        <v>A</v>
      </c>
      <c r="D39" s="251">
        <f>Résultats!E40</f>
        <v>0</v>
      </c>
      <c r="E39" s="251">
        <f>Résultats!F40</f>
        <v>0</v>
      </c>
      <c r="F39" s="262" t="str">
        <f>Résultats!G40</f>
        <v>Chaque tableau de données complexe a-t-il un résumé ?</v>
      </c>
      <c r="G39" s="251" t="s">
        <v>11</v>
      </c>
      <c r="H39" s="251"/>
      <c r="I39" s="74"/>
      <c r="J39" s="74"/>
      <c r="K39" s="74"/>
      <c r="L39" s="74"/>
      <c r="M39" s="295"/>
      <c r="N39" s="298"/>
      <c r="O39" s="62"/>
      <c r="P39" s="62"/>
      <c r="Q39" s="62"/>
      <c r="R39" s="62"/>
      <c r="S39" s="62"/>
      <c r="T39" s="62"/>
      <c r="U39" s="62"/>
      <c r="V39" s="62"/>
      <c r="W39" s="62"/>
    </row>
    <row r="40" spans="1:23" ht="62.25" hidden="1" customHeight="1" x14ac:dyDescent="0.2">
      <c r="A40" s="380"/>
      <c r="B40" s="261" t="str">
        <f>Résultats!B41</f>
        <v>5.2</v>
      </c>
      <c r="C40" s="251" t="str">
        <f>Résultats!C41</f>
        <v>A</v>
      </c>
      <c r="D40" s="251">
        <f>Résultats!E41</f>
        <v>0</v>
      </c>
      <c r="E40" s="251">
        <f>Résultats!F41</f>
        <v>0</v>
      </c>
      <c r="F40" s="262" t="str">
        <f>Résultats!G41</f>
        <v>Pour chaque tableau de données complexe ayant un résumé, celui-ci est-il pertinent ?</v>
      </c>
      <c r="G40" s="251" t="s">
        <v>11</v>
      </c>
      <c r="H40" s="251"/>
      <c r="I40" s="74"/>
      <c r="J40" s="74"/>
      <c r="K40" s="74"/>
      <c r="L40" s="74"/>
      <c r="M40" s="295"/>
      <c r="N40" s="298"/>
      <c r="O40" s="62"/>
      <c r="P40" s="62"/>
      <c r="Q40" s="62"/>
      <c r="R40" s="62"/>
      <c r="S40" s="62"/>
      <c r="T40" s="62"/>
      <c r="U40" s="62"/>
      <c r="V40" s="62"/>
      <c r="W40" s="62"/>
    </row>
    <row r="41" spans="1:23" ht="62.25" hidden="1" customHeight="1" x14ac:dyDescent="0.2">
      <c r="A41" s="380"/>
      <c r="B41" s="261" t="str">
        <f>Résultats!B42</f>
        <v>5.3</v>
      </c>
      <c r="C41" s="251" t="str">
        <f>Résultats!C42</f>
        <v>A</v>
      </c>
      <c r="D41" s="251" t="str">
        <f>Résultats!E42</f>
        <v>x</v>
      </c>
      <c r="E41" s="251">
        <f>Résultats!F42</f>
        <v>0</v>
      </c>
      <c r="F41" s="262" t="str">
        <f>Résultats!G42</f>
        <v>Pour chaque tableau de mise en forme, le contenu linéarisé reste-t-il compréhensible ?</v>
      </c>
      <c r="G41" s="251" t="s">
        <v>11</v>
      </c>
      <c r="H41" s="251"/>
      <c r="I41" s="74"/>
      <c r="J41" s="74"/>
      <c r="K41" s="74"/>
      <c r="L41" s="74"/>
      <c r="M41" s="295"/>
      <c r="N41" s="298"/>
      <c r="O41" s="62"/>
      <c r="P41" s="62"/>
      <c r="Q41" s="62"/>
      <c r="R41" s="62"/>
      <c r="S41" s="62"/>
      <c r="T41" s="62"/>
      <c r="U41" s="62"/>
      <c r="V41" s="62"/>
      <c r="W41" s="62"/>
    </row>
    <row r="42" spans="1:23" ht="62.25" hidden="1" customHeight="1" x14ac:dyDescent="0.2">
      <c r="A42" s="380"/>
      <c r="B42" s="261" t="str">
        <f>Résultats!B43</f>
        <v>5.4</v>
      </c>
      <c r="C42" s="251" t="str">
        <f>Résultats!C43</f>
        <v>A</v>
      </c>
      <c r="D42" s="251">
        <f>Résultats!E43</f>
        <v>0</v>
      </c>
      <c r="E42" s="251">
        <f>Résultats!F43</f>
        <v>0</v>
      </c>
      <c r="F42" s="262" t="str">
        <f>Résultats!G43</f>
        <v>Pour chaque tableau de données ayant un titre, le titre est-il correctement associé au tableau de données ?</v>
      </c>
      <c r="G42" s="251" t="s">
        <v>11</v>
      </c>
      <c r="H42" s="251"/>
      <c r="I42" s="74"/>
      <c r="J42" s="74"/>
      <c r="K42" s="74"/>
      <c r="L42" s="74"/>
      <c r="M42" s="295"/>
      <c r="N42" s="298"/>
      <c r="O42" s="62"/>
      <c r="P42" s="62"/>
      <c r="Q42" s="62"/>
      <c r="R42" s="62"/>
      <c r="S42" s="62"/>
      <c r="T42" s="62"/>
      <c r="U42" s="62"/>
      <c r="V42" s="62"/>
      <c r="W42" s="62"/>
    </row>
    <row r="43" spans="1:23" ht="62.25" hidden="1" customHeight="1" x14ac:dyDescent="0.2">
      <c r="A43" s="380"/>
      <c r="B43" s="261" t="str">
        <f>Résultats!B44</f>
        <v>5.5</v>
      </c>
      <c r="C43" s="251" t="str">
        <f>Résultats!C44</f>
        <v>A</v>
      </c>
      <c r="D43" s="251">
        <f>Résultats!E44</f>
        <v>0</v>
      </c>
      <c r="E43" s="251">
        <f>Résultats!F44</f>
        <v>0</v>
      </c>
      <c r="F43" s="262" t="str">
        <f>Résultats!G44</f>
        <v>Pour chaque tableau de données ayant un titre, celui-ci est-il pertinent ?</v>
      </c>
      <c r="G43" s="251" t="s">
        <v>11</v>
      </c>
      <c r="H43" s="251"/>
      <c r="I43" s="74"/>
      <c r="J43" s="74"/>
      <c r="K43" s="74"/>
      <c r="L43" s="74"/>
      <c r="M43" s="295"/>
      <c r="N43" s="298"/>
      <c r="O43" s="62"/>
      <c r="P43" s="62"/>
      <c r="Q43" s="62"/>
      <c r="R43" s="62"/>
      <c r="S43" s="62"/>
      <c r="T43" s="62"/>
      <c r="U43" s="62"/>
      <c r="V43" s="62"/>
      <c r="W43" s="62"/>
    </row>
    <row r="44" spans="1:23" ht="62.25" hidden="1" customHeight="1" x14ac:dyDescent="0.2">
      <c r="A44" s="380"/>
      <c r="B44" s="261" t="str">
        <f>Résultats!B45</f>
        <v>5.6</v>
      </c>
      <c r="C44" s="251" t="str">
        <f>Résultats!C45</f>
        <v>A</v>
      </c>
      <c r="D44" s="251">
        <f>Résultats!E45</f>
        <v>0</v>
      </c>
      <c r="E44" s="251">
        <f>Résultats!F45</f>
        <v>0</v>
      </c>
      <c r="F44" s="262" t="str">
        <f>Résultats!G45</f>
        <v>Pour chaque tableau de données, chaque en-tête de colonne et chaque en-tête de ligne sont-ils correctement déclarés ?</v>
      </c>
      <c r="G44" s="251" t="s">
        <v>11</v>
      </c>
      <c r="H44" s="251"/>
      <c r="I44" s="74"/>
      <c r="J44" s="74"/>
      <c r="K44" s="74"/>
      <c r="L44" s="74"/>
      <c r="M44" s="295"/>
      <c r="N44" s="298"/>
      <c r="O44" s="62"/>
      <c r="P44" s="62"/>
      <c r="Q44" s="62"/>
      <c r="R44" s="62"/>
      <c r="S44" s="62"/>
      <c r="T44" s="62"/>
      <c r="U44" s="62"/>
      <c r="V44" s="62"/>
      <c r="W44" s="62"/>
    </row>
    <row r="45" spans="1:23" ht="62.25" hidden="1" customHeight="1" x14ac:dyDescent="0.2">
      <c r="A45" s="380"/>
      <c r="B45" s="261" t="str">
        <f>Résultats!B46</f>
        <v>5.7</v>
      </c>
      <c r="C45" s="251" t="str">
        <f>Résultats!C46</f>
        <v>A</v>
      </c>
      <c r="D45" s="251" t="str">
        <f>Résultats!E46</f>
        <v>x</v>
      </c>
      <c r="E45" s="251">
        <f>Résultats!F46</f>
        <v>0</v>
      </c>
      <c r="F45" s="262" t="str">
        <f>Résultats!G46</f>
        <v>Pour chaque tableau de données, la technique appropriée permettant d’associer chaque cellule avec ses en-têtes est-elle utilisée (hors cas particuliers) ?</v>
      </c>
      <c r="G45" s="251" t="s">
        <v>11</v>
      </c>
      <c r="H45" s="251"/>
      <c r="I45" s="74"/>
      <c r="J45" s="74"/>
      <c r="K45" s="74"/>
      <c r="L45" s="74"/>
      <c r="M45" s="295"/>
      <c r="N45" s="298"/>
      <c r="O45" s="62"/>
      <c r="P45" s="62"/>
      <c r="Q45" s="62"/>
      <c r="R45" s="62"/>
      <c r="S45" s="62"/>
      <c r="T45" s="62"/>
      <c r="U45" s="62"/>
      <c r="V45" s="62"/>
      <c r="W45" s="62"/>
    </row>
    <row r="46" spans="1:23" ht="62.25" hidden="1" customHeight="1" x14ac:dyDescent="0.2">
      <c r="A46" s="381"/>
      <c r="B46" s="261" t="str">
        <f>Résultats!B47</f>
        <v>5.8</v>
      </c>
      <c r="C46" s="251" t="str">
        <f>Résultats!C47</f>
        <v>A</v>
      </c>
      <c r="D46" s="251">
        <f>Résultats!E47</f>
        <v>0</v>
      </c>
      <c r="E46" s="251">
        <f>Résultats!F47</f>
        <v>0</v>
      </c>
      <c r="F46" s="262" t="str">
        <f>Résultats!G47</f>
        <v>Chaque tableau de mise en forme ne doit pas utiliser d’éléments propres aux tableaux de données. Cette règle est-elle respectée ?</v>
      </c>
      <c r="G46" s="251" t="s">
        <v>11</v>
      </c>
      <c r="H46" s="251"/>
      <c r="I46" s="74"/>
      <c r="J46" s="74"/>
      <c r="K46" s="74"/>
      <c r="L46" s="74"/>
      <c r="M46" s="295"/>
      <c r="N46" s="298"/>
      <c r="O46" s="62"/>
      <c r="P46" s="62"/>
      <c r="Q46" s="62"/>
      <c r="R46" s="62"/>
      <c r="S46" s="62"/>
      <c r="T46" s="62"/>
      <c r="U46" s="62"/>
      <c r="V46" s="62"/>
      <c r="W46" s="62"/>
    </row>
    <row r="47" spans="1:23" ht="85.5" hidden="1" customHeight="1" x14ac:dyDescent="0.2">
      <c r="A47" s="427" t="s">
        <v>414</v>
      </c>
      <c r="B47" s="261" t="str">
        <f>Résultats!B48</f>
        <v>6.1</v>
      </c>
      <c r="C47" s="251" t="str">
        <f>Résultats!C48</f>
        <v>A</v>
      </c>
      <c r="D47" s="251" t="str">
        <f>Résultats!E48</f>
        <v>x</v>
      </c>
      <c r="E47" s="251">
        <f>Résultats!F48</f>
        <v>0</v>
      </c>
      <c r="F47" s="262" t="str">
        <f>Résultats!G48</f>
        <v>Chaque lien est-il explicite (hors cas particuliers) ?</v>
      </c>
      <c r="G47" s="251" t="s">
        <v>8</v>
      </c>
      <c r="H47" s="251"/>
      <c r="I47" s="291"/>
      <c r="J47" s="74"/>
      <c r="K47" s="291"/>
      <c r="L47" s="291"/>
      <c r="M47" s="294"/>
      <c r="N47" s="298"/>
      <c r="O47" s="62"/>
      <c r="P47" s="62"/>
      <c r="Q47" s="62"/>
      <c r="R47" s="62"/>
      <c r="S47" s="62"/>
      <c r="T47" s="62"/>
      <c r="U47" s="62"/>
      <c r="V47" s="62"/>
      <c r="W47" s="62"/>
    </row>
    <row r="48" spans="1:23" ht="167.25" hidden="1" customHeight="1" x14ac:dyDescent="0.2">
      <c r="A48" s="381"/>
      <c r="B48" s="261" t="str">
        <f>Résultats!B49</f>
        <v>6.2</v>
      </c>
      <c r="C48" s="251" t="str">
        <f>Résultats!C49</f>
        <v>A</v>
      </c>
      <c r="D48" s="251" t="str">
        <f>Résultats!E49</f>
        <v>x</v>
      </c>
      <c r="E48" s="251">
        <f>Résultats!F49</f>
        <v>0</v>
      </c>
      <c r="F48" s="262" t="str">
        <f>Résultats!G49</f>
        <v>Dans chaque page web, chaque lien a-t-il un intitulé ?</v>
      </c>
      <c r="G48" s="251" t="s">
        <v>8</v>
      </c>
      <c r="H48" s="251"/>
      <c r="I48" s="74"/>
      <c r="J48" s="74"/>
      <c r="K48" s="291"/>
      <c r="L48" s="291"/>
      <c r="M48" s="294"/>
      <c r="N48" s="298"/>
      <c r="O48" s="62"/>
      <c r="P48" s="62"/>
      <c r="Q48" s="62"/>
      <c r="R48" s="62"/>
      <c r="S48" s="62"/>
      <c r="T48" s="62"/>
      <c r="U48" s="62"/>
      <c r="V48" s="62"/>
      <c r="W48" s="62"/>
    </row>
    <row r="49" spans="1:23" ht="274.5" customHeight="1" x14ac:dyDescent="0.2">
      <c r="A49" s="427" t="s">
        <v>415</v>
      </c>
      <c r="B49" s="261" t="str">
        <f>Résultats!B50</f>
        <v>7.1</v>
      </c>
      <c r="C49" s="251" t="str">
        <f>Résultats!C50</f>
        <v>A</v>
      </c>
      <c r="D49" s="251" t="str">
        <f>Résultats!E50</f>
        <v>x</v>
      </c>
      <c r="E49" s="251" t="str">
        <f>Résultats!F50</f>
        <v>x</v>
      </c>
      <c r="F49" s="262" t="str">
        <f>Résultats!G50</f>
        <v>Chaque script est-il, si nécessaire, compatible avec les technologies d’assistance ?</v>
      </c>
      <c r="G49" s="251" t="s">
        <v>10</v>
      </c>
      <c r="H49" s="251"/>
      <c r="I49" s="74" t="s">
        <v>433</v>
      </c>
      <c r="J49" s="74" t="s">
        <v>432</v>
      </c>
      <c r="K49" s="291" t="s">
        <v>543</v>
      </c>
      <c r="L49" s="291" t="s">
        <v>537</v>
      </c>
      <c r="M49" s="294" t="s">
        <v>542</v>
      </c>
      <c r="N49" s="298"/>
      <c r="O49" s="62"/>
      <c r="P49" s="62"/>
      <c r="Q49" s="62"/>
      <c r="R49" s="62"/>
      <c r="S49" s="62"/>
      <c r="T49" s="62"/>
      <c r="U49" s="62"/>
      <c r="V49" s="62"/>
      <c r="W49" s="62"/>
    </row>
    <row r="50" spans="1:23" ht="62.25" hidden="1" customHeight="1" x14ac:dyDescent="0.2">
      <c r="A50" s="380"/>
      <c r="B50" s="261" t="str">
        <f>Résultats!B51</f>
        <v>7.2</v>
      </c>
      <c r="C50" s="251" t="str">
        <f>Résultats!C51</f>
        <v>A</v>
      </c>
      <c r="D50" s="251">
        <f>Résultats!E51</f>
        <v>0</v>
      </c>
      <c r="E50" s="251" t="str">
        <f>Résultats!F51</f>
        <v>x</v>
      </c>
      <c r="F50" s="262" t="str">
        <f>Résultats!G51</f>
        <v>Pour chaque script ayant une alternative, cette alternative est-elle pertinente ?</v>
      </c>
      <c r="G50" s="251" t="s">
        <v>11</v>
      </c>
      <c r="H50" s="251"/>
      <c r="I50" s="74"/>
      <c r="J50" s="74"/>
      <c r="K50" s="74"/>
      <c r="L50" s="74"/>
      <c r="M50" s="294"/>
      <c r="N50" s="297"/>
      <c r="O50" s="62"/>
      <c r="P50" s="62"/>
      <c r="Q50" s="62"/>
      <c r="R50" s="62"/>
      <c r="S50" s="62"/>
      <c r="T50" s="62"/>
      <c r="U50" s="62"/>
      <c r="V50" s="62"/>
      <c r="W50" s="62"/>
    </row>
    <row r="51" spans="1:23" ht="62.25" customHeight="1" x14ac:dyDescent="0.2">
      <c r="A51" s="380"/>
      <c r="B51" s="261" t="str">
        <f>Résultats!B52</f>
        <v>7.3</v>
      </c>
      <c r="C51" s="251" t="str">
        <f>Résultats!C52</f>
        <v>A</v>
      </c>
      <c r="D51" s="251" t="str">
        <f>Résultats!E52</f>
        <v>x</v>
      </c>
      <c r="E51" s="251" t="str">
        <f>Résultats!F52</f>
        <v>x</v>
      </c>
      <c r="F51" s="262" t="str">
        <f>Résultats!G52</f>
        <v>Chaque script est-il contrôlable par le clavier et par tout dispositif de pointage (hors cas particuliers) ?</v>
      </c>
      <c r="G51" s="251" t="s">
        <v>10</v>
      </c>
      <c r="H51" s="251"/>
      <c r="I51" s="74" t="s">
        <v>431</v>
      </c>
      <c r="J51" s="74" t="s">
        <v>432</v>
      </c>
      <c r="K51" s="291" t="s">
        <v>539</v>
      </c>
      <c r="L51" s="291" t="s">
        <v>536</v>
      </c>
      <c r="M51" s="295"/>
      <c r="N51" s="298" t="s">
        <v>535</v>
      </c>
      <c r="O51" s="62"/>
      <c r="P51" s="62"/>
      <c r="Q51" s="62"/>
      <c r="R51" s="62"/>
      <c r="S51" s="62"/>
      <c r="T51" s="62"/>
      <c r="U51" s="62"/>
      <c r="V51" s="62"/>
      <c r="W51" s="62"/>
    </row>
    <row r="52" spans="1:23" ht="62.25" hidden="1" customHeight="1" x14ac:dyDescent="0.2">
      <c r="A52" s="380"/>
      <c r="B52" s="261" t="str">
        <f>Résultats!B53</f>
        <v>7.4</v>
      </c>
      <c r="C52" s="251" t="str">
        <f>Résultats!C53</f>
        <v>A</v>
      </c>
      <c r="D52" s="251">
        <f>Résultats!E53</f>
        <v>0</v>
      </c>
      <c r="E52" s="251" t="str">
        <f>Résultats!F53</f>
        <v>x</v>
      </c>
      <c r="F52" s="262" t="str">
        <f>Résultats!G53</f>
        <v>Pour chaque script qui initie un changement de contexte, l’utilisateur est-il averti ou en a-t-il le contrôle ?</v>
      </c>
      <c r="G52" s="251" t="s">
        <v>8</v>
      </c>
      <c r="H52" s="251"/>
      <c r="I52" s="74"/>
      <c r="J52" s="74"/>
      <c r="K52" s="74"/>
      <c r="L52" s="74"/>
      <c r="M52" s="295"/>
      <c r="N52" s="298"/>
      <c r="O52" s="62"/>
      <c r="P52" s="62"/>
      <c r="Q52" s="62"/>
      <c r="R52" s="62"/>
      <c r="S52" s="62"/>
      <c r="T52" s="62"/>
      <c r="U52" s="62"/>
      <c r="V52" s="62"/>
      <c r="W52" s="62"/>
    </row>
    <row r="53" spans="1:23" ht="62.25" hidden="1" customHeight="1" x14ac:dyDescent="0.2">
      <c r="A53" s="381"/>
      <c r="B53" s="261" t="str">
        <f>Résultats!B54</f>
        <v>7.5</v>
      </c>
      <c r="C53" s="251" t="str">
        <f>Résultats!C54</f>
        <v>AA</v>
      </c>
      <c r="D53" s="251">
        <f>Résultats!E54</f>
        <v>0</v>
      </c>
      <c r="E53" s="251" t="str">
        <f>Résultats!F54</f>
        <v>x</v>
      </c>
      <c r="F53" s="262" t="str">
        <f>Résultats!G54</f>
        <v>Dans chaque page web, les messages de statut sont-ils correctement restitués par les technologies d’assistance ?</v>
      </c>
      <c r="G53" s="251" t="s">
        <v>11</v>
      </c>
      <c r="H53" s="251"/>
      <c r="I53" s="74"/>
      <c r="J53" s="74"/>
      <c r="K53" s="74"/>
      <c r="L53" s="74"/>
      <c r="M53" s="295"/>
      <c r="N53" s="298"/>
      <c r="O53" s="62"/>
      <c r="P53" s="62"/>
      <c r="Q53" s="62"/>
      <c r="R53" s="62"/>
      <c r="S53" s="62"/>
      <c r="T53" s="62"/>
      <c r="U53" s="62"/>
      <c r="V53" s="62"/>
      <c r="W53" s="62"/>
    </row>
    <row r="54" spans="1:23" ht="146.25" hidden="1" x14ac:dyDescent="0.2">
      <c r="A54" s="427" t="s">
        <v>416</v>
      </c>
      <c r="B54" s="261" t="str">
        <f>Résultats!B55</f>
        <v>8.1</v>
      </c>
      <c r="C54" s="251" t="str">
        <f>Résultats!C55</f>
        <v>A</v>
      </c>
      <c r="D54" s="251">
        <f>Résultats!E55</f>
        <v>0</v>
      </c>
      <c r="E54" s="251" t="str">
        <f>Résultats!F55</f>
        <v>x</v>
      </c>
      <c r="F54" s="262" t="str">
        <f>Résultats!G55</f>
        <v>Chaque page web est-elle définie par un type de document ?</v>
      </c>
      <c r="G54" s="251" t="s">
        <v>8</v>
      </c>
      <c r="H54" s="251"/>
      <c r="I54" s="74"/>
      <c r="J54" s="74"/>
      <c r="K54" s="74"/>
      <c r="L54" s="74"/>
      <c r="M54" s="303" t="s">
        <v>489</v>
      </c>
      <c r="N54" s="304"/>
      <c r="O54" s="62"/>
      <c r="P54" s="62"/>
      <c r="Q54" s="62"/>
      <c r="R54" s="62"/>
      <c r="S54" s="62"/>
      <c r="T54" s="62"/>
      <c r="U54" s="62"/>
      <c r="V54" s="62"/>
      <c r="W54" s="62"/>
    </row>
    <row r="55" spans="1:23" ht="146.25" hidden="1" x14ac:dyDescent="0.2">
      <c r="A55" s="380"/>
      <c r="B55" s="261" t="str">
        <f>Résultats!B56</f>
        <v>8.2</v>
      </c>
      <c r="C55" s="251" t="str">
        <f>Résultats!C56</f>
        <v>A</v>
      </c>
      <c r="D55" s="251">
        <f>Résultats!E56</f>
        <v>0</v>
      </c>
      <c r="E55" s="251" t="str">
        <f>Résultats!F56</f>
        <v>x</v>
      </c>
      <c r="F55" s="262" t="str">
        <f>Résultats!G56</f>
        <v>Pour chaque page web, le code source généré est-il valide selon le type de document spécifié ?</v>
      </c>
      <c r="G55" s="251" t="s">
        <v>11</v>
      </c>
      <c r="H55" s="251"/>
      <c r="I55" s="74"/>
      <c r="J55" s="74"/>
      <c r="K55" s="74"/>
      <c r="L55" s="74"/>
      <c r="M55" s="303" t="s">
        <v>489</v>
      </c>
      <c r="N55" s="304"/>
      <c r="O55" s="62"/>
      <c r="P55" s="62"/>
      <c r="Q55" s="62"/>
      <c r="R55" s="62"/>
      <c r="S55" s="62"/>
      <c r="T55" s="62"/>
      <c r="U55" s="62"/>
      <c r="V55" s="62"/>
      <c r="W55" s="62"/>
    </row>
    <row r="56" spans="1:23" ht="62.25" hidden="1" customHeight="1" x14ac:dyDescent="0.2">
      <c r="A56" s="380"/>
      <c r="B56" s="261" t="str">
        <f>Résultats!B57</f>
        <v>8.3</v>
      </c>
      <c r="C56" s="251" t="str">
        <f>Résultats!C57</f>
        <v>A</v>
      </c>
      <c r="D56" s="251" t="str">
        <f>Résultats!E57</f>
        <v>x</v>
      </c>
      <c r="E56" s="251" t="str">
        <f>Résultats!F57</f>
        <v>x</v>
      </c>
      <c r="F56" s="262" t="str">
        <f>Résultats!G57</f>
        <v>Dans chaque page web, la langue par défaut est-elle présente ?</v>
      </c>
      <c r="G56" s="251" t="s">
        <v>8</v>
      </c>
      <c r="H56" s="251"/>
      <c r="I56" s="74"/>
      <c r="J56" s="74"/>
      <c r="K56" s="74"/>
      <c r="L56" s="74"/>
      <c r="M56" s="295"/>
      <c r="N56" s="298"/>
      <c r="O56" s="62"/>
      <c r="P56" s="62"/>
      <c r="Q56" s="62"/>
      <c r="R56" s="62"/>
      <c r="S56" s="62"/>
      <c r="T56" s="62"/>
      <c r="U56" s="62"/>
      <c r="V56" s="62"/>
      <c r="W56" s="62"/>
    </row>
    <row r="57" spans="1:23" ht="62.25" hidden="1" customHeight="1" x14ac:dyDescent="0.2">
      <c r="A57" s="380"/>
      <c r="B57" s="261" t="str">
        <f>Résultats!B58</f>
        <v>8.4</v>
      </c>
      <c r="C57" s="251" t="str">
        <f>Résultats!C58</f>
        <v>A</v>
      </c>
      <c r="D57" s="251" t="str">
        <f>Résultats!E58</f>
        <v>x</v>
      </c>
      <c r="E57" s="251" t="str">
        <f>Résultats!F58</f>
        <v>x</v>
      </c>
      <c r="F57" s="262" t="str">
        <f>Résultats!G58</f>
        <v>Pour chaque page web ayant une langue par défaut, le code de langue est-il pertinent ?</v>
      </c>
      <c r="G57" s="251" t="s">
        <v>8</v>
      </c>
      <c r="H57" s="251"/>
      <c r="I57" s="74"/>
      <c r="J57" s="74"/>
      <c r="K57" s="74"/>
      <c r="L57" s="74"/>
      <c r="M57" s="295"/>
      <c r="N57" s="298"/>
      <c r="O57" s="62"/>
      <c r="P57" s="62"/>
      <c r="Q57" s="62"/>
      <c r="R57" s="62"/>
      <c r="S57" s="62"/>
      <c r="T57" s="62"/>
      <c r="U57" s="62"/>
      <c r="V57" s="62"/>
      <c r="W57" s="62"/>
    </row>
    <row r="58" spans="1:23" ht="62.25" hidden="1" customHeight="1" x14ac:dyDescent="0.2">
      <c r="A58" s="380"/>
      <c r="B58" s="266" t="str">
        <f>Résultats!B59</f>
        <v>8.5</v>
      </c>
      <c r="C58" s="251" t="str">
        <f>Résultats!C59</f>
        <v>A</v>
      </c>
      <c r="D58" s="251" t="str">
        <f>Résultats!E59</f>
        <v>x</v>
      </c>
      <c r="E58" s="251" t="str">
        <f>Résultats!F59</f>
        <v>x</v>
      </c>
      <c r="F58" s="262" t="str">
        <f>Résultats!G59</f>
        <v>Chaque page web a-t-elle un titre de page ?</v>
      </c>
      <c r="G58" s="251" t="s">
        <v>8</v>
      </c>
      <c r="H58" s="251"/>
      <c r="I58" s="74"/>
      <c r="J58" s="74"/>
      <c r="K58" s="74"/>
      <c r="L58" s="74"/>
      <c r="M58" s="295"/>
      <c r="N58" s="298"/>
      <c r="O58" s="62"/>
      <c r="P58" s="62"/>
      <c r="Q58" s="62"/>
      <c r="R58" s="62"/>
      <c r="S58" s="62"/>
      <c r="T58" s="62"/>
      <c r="U58" s="62"/>
      <c r="V58" s="62"/>
      <c r="W58" s="62"/>
    </row>
    <row r="59" spans="1:23" ht="69.75" hidden="1" customHeight="1" x14ac:dyDescent="0.2">
      <c r="A59" s="380"/>
      <c r="B59" s="266" t="str">
        <f>Résultats!B60</f>
        <v>8.6</v>
      </c>
      <c r="C59" s="251" t="str">
        <f>Résultats!C60</f>
        <v>A</v>
      </c>
      <c r="D59" s="251">
        <f>Résultats!E60</f>
        <v>0</v>
      </c>
      <c r="E59" s="251">
        <f>Résultats!F60</f>
        <v>0</v>
      </c>
      <c r="F59" s="262" t="str">
        <f>Résultats!G60</f>
        <v>Pour chaque page web ayant un titre de page, ce titre est-il pertinent ?</v>
      </c>
      <c r="G59" s="251" t="s">
        <v>8</v>
      </c>
      <c r="H59" s="251"/>
      <c r="I59" s="74"/>
      <c r="J59" s="74"/>
      <c r="K59" s="291"/>
      <c r="L59" s="291"/>
      <c r="M59" s="294" t="s">
        <v>580</v>
      </c>
      <c r="N59" s="298"/>
      <c r="O59" s="62"/>
      <c r="P59" s="62"/>
      <c r="Q59" s="62"/>
      <c r="R59" s="62"/>
      <c r="S59" s="62"/>
      <c r="T59" s="62"/>
      <c r="U59" s="62"/>
      <c r="V59" s="62"/>
      <c r="W59" s="62"/>
    </row>
    <row r="60" spans="1:23" ht="62.25" customHeight="1" x14ac:dyDescent="0.2">
      <c r="A60" s="380"/>
      <c r="B60" s="266" t="str">
        <f>Résultats!B61</f>
        <v>8.7</v>
      </c>
      <c r="C60" s="251" t="str">
        <f>Résultats!C61</f>
        <v>AA</v>
      </c>
      <c r="D60" s="251">
        <f>Résultats!E61</f>
        <v>0</v>
      </c>
      <c r="E60" s="251">
        <f>Résultats!F61</f>
        <v>0</v>
      </c>
      <c r="F60" s="262" t="str">
        <f>Résultats!G61</f>
        <v>Dans chaque page web, chaque changement de langue est-il indiqué dans le code source (hors cas particuliers) ?</v>
      </c>
      <c r="G60" s="251" t="s">
        <v>10</v>
      </c>
      <c r="H60" s="251"/>
      <c r="I60" s="74" t="s">
        <v>439</v>
      </c>
      <c r="J60" s="74" t="s">
        <v>441</v>
      </c>
      <c r="K60" s="291" t="s">
        <v>545</v>
      </c>
      <c r="L60" s="291" t="s">
        <v>546</v>
      </c>
      <c r="M60" s="294" t="s">
        <v>547</v>
      </c>
      <c r="N60" s="298"/>
      <c r="O60" s="62"/>
      <c r="P60" s="62"/>
      <c r="Q60" s="62"/>
      <c r="R60" s="62"/>
      <c r="S60" s="62"/>
      <c r="T60" s="62"/>
      <c r="U60" s="62"/>
      <c r="V60" s="62"/>
      <c r="W60" s="62"/>
    </row>
    <row r="61" spans="1:23" ht="62.25" hidden="1" customHeight="1" x14ac:dyDescent="0.2">
      <c r="A61" s="380"/>
      <c r="B61" s="266" t="str">
        <f>Résultats!B62</f>
        <v>8.8</v>
      </c>
      <c r="C61" s="251" t="str">
        <f>Résultats!C62</f>
        <v>AA</v>
      </c>
      <c r="D61" s="251">
        <f>Résultats!E62</f>
        <v>0</v>
      </c>
      <c r="E61" s="251">
        <f>Résultats!F62</f>
        <v>0</v>
      </c>
      <c r="F61" s="262" t="str">
        <f>Résultats!G62</f>
        <v>Dans chaque page web, le code de langue de chaque changement de langue est-il valide et pertinent ?</v>
      </c>
      <c r="G61" s="251" t="s">
        <v>11</v>
      </c>
      <c r="H61" s="251"/>
      <c r="I61" s="74"/>
      <c r="J61" s="74"/>
      <c r="K61" s="74"/>
      <c r="L61" s="74"/>
      <c r="M61" s="295"/>
      <c r="N61" s="298"/>
      <c r="O61" s="62"/>
      <c r="P61" s="62"/>
      <c r="Q61" s="62"/>
      <c r="R61" s="62"/>
      <c r="S61" s="62"/>
      <c r="T61" s="62"/>
      <c r="U61" s="62"/>
      <c r="V61" s="62"/>
      <c r="W61" s="62"/>
    </row>
    <row r="62" spans="1:23" ht="165" customHeight="1" x14ac:dyDescent="0.2">
      <c r="A62" s="380"/>
      <c r="B62" s="266" t="str">
        <f>Résultats!B63</f>
        <v>8.9</v>
      </c>
      <c r="C62" s="251" t="str">
        <f>Résultats!C63</f>
        <v>A</v>
      </c>
      <c r="D62" s="251">
        <f>Résultats!E63</f>
        <v>0</v>
      </c>
      <c r="E62" s="251">
        <f>Résultats!F63</f>
        <v>0</v>
      </c>
      <c r="F62" s="262" t="str">
        <f>Résultats!G63</f>
        <v>Dans chaque page web, les balises ne doivent pas être utilisées uniquement à des fins de présentation. Cette règle est-elle respectée ?</v>
      </c>
      <c r="G62" s="251" t="s">
        <v>10</v>
      </c>
      <c r="H62" s="251"/>
      <c r="I62" s="74" t="s">
        <v>439</v>
      </c>
      <c r="J62" s="74" t="s">
        <v>432</v>
      </c>
      <c r="K62" s="291" t="s">
        <v>549</v>
      </c>
      <c r="L62" s="291" t="s">
        <v>550</v>
      </c>
      <c r="M62" s="294"/>
      <c r="N62" s="298" t="s">
        <v>548</v>
      </c>
      <c r="O62" s="62"/>
      <c r="P62" s="62"/>
      <c r="Q62" s="62"/>
      <c r="R62" s="62"/>
      <c r="S62" s="62"/>
      <c r="T62" s="62"/>
      <c r="U62" s="62"/>
      <c r="V62" s="62"/>
      <c r="W62" s="62"/>
    </row>
    <row r="63" spans="1:23" ht="62.25" hidden="1" customHeight="1" x14ac:dyDescent="0.2">
      <c r="A63" s="381"/>
      <c r="B63" s="261" t="str">
        <f>Résultats!B64</f>
        <v>8.10</v>
      </c>
      <c r="C63" s="251" t="str">
        <f>Résultats!C64</f>
        <v>A</v>
      </c>
      <c r="D63" s="251">
        <f>Résultats!E64</f>
        <v>0</v>
      </c>
      <c r="E63" s="251">
        <f>Résultats!F64</f>
        <v>0</v>
      </c>
      <c r="F63" s="262" t="str">
        <f>Résultats!G64</f>
        <v>Dans chaque page web, les changements du sens de lecture sont-ils signalés ?</v>
      </c>
      <c r="G63" s="251" t="s">
        <v>11</v>
      </c>
      <c r="H63" s="251"/>
      <c r="I63" s="74"/>
      <c r="J63" s="74"/>
      <c r="K63" s="74"/>
      <c r="L63" s="74"/>
      <c r="M63" s="295"/>
      <c r="N63" s="298"/>
      <c r="O63" s="62"/>
      <c r="P63" s="62"/>
      <c r="Q63" s="62"/>
      <c r="R63" s="62"/>
      <c r="S63" s="62"/>
      <c r="T63" s="62"/>
      <c r="U63" s="62"/>
      <c r="V63" s="62"/>
      <c r="W63" s="62"/>
    </row>
    <row r="64" spans="1:23" ht="62.25" customHeight="1" x14ac:dyDescent="0.2">
      <c r="A64" s="427" t="s">
        <v>417</v>
      </c>
      <c r="B64" s="261" t="str">
        <f>Résultats!B65</f>
        <v>9.1</v>
      </c>
      <c r="C64" s="251" t="str">
        <f>Résultats!C65</f>
        <v>A</v>
      </c>
      <c r="D64" s="251" t="str">
        <f>Résultats!E65</f>
        <v>x</v>
      </c>
      <c r="E64" s="251">
        <f>Résultats!F65</f>
        <v>0</v>
      </c>
      <c r="F64" s="262" t="str">
        <f>Résultats!G65</f>
        <v>Dans chaque page web, l’information est-elle structurée par l’utilisation appropriée de titres ?</v>
      </c>
      <c r="G64" s="251" t="s">
        <v>10</v>
      </c>
      <c r="H64" s="251"/>
      <c r="I64" s="74" t="s">
        <v>433</v>
      </c>
      <c r="J64" s="74" t="s">
        <v>432</v>
      </c>
      <c r="K64" s="291" t="s">
        <v>532</v>
      </c>
      <c r="L64" s="291" t="s">
        <v>534</v>
      </c>
      <c r="M64" s="294" t="s">
        <v>533</v>
      </c>
      <c r="N64" s="298"/>
      <c r="O64" s="62"/>
      <c r="P64" s="62"/>
      <c r="Q64" s="62"/>
      <c r="R64" s="62"/>
      <c r="S64" s="62"/>
      <c r="T64" s="62"/>
      <c r="U64" s="62"/>
      <c r="V64" s="62"/>
      <c r="W64" s="62"/>
    </row>
    <row r="65" spans="1:23" ht="62.25" customHeight="1" x14ac:dyDescent="0.2">
      <c r="A65" s="380"/>
      <c r="B65" s="261" t="str">
        <f>Résultats!B66</f>
        <v>9.2</v>
      </c>
      <c r="C65" s="251" t="str">
        <f>Résultats!C66</f>
        <v>A</v>
      </c>
      <c r="D65" s="251">
        <f>Résultats!E66</f>
        <v>0</v>
      </c>
      <c r="E65" s="251" t="str">
        <f>Résultats!F66</f>
        <v>x</v>
      </c>
      <c r="F65" s="262" t="str">
        <f>Résultats!G66</f>
        <v>Dans chaque page web, la structure du document est-elle cohérente (hors cas particuliers) ?</v>
      </c>
      <c r="G65" s="251" t="s">
        <v>10</v>
      </c>
      <c r="H65" s="251"/>
      <c r="I65" s="74" t="s">
        <v>436</v>
      </c>
      <c r="J65" s="74" t="s">
        <v>432</v>
      </c>
      <c r="K65" s="291" t="s">
        <v>553</v>
      </c>
      <c r="L65" s="291" t="s">
        <v>552</v>
      </c>
      <c r="M65" s="295"/>
      <c r="N65" s="298" t="s">
        <v>551</v>
      </c>
      <c r="O65" s="62"/>
      <c r="P65" s="62"/>
      <c r="Q65" s="62"/>
      <c r="R65" s="62"/>
      <c r="S65" s="62"/>
      <c r="T65" s="62"/>
      <c r="U65" s="62"/>
      <c r="V65" s="62"/>
      <c r="W65" s="62"/>
    </row>
    <row r="66" spans="1:23" ht="111" customHeight="1" x14ac:dyDescent="0.2">
      <c r="A66" s="380"/>
      <c r="B66" s="261" t="str">
        <f>Résultats!B67</f>
        <v>9.3</v>
      </c>
      <c r="C66" s="251" t="str">
        <f>Résultats!C67</f>
        <v>A</v>
      </c>
      <c r="D66" s="251">
        <f>Résultats!E67</f>
        <v>0</v>
      </c>
      <c r="E66" s="251">
        <f>Résultats!F67</f>
        <v>0</v>
      </c>
      <c r="F66" s="262" t="str">
        <f>Résultats!G67</f>
        <v>Dans chaque page web, chaque liste est-elle correctement structurée ?</v>
      </c>
      <c r="G66" s="251" t="s">
        <v>10</v>
      </c>
      <c r="H66" s="251"/>
      <c r="I66" s="74" t="s">
        <v>439</v>
      </c>
      <c r="J66" s="74" t="s">
        <v>432</v>
      </c>
      <c r="K66" s="291" t="s">
        <v>554</v>
      </c>
      <c r="L66" s="291" t="s">
        <v>556</v>
      </c>
      <c r="M66" s="294" t="s">
        <v>555</v>
      </c>
      <c r="N66" s="298"/>
      <c r="O66" s="62"/>
      <c r="P66" s="62"/>
      <c r="Q66" s="62"/>
      <c r="R66" s="62"/>
      <c r="S66" s="62"/>
      <c r="T66" s="62"/>
      <c r="U66" s="62"/>
      <c r="V66" s="62"/>
      <c r="W66" s="62"/>
    </row>
    <row r="67" spans="1:23" ht="62.25" hidden="1" customHeight="1" x14ac:dyDescent="0.2">
      <c r="A67" s="381"/>
      <c r="B67" s="261" t="str">
        <f>Résultats!B68</f>
        <v>9.4</v>
      </c>
      <c r="C67" s="251" t="str">
        <f>Résultats!C68</f>
        <v>A</v>
      </c>
      <c r="D67" s="251">
        <f>Résultats!E68</f>
        <v>0</v>
      </c>
      <c r="E67" s="251">
        <f>Résultats!F68</f>
        <v>0</v>
      </c>
      <c r="F67" s="262" t="str">
        <f>Résultats!G68</f>
        <v>Dans chaque page web, chaque citation est-elle correctement indiquée ?</v>
      </c>
      <c r="G67" s="251" t="s">
        <v>11</v>
      </c>
      <c r="H67" s="251"/>
      <c r="I67" s="74"/>
      <c r="J67" s="74"/>
      <c r="K67" s="74"/>
      <c r="L67" s="74"/>
      <c r="M67" s="295"/>
      <c r="N67" s="298"/>
      <c r="O67" s="62"/>
      <c r="P67" s="62"/>
      <c r="Q67" s="62"/>
      <c r="R67" s="62"/>
      <c r="S67" s="62"/>
      <c r="T67" s="62"/>
      <c r="U67" s="62"/>
      <c r="V67" s="62"/>
      <c r="W67" s="62"/>
    </row>
    <row r="68" spans="1:23" ht="62.25" hidden="1" customHeight="1" x14ac:dyDescent="0.2">
      <c r="A68" s="427" t="s">
        <v>418</v>
      </c>
      <c r="B68" s="261" t="str">
        <f>Résultats!B69</f>
        <v>10.1</v>
      </c>
      <c r="C68" s="251" t="str">
        <f>Résultats!C69</f>
        <v>A</v>
      </c>
      <c r="D68" s="251">
        <f>Résultats!E69</f>
        <v>0</v>
      </c>
      <c r="E68" s="251" t="str">
        <f>Résultats!F69</f>
        <v>x</v>
      </c>
      <c r="F68" s="262" t="str">
        <f>Résultats!G69</f>
        <v>Dans le site web, des feuilles de styles sont-elles utilisées pour contrôler la présentation de l’information ?</v>
      </c>
      <c r="G68" s="251" t="s">
        <v>8</v>
      </c>
      <c r="H68" s="251"/>
      <c r="I68" s="74"/>
      <c r="J68" s="74"/>
      <c r="K68" s="74"/>
      <c r="L68" s="74"/>
      <c r="M68" s="295"/>
      <c r="N68" s="298"/>
      <c r="O68" s="62"/>
      <c r="P68" s="62"/>
      <c r="Q68" s="62"/>
      <c r="R68" s="62"/>
      <c r="S68" s="62"/>
      <c r="T68" s="62"/>
      <c r="U68" s="62"/>
      <c r="V68" s="62"/>
      <c r="W68" s="62"/>
    </row>
    <row r="69" spans="1:23" ht="62.25" customHeight="1" x14ac:dyDescent="0.2">
      <c r="A69" s="380"/>
      <c r="B69" s="261" t="str">
        <f>Résultats!B70</f>
        <v>10.2</v>
      </c>
      <c r="C69" s="251" t="str">
        <f>Résultats!C70</f>
        <v>A</v>
      </c>
      <c r="D69" s="251">
        <f>Résultats!E70</f>
        <v>0</v>
      </c>
      <c r="E69" s="251" t="str">
        <f>Résultats!F70</f>
        <v>x</v>
      </c>
      <c r="F69" s="262" t="str">
        <f>Résultats!G70</f>
        <v>Dans chaque page web, le contenu visible porteur d’information reste-t-il présent lorsque les feuilles de styles sont désactivées ?</v>
      </c>
      <c r="G69" s="251" t="s">
        <v>10</v>
      </c>
      <c r="H69" s="251"/>
      <c r="I69" s="74" t="s">
        <v>436</v>
      </c>
      <c r="J69" s="74" t="s">
        <v>432</v>
      </c>
      <c r="K69" s="291" t="s">
        <v>557</v>
      </c>
      <c r="L69" s="291" t="s">
        <v>559</v>
      </c>
      <c r="M69" s="295"/>
      <c r="N69" s="298" t="s">
        <v>558</v>
      </c>
      <c r="O69" s="62"/>
      <c r="P69" s="62"/>
      <c r="Q69" s="62"/>
      <c r="R69" s="62"/>
      <c r="S69" s="62"/>
      <c r="T69" s="62"/>
      <c r="U69" s="62"/>
      <c r="V69" s="62"/>
      <c r="W69" s="62"/>
    </row>
    <row r="70" spans="1:23" ht="76.5" hidden="1" x14ac:dyDescent="0.2">
      <c r="A70" s="380"/>
      <c r="B70" s="261" t="str">
        <f>Résultats!B71</f>
        <v>10.3</v>
      </c>
      <c r="C70" s="251" t="str">
        <f>Résultats!C71</f>
        <v>A</v>
      </c>
      <c r="D70" s="251" t="str">
        <f>Résultats!E71</f>
        <v>x</v>
      </c>
      <c r="E70" s="251" t="str">
        <f>Résultats!F71</f>
        <v>x</v>
      </c>
      <c r="F70" s="262" t="str">
        <f>Résultats!G71</f>
        <v>Dans chaque page web, l’information reste-t-elle compréhensible lorsque les feuilles de styles sont désactivées ?</v>
      </c>
      <c r="G70" s="251" t="s">
        <v>8</v>
      </c>
      <c r="H70" s="251"/>
      <c r="I70" s="74"/>
      <c r="J70" s="74"/>
      <c r="K70" s="74"/>
      <c r="L70" s="74"/>
      <c r="M70" s="294" t="s">
        <v>560</v>
      </c>
      <c r="N70" s="297"/>
      <c r="O70" s="62"/>
      <c r="P70" s="62"/>
      <c r="Q70" s="62"/>
      <c r="R70" s="62"/>
      <c r="S70" s="62"/>
      <c r="T70" s="62"/>
      <c r="U70" s="62"/>
      <c r="V70" s="62"/>
      <c r="W70" s="62"/>
    </row>
    <row r="71" spans="1:23" ht="62.25" hidden="1" customHeight="1" x14ac:dyDescent="0.2">
      <c r="A71" s="380"/>
      <c r="B71" s="261" t="str">
        <f>Résultats!B72</f>
        <v>10.4</v>
      </c>
      <c r="C71" s="251" t="str">
        <f>Résultats!C72</f>
        <v>AA</v>
      </c>
      <c r="D71" s="251">
        <f>Résultats!E72</f>
        <v>0</v>
      </c>
      <c r="E71" s="251" t="str">
        <f>Résultats!F72</f>
        <v>x</v>
      </c>
      <c r="F71" s="262" t="str">
        <f>Résultats!G72</f>
        <v>Dans chaque page web, le texte reste-t-il lisible lorsque la taille des caractères est augmentée jusqu’à 200%, au moins (hors cas particuliers) ?</v>
      </c>
      <c r="G71" s="251" t="s">
        <v>8</v>
      </c>
      <c r="H71" s="251"/>
      <c r="I71" s="74"/>
      <c r="J71" s="74"/>
      <c r="K71" s="74"/>
      <c r="L71" s="74"/>
      <c r="M71" s="295"/>
      <c r="N71" s="298"/>
      <c r="O71" s="62"/>
      <c r="P71" s="62"/>
      <c r="Q71" s="62"/>
      <c r="R71" s="62"/>
      <c r="S71" s="62"/>
      <c r="T71" s="62"/>
      <c r="U71" s="62"/>
      <c r="V71" s="62"/>
      <c r="W71" s="62"/>
    </row>
    <row r="72" spans="1:23" ht="62.25" hidden="1" customHeight="1" x14ac:dyDescent="0.2">
      <c r="A72" s="380"/>
      <c r="B72" s="261" t="str">
        <f>Résultats!B73</f>
        <v>10.5</v>
      </c>
      <c r="C72" s="251" t="str">
        <f>Résultats!C73</f>
        <v>AA</v>
      </c>
      <c r="D72" s="251">
        <f>Résultats!E73</f>
        <v>0</v>
      </c>
      <c r="E72" s="251" t="str">
        <f>Résultats!F73</f>
        <v>x</v>
      </c>
      <c r="F72" s="262" t="str">
        <f>Résultats!G73</f>
        <v>Dans chaque page web, les déclarations CSS de couleurs de fond d’élément et de police sont-elles correctement utilisées ?</v>
      </c>
      <c r="G72" s="251" t="s">
        <v>8</v>
      </c>
      <c r="H72" s="251"/>
      <c r="I72" s="74"/>
      <c r="J72" s="74"/>
      <c r="K72" s="74"/>
      <c r="L72" s="74"/>
      <c r="M72" s="295"/>
      <c r="N72" s="298"/>
      <c r="O72" s="62"/>
      <c r="P72" s="62"/>
      <c r="Q72" s="62"/>
      <c r="R72" s="62"/>
      <c r="S72" s="62"/>
      <c r="T72" s="62"/>
      <c r="U72" s="62"/>
      <c r="V72" s="62"/>
      <c r="W72" s="62"/>
    </row>
    <row r="73" spans="1:23" ht="30" hidden="1" customHeight="1" x14ac:dyDescent="0.2">
      <c r="A73" s="380"/>
      <c r="B73" s="261" t="str">
        <f>Résultats!B74</f>
        <v>10.6</v>
      </c>
      <c r="C73" s="251" t="str">
        <f>Résultats!C74</f>
        <v>A</v>
      </c>
      <c r="D73" s="251" t="str">
        <f>Résultats!E74</f>
        <v>x</v>
      </c>
      <c r="E73" s="251">
        <f>Résultats!F74</f>
        <v>0</v>
      </c>
      <c r="F73" s="262" t="str">
        <f>Résultats!G74</f>
        <v>Dans chaque page web, chaque lien dont la nature n’est pas évidente est-il visible par rapport au texte environnant ?</v>
      </c>
      <c r="G73" s="251" t="s">
        <v>11</v>
      </c>
      <c r="H73" s="251"/>
      <c r="I73" s="74"/>
      <c r="J73" s="74"/>
      <c r="K73" s="74"/>
      <c r="L73" s="74"/>
      <c r="M73" s="295"/>
      <c r="N73" s="298"/>
      <c r="O73" s="62"/>
      <c r="P73" s="62"/>
      <c r="Q73" s="62"/>
      <c r="R73" s="62"/>
      <c r="S73" s="62"/>
      <c r="T73" s="62"/>
      <c r="U73" s="62"/>
      <c r="V73" s="62"/>
      <c r="W73" s="62"/>
    </row>
    <row r="74" spans="1:23" ht="93" customHeight="1" x14ac:dyDescent="0.2">
      <c r="A74" s="380"/>
      <c r="B74" s="261" t="str">
        <f>Résultats!B75</f>
        <v>10.7</v>
      </c>
      <c r="C74" s="251" t="str">
        <f>Résultats!C75</f>
        <v>A</v>
      </c>
      <c r="D74" s="251" t="str">
        <f>Résultats!E75</f>
        <v>x</v>
      </c>
      <c r="E74" s="251">
        <f>Résultats!F75</f>
        <v>0</v>
      </c>
      <c r="F74" s="262" t="str">
        <f>Résultats!G75</f>
        <v>Dans chaque page web, pour chaque élément recevant le focus, la prise de focus est-elle visible ?</v>
      </c>
      <c r="G74" s="251" t="s">
        <v>10</v>
      </c>
      <c r="H74" s="251"/>
      <c r="I74" s="74" t="s">
        <v>431</v>
      </c>
      <c r="J74" s="74" t="s">
        <v>432</v>
      </c>
      <c r="K74" s="291" t="s">
        <v>562</v>
      </c>
      <c r="L74" s="291" t="s">
        <v>563</v>
      </c>
      <c r="M74" s="294"/>
      <c r="N74" s="298" t="s">
        <v>561</v>
      </c>
      <c r="O74" s="62"/>
      <c r="P74" s="62"/>
      <c r="Q74" s="62"/>
      <c r="R74" s="62"/>
      <c r="S74" s="62"/>
      <c r="T74" s="62"/>
      <c r="U74" s="62"/>
      <c r="V74" s="62"/>
      <c r="W74" s="62"/>
    </row>
    <row r="75" spans="1:23" ht="62.25" hidden="1" customHeight="1" x14ac:dyDescent="0.2">
      <c r="A75" s="380"/>
      <c r="B75" s="261" t="str">
        <f>Résultats!B76</f>
        <v>10.8</v>
      </c>
      <c r="C75" s="251" t="str">
        <f>Résultats!C76</f>
        <v>A</v>
      </c>
      <c r="D75" s="251">
        <f>Résultats!E76</f>
        <v>0</v>
      </c>
      <c r="E75" s="251" t="str">
        <f>Résultats!F76</f>
        <v>x</v>
      </c>
      <c r="F75" s="262" t="str">
        <f>Résultats!G76</f>
        <v>Pour chaque page web, les contenus cachés ont-ils vocation à être ignorés par les technologies d’assistance ?</v>
      </c>
      <c r="G75" s="251" t="s">
        <v>8</v>
      </c>
      <c r="H75" s="251"/>
      <c r="I75" s="74"/>
      <c r="J75" s="74"/>
      <c r="K75" s="74"/>
      <c r="L75" s="74"/>
      <c r="M75" s="295"/>
      <c r="N75" s="298"/>
      <c r="O75" s="62"/>
      <c r="P75" s="62"/>
      <c r="Q75" s="62"/>
      <c r="R75" s="62"/>
      <c r="S75" s="62"/>
      <c r="T75" s="62"/>
      <c r="U75" s="62"/>
      <c r="V75" s="62"/>
      <c r="W75" s="62"/>
    </row>
    <row r="76" spans="1:23" ht="62.25" hidden="1" customHeight="1" x14ac:dyDescent="0.2">
      <c r="A76" s="380"/>
      <c r="B76" s="261" t="str">
        <f>Résultats!B77</f>
        <v>10.9</v>
      </c>
      <c r="C76" s="251" t="str">
        <f>Résultats!C77</f>
        <v>A</v>
      </c>
      <c r="D76" s="251">
        <f>Résultats!E77</f>
        <v>0</v>
      </c>
      <c r="E76" s="251">
        <f>Résultats!F77</f>
        <v>0</v>
      </c>
      <c r="F76" s="262" t="str">
        <f>Résultats!G77</f>
        <v>Dans chaque page web, l’information ne doit pas être donnée uniquement par la forme, taille ou position. Cette règle est-elle respectée ?</v>
      </c>
      <c r="G76" s="251" t="s">
        <v>8</v>
      </c>
      <c r="H76" s="251"/>
      <c r="I76" s="74"/>
      <c r="J76" s="74"/>
      <c r="K76" s="74"/>
      <c r="L76" s="74"/>
      <c r="M76" s="295"/>
      <c r="N76" s="298"/>
      <c r="O76" s="62"/>
      <c r="P76" s="62"/>
      <c r="Q76" s="62"/>
      <c r="R76" s="62"/>
      <c r="S76" s="62"/>
      <c r="T76" s="62"/>
      <c r="U76" s="62"/>
      <c r="V76" s="62"/>
      <c r="W76" s="62"/>
    </row>
    <row r="77" spans="1:23" ht="62.25" hidden="1" customHeight="1" x14ac:dyDescent="0.2">
      <c r="A77" s="380"/>
      <c r="B77" s="261" t="str">
        <f>Résultats!B78</f>
        <v>10.10</v>
      </c>
      <c r="C77" s="251" t="str">
        <f>Résultats!C78</f>
        <v>A</v>
      </c>
      <c r="D77" s="251">
        <f>Résultats!E78</f>
        <v>0</v>
      </c>
      <c r="E77" s="251">
        <f>Résultats!F78</f>
        <v>0</v>
      </c>
      <c r="F77" s="262" t="str">
        <f>Résultats!G78</f>
        <v>Dans chaque page web, l’information ne doit pas être donnée par la forme, taille ou position uniquement. Cette règle est-elle implémentée de façon pertinente ?</v>
      </c>
      <c r="G77" s="251" t="s">
        <v>11</v>
      </c>
      <c r="H77" s="251"/>
      <c r="I77" s="74"/>
      <c r="J77" s="74"/>
      <c r="K77" s="74"/>
      <c r="L77" s="74"/>
      <c r="M77" s="295"/>
      <c r="N77" s="298"/>
      <c r="O77" s="62"/>
      <c r="P77" s="62"/>
      <c r="Q77" s="62"/>
      <c r="R77" s="62"/>
      <c r="S77" s="62"/>
      <c r="T77" s="62"/>
      <c r="U77" s="62"/>
      <c r="V77" s="62"/>
      <c r="W77" s="62"/>
    </row>
    <row r="78" spans="1:23" ht="62.25" customHeight="1" x14ac:dyDescent="0.2">
      <c r="A78" s="380"/>
      <c r="B78" s="261" t="str">
        <f>Résultats!B79</f>
        <v>10.11</v>
      </c>
      <c r="C78" s="251" t="str">
        <f>Résultats!C79</f>
        <v>AA</v>
      </c>
      <c r="D78" s="251">
        <f>Résultats!E79</f>
        <v>0</v>
      </c>
      <c r="E78" s="251" t="str">
        <f>Résultats!F79</f>
        <v>x</v>
      </c>
      <c r="F78" s="262" t="str">
        <f>Résultats!G79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G78" s="251" t="s">
        <v>10</v>
      </c>
      <c r="H78" s="251"/>
      <c r="I78" s="74" t="s">
        <v>433</v>
      </c>
      <c r="J78" s="74" t="s">
        <v>432</v>
      </c>
      <c r="K78" s="291" t="s">
        <v>564</v>
      </c>
      <c r="L78" s="291" t="s">
        <v>565</v>
      </c>
      <c r="M78" s="295"/>
      <c r="N78" s="298" t="s">
        <v>566</v>
      </c>
      <c r="O78" s="62"/>
      <c r="P78" s="62"/>
      <c r="Q78" s="62"/>
      <c r="R78" s="62"/>
      <c r="S78" s="62"/>
      <c r="T78" s="62"/>
      <c r="U78" s="62"/>
      <c r="V78" s="62"/>
      <c r="W78" s="62"/>
    </row>
    <row r="79" spans="1:23" ht="62.25" hidden="1" customHeight="1" x14ac:dyDescent="0.2">
      <c r="A79" s="380"/>
      <c r="B79" s="261" t="str">
        <f>Résultats!B80</f>
        <v>10.12</v>
      </c>
      <c r="C79" s="251" t="str">
        <f>Résultats!C80</f>
        <v>AA</v>
      </c>
      <c r="D79" s="251">
        <f>Résultats!E80</f>
        <v>0</v>
      </c>
      <c r="E79" s="251" t="str">
        <f>Résultats!F80</f>
        <v>x</v>
      </c>
      <c r="F79" s="262" t="str">
        <f>Résultats!G80</f>
        <v>Dans chaque page web, les propriétés d’espacement du texte peuvent-elles être redéfinies par l’utilisateur sans perte de contenu ou de fonctionnalité (hors cas particuliers) ?</v>
      </c>
      <c r="G79" s="251" t="s">
        <v>8</v>
      </c>
      <c r="H79" s="251"/>
      <c r="I79" s="74"/>
      <c r="J79" s="74"/>
      <c r="K79" s="74"/>
      <c r="L79" s="74"/>
      <c r="M79" s="294" t="s">
        <v>567</v>
      </c>
      <c r="N79" s="298"/>
      <c r="O79" s="62"/>
      <c r="P79" s="62"/>
      <c r="Q79" s="62"/>
      <c r="R79" s="62"/>
      <c r="S79" s="62"/>
      <c r="T79" s="62"/>
      <c r="U79" s="62"/>
      <c r="V79" s="62"/>
      <c r="W79" s="62"/>
    </row>
    <row r="80" spans="1:23" ht="62.25" hidden="1" customHeight="1" x14ac:dyDescent="0.2">
      <c r="A80" s="380"/>
      <c r="B80" s="261" t="str">
        <f>Résultats!B81</f>
        <v>10.13</v>
      </c>
      <c r="C80" s="251" t="str">
        <f>Résultats!C81</f>
        <v>AA</v>
      </c>
      <c r="D80" s="251">
        <f>Résultats!E81</f>
        <v>0</v>
      </c>
      <c r="E80" s="251" t="str">
        <f>Résultats!F81</f>
        <v>x</v>
      </c>
      <c r="F80" s="262" t="str">
        <f>Résultats!G81</f>
        <v>Dans chaque page web, les contenus additionnels apparaissant à la prise de focus ou au survol d’un composant d’interface sont-ils contrôlables par l’utilisateur (hors cas particuliers) ?</v>
      </c>
      <c r="G80" s="251" t="s">
        <v>8</v>
      </c>
      <c r="H80" s="251"/>
      <c r="I80" s="74"/>
      <c r="J80" s="74"/>
      <c r="K80" s="74"/>
      <c r="L80" s="74"/>
      <c r="M80" s="294"/>
      <c r="N80" s="298"/>
      <c r="O80" s="62"/>
      <c r="P80" s="62"/>
      <c r="Q80" s="62"/>
      <c r="R80" s="62"/>
      <c r="S80" s="62"/>
      <c r="T80" s="62"/>
      <c r="U80" s="62"/>
      <c r="V80" s="62"/>
      <c r="W80" s="62"/>
    </row>
    <row r="81" spans="1:23" ht="62.25" hidden="1" customHeight="1" x14ac:dyDescent="0.2">
      <c r="A81" s="381"/>
      <c r="B81" s="261" t="str">
        <f>Résultats!B82</f>
        <v>10.14</v>
      </c>
      <c r="C81" s="251" t="str">
        <f>Résultats!C82</f>
        <v>A</v>
      </c>
      <c r="D81" s="251">
        <f>Résultats!E82</f>
        <v>0</v>
      </c>
      <c r="E81" s="251" t="str">
        <f>Résultats!F82</f>
        <v>x</v>
      </c>
      <c r="F81" s="262" t="str">
        <f>Résultats!G82</f>
        <v>Dans chaque page web, les contenus additionnels apparaissant via les styles CSS uniquement peuvent-ils être rendus visibles au clavier et par tout dispositif de pointage ?</v>
      </c>
      <c r="G81" s="251" t="s">
        <v>11</v>
      </c>
      <c r="H81" s="251"/>
      <c r="I81" s="74"/>
      <c r="J81" s="74"/>
      <c r="K81" s="74"/>
      <c r="L81" s="74"/>
      <c r="M81" s="295"/>
      <c r="N81" s="298"/>
      <c r="O81" s="62"/>
      <c r="P81" s="62"/>
      <c r="Q81" s="62"/>
      <c r="R81" s="62"/>
      <c r="S81" s="62"/>
      <c r="T81" s="62"/>
      <c r="U81" s="62"/>
      <c r="V81" s="62"/>
      <c r="W81" s="62"/>
    </row>
    <row r="82" spans="1:23" ht="51" hidden="1" customHeight="1" x14ac:dyDescent="0.2">
      <c r="A82" s="427" t="s">
        <v>419</v>
      </c>
      <c r="B82" s="261" t="str">
        <f>Résultats!B83</f>
        <v>11.1</v>
      </c>
      <c r="C82" s="251" t="str">
        <f>Résultats!C83</f>
        <v>A</v>
      </c>
      <c r="D82" s="251" t="str">
        <f>Résultats!E83</f>
        <v>x</v>
      </c>
      <c r="E82" s="251">
        <f>Résultats!F83</f>
        <v>0</v>
      </c>
      <c r="F82" s="262" t="str">
        <f>Résultats!G83</f>
        <v>Chaque champ de formulaire a-t-il une étiquette ?</v>
      </c>
      <c r="G82" s="251" t="s">
        <v>11</v>
      </c>
      <c r="H82" s="251"/>
      <c r="I82" s="74"/>
      <c r="J82" s="74"/>
      <c r="K82" s="294"/>
      <c r="L82" s="291"/>
      <c r="M82" s="294" t="s">
        <v>568</v>
      </c>
      <c r="N82" s="297"/>
      <c r="O82" s="62"/>
      <c r="P82" s="62"/>
      <c r="Q82" s="62"/>
      <c r="R82" s="62"/>
      <c r="S82" s="62"/>
      <c r="T82" s="62"/>
      <c r="U82" s="62"/>
      <c r="V82" s="62"/>
      <c r="W82" s="62"/>
    </row>
    <row r="83" spans="1:23" ht="62.25" hidden="1" customHeight="1" x14ac:dyDescent="0.2">
      <c r="A83" s="380"/>
      <c r="B83" s="261" t="str">
        <f>Résultats!B84</f>
        <v>11.2</v>
      </c>
      <c r="C83" s="251" t="str">
        <f>Résultats!C84</f>
        <v>A</v>
      </c>
      <c r="D83" s="251" t="str">
        <f>Résultats!E84</f>
        <v>x</v>
      </c>
      <c r="E83" s="251">
        <f>Résultats!F84</f>
        <v>0</v>
      </c>
      <c r="F83" s="262" t="str">
        <f>Résultats!G84</f>
        <v>Chaque étiquette associée à un champ de formulaire est-elle pertinente (hors cas particuliers) ?</v>
      </c>
      <c r="G83" s="251" t="s">
        <v>11</v>
      </c>
      <c r="H83" s="251"/>
      <c r="I83" s="74"/>
      <c r="J83" s="74"/>
      <c r="K83" s="291"/>
      <c r="L83" s="291"/>
      <c r="M83" s="294"/>
      <c r="N83" s="298"/>
      <c r="O83" s="62"/>
      <c r="P83" s="62"/>
      <c r="Q83" s="62"/>
      <c r="R83" s="62"/>
      <c r="S83" s="62"/>
      <c r="T83" s="62"/>
      <c r="U83" s="62"/>
      <c r="V83" s="62"/>
      <c r="W83" s="62"/>
    </row>
    <row r="84" spans="1:23" ht="62.25" hidden="1" customHeight="1" x14ac:dyDescent="0.2">
      <c r="A84" s="380"/>
      <c r="B84" s="266" t="str">
        <f>Résultats!B85</f>
        <v>11.3</v>
      </c>
      <c r="C84" s="251" t="str">
        <f>Résultats!C85</f>
        <v>AA</v>
      </c>
      <c r="D84" s="251">
        <f>Résultats!E85</f>
        <v>0</v>
      </c>
      <c r="E84" s="251">
        <f>Résultats!F85</f>
        <v>0</v>
      </c>
      <c r="F84" s="262" t="str">
        <f>Résultats!G85</f>
        <v>Dans chaque formulaire, chaque étiquette associée à un champ de formulaire ayant la même fonction et répétée plusieurs fois dans une même page ou dans un ensemble de pages est-elle cohérente ?</v>
      </c>
      <c r="G84" s="251" t="s">
        <v>11</v>
      </c>
      <c r="H84" s="251"/>
      <c r="I84" s="74"/>
      <c r="J84" s="74"/>
      <c r="K84" s="74"/>
      <c r="L84" s="74"/>
      <c r="M84" s="295"/>
      <c r="N84" s="298"/>
      <c r="O84" s="62"/>
      <c r="P84" s="62"/>
      <c r="Q84" s="62"/>
      <c r="R84" s="62"/>
      <c r="S84" s="62"/>
      <c r="T84" s="62"/>
      <c r="U84" s="62"/>
      <c r="V84" s="62"/>
      <c r="W84" s="62"/>
    </row>
    <row r="85" spans="1:23" ht="62.25" hidden="1" customHeight="1" x14ac:dyDescent="0.2">
      <c r="A85" s="380"/>
      <c r="B85" s="266" t="str">
        <f>Résultats!B86</f>
        <v>11.4</v>
      </c>
      <c r="C85" s="251" t="str">
        <f>Résultats!C86</f>
        <v>A</v>
      </c>
      <c r="D85" s="251">
        <f>Résultats!E86</f>
        <v>0</v>
      </c>
      <c r="E85" s="251">
        <f>Résultats!F86</f>
        <v>0</v>
      </c>
      <c r="F85" s="262" t="str">
        <f>Résultats!G86</f>
        <v>Dans chaque formulaire, chaque étiquette de champ et son champ associé sont-ils accolés (hors cas particuliers) ?</v>
      </c>
      <c r="G85" s="251" t="s">
        <v>11</v>
      </c>
      <c r="H85" s="251"/>
      <c r="I85" s="74"/>
      <c r="J85" s="74"/>
      <c r="K85" s="291"/>
      <c r="L85" s="291"/>
      <c r="M85" s="295"/>
      <c r="N85" s="298"/>
      <c r="O85" s="62"/>
      <c r="P85" s="62"/>
      <c r="Q85" s="62"/>
      <c r="R85" s="62"/>
      <c r="S85" s="62"/>
      <c r="T85" s="62"/>
      <c r="U85" s="62"/>
      <c r="V85" s="62"/>
      <c r="W85" s="62"/>
    </row>
    <row r="86" spans="1:23" ht="62.25" hidden="1" customHeight="1" x14ac:dyDescent="0.2">
      <c r="A86" s="380"/>
      <c r="B86" s="266" t="str">
        <f>Résultats!B87</f>
        <v>11.5</v>
      </c>
      <c r="C86" s="251" t="str">
        <f>Résultats!C87</f>
        <v>A</v>
      </c>
      <c r="D86" s="251" t="str">
        <f>Résultats!E87</f>
        <v>x</v>
      </c>
      <c r="E86" s="251">
        <f>Résultats!F87</f>
        <v>0</v>
      </c>
      <c r="F86" s="262" t="str">
        <f>Résultats!G87</f>
        <v>Dans chaque formulaire, les champs de même nature sont-ils regroupés, si nécessaire ?</v>
      </c>
      <c r="G86" s="251" t="s">
        <v>11</v>
      </c>
      <c r="H86" s="251"/>
      <c r="I86" s="74"/>
      <c r="J86" s="74"/>
      <c r="K86" s="74"/>
      <c r="L86" s="74"/>
      <c r="M86" s="295"/>
      <c r="N86" s="298"/>
      <c r="O86" s="62"/>
      <c r="P86" s="62"/>
      <c r="Q86" s="62"/>
      <c r="R86" s="62"/>
      <c r="S86" s="62"/>
      <c r="T86" s="62"/>
      <c r="U86" s="62"/>
      <c r="V86" s="62"/>
      <c r="W86" s="62"/>
    </row>
    <row r="87" spans="1:23" ht="62.25" hidden="1" customHeight="1" x14ac:dyDescent="0.2">
      <c r="A87" s="380"/>
      <c r="B87" s="266" t="str">
        <f>Résultats!B88</f>
        <v>11.6</v>
      </c>
      <c r="C87" s="251" t="str">
        <f>Résultats!C88</f>
        <v>A</v>
      </c>
      <c r="D87" s="251" t="str">
        <f>Résultats!E88</f>
        <v>x</v>
      </c>
      <c r="E87" s="251">
        <f>Résultats!F88</f>
        <v>0</v>
      </c>
      <c r="F87" s="262" t="str">
        <f>Résultats!G88</f>
        <v>Dans chaque formulaire, chaque regroupement de champs de même nature a-t-il une légende ?</v>
      </c>
      <c r="G87" s="251" t="s">
        <v>11</v>
      </c>
      <c r="H87" s="251"/>
      <c r="I87" s="74"/>
      <c r="J87" s="74"/>
      <c r="K87" s="74"/>
      <c r="L87" s="74"/>
      <c r="M87" s="295"/>
      <c r="N87" s="298"/>
      <c r="O87" s="62"/>
      <c r="P87" s="62"/>
      <c r="Q87" s="62"/>
      <c r="R87" s="62"/>
      <c r="S87" s="62"/>
      <c r="T87" s="62"/>
      <c r="U87" s="62"/>
      <c r="V87" s="62"/>
      <c r="W87" s="62"/>
    </row>
    <row r="88" spans="1:23" ht="62.25" hidden="1" customHeight="1" x14ac:dyDescent="0.2">
      <c r="A88" s="380"/>
      <c r="B88" s="266" t="str">
        <f>Résultats!B89</f>
        <v>11.7</v>
      </c>
      <c r="C88" s="251" t="str">
        <f>Résultats!C89</f>
        <v>A</v>
      </c>
      <c r="D88" s="251">
        <f>Résultats!E89</f>
        <v>0</v>
      </c>
      <c r="E88" s="251">
        <f>Résultats!F89</f>
        <v>0</v>
      </c>
      <c r="F88" s="262" t="str">
        <f>Résultats!G89</f>
        <v>Dans chaque formulaire, chaque légende associée à un regroupement de champs de même nature est-elle pertinente ?</v>
      </c>
      <c r="G88" s="251" t="s">
        <v>11</v>
      </c>
      <c r="H88" s="251"/>
      <c r="I88" s="74"/>
      <c r="J88" s="74"/>
      <c r="K88" s="74"/>
      <c r="L88" s="74"/>
      <c r="M88" s="295"/>
      <c r="N88" s="298"/>
      <c r="O88" s="62"/>
      <c r="P88" s="62"/>
      <c r="Q88" s="62"/>
      <c r="R88" s="62"/>
      <c r="S88" s="62"/>
      <c r="T88" s="62"/>
      <c r="U88" s="62"/>
      <c r="V88" s="62"/>
      <c r="W88" s="62"/>
    </row>
    <row r="89" spans="1:23" ht="62.25" hidden="1" customHeight="1" x14ac:dyDescent="0.2">
      <c r="A89" s="380"/>
      <c r="B89" s="266" t="str">
        <f>Résultats!B90</f>
        <v>11.8</v>
      </c>
      <c r="C89" s="251" t="str">
        <f>Résultats!C90</f>
        <v>A</v>
      </c>
      <c r="D89" s="251">
        <f>Résultats!E90</f>
        <v>0</v>
      </c>
      <c r="E89" s="251">
        <f>Résultats!F90</f>
        <v>0</v>
      </c>
      <c r="F89" s="262" t="str">
        <f>Résultats!G90</f>
        <v>Dans chaque formulaire, les items de même nature d’une liste de choix sont-ils regroupés de manière pertinente ?</v>
      </c>
      <c r="G89" s="251" t="s">
        <v>11</v>
      </c>
      <c r="H89" s="251"/>
      <c r="I89" s="74"/>
      <c r="J89" s="74"/>
      <c r="K89" s="74"/>
      <c r="L89" s="74"/>
      <c r="M89" s="295"/>
      <c r="N89" s="298"/>
      <c r="O89" s="62"/>
      <c r="P89" s="62"/>
      <c r="Q89" s="62"/>
      <c r="R89" s="62"/>
      <c r="S89" s="62"/>
      <c r="T89" s="62"/>
      <c r="U89" s="62"/>
      <c r="V89" s="62"/>
      <c r="W89" s="62"/>
    </row>
    <row r="90" spans="1:23" ht="62.25" hidden="1" customHeight="1" x14ac:dyDescent="0.2">
      <c r="A90" s="380"/>
      <c r="B90" s="266" t="str">
        <f>Résultats!B91</f>
        <v>11.9</v>
      </c>
      <c r="C90" s="251" t="str">
        <f>Résultats!C91</f>
        <v>A</v>
      </c>
      <c r="D90" s="251" t="str">
        <f>Résultats!E91</f>
        <v>x</v>
      </c>
      <c r="E90" s="251">
        <f>Résultats!F91</f>
        <v>0</v>
      </c>
      <c r="F90" s="262" t="str">
        <f>Résultats!G91</f>
        <v>Dans chaque formulaire, l’intitulé de chaque bouton est-il pertinent (hors cas particuliers) ?</v>
      </c>
      <c r="G90" s="251" t="s">
        <v>11</v>
      </c>
      <c r="H90" s="251"/>
      <c r="I90" s="74"/>
      <c r="J90" s="74"/>
      <c r="K90" s="74"/>
      <c r="L90" s="74"/>
      <c r="M90" s="294"/>
      <c r="N90" s="298"/>
      <c r="O90" s="62"/>
      <c r="P90" s="62"/>
      <c r="Q90" s="62"/>
      <c r="R90" s="62"/>
      <c r="S90" s="62"/>
      <c r="T90" s="62"/>
      <c r="U90" s="62"/>
      <c r="V90" s="62"/>
      <c r="W90" s="62"/>
    </row>
    <row r="91" spans="1:23" ht="62.25" hidden="1" customHeight="1" x14ac:dyDescent="0.2">
      <c r="A91" s="380"/>
      <c r="B91" s="266" t="str">
        <f>Résultats!B92</f>
        <v>11.10</v>
      </c>
      <c r="C91" s="251" t="str">
        <f>Résultats!C92</f>
        <v>A</v>
      </c>
      <c r="D91" s="251" t="str">
        <f>Résultats!E92</f>
        <v>x</v>
      </c>
      <c r="E91" s="251">
        <f>Résultats!F92</f>
        <v>0</v>
      </c>
      <c r="F91" s="262" t="str">
        <f>Résultats!G92</f>
        <v>Dans chaque formulaire, le contrôle de saisie est-il utilisé de manière pertinente (hors cas particuliers) ?</v>
      </c>
      <c r="G91" s="251" t="s">
        <v>11</v>
      </c>
      <c r="H91" s="251"/>
      <c r="I91" s="74"/>
      <c r="J91" s="74"/>
      <c r="K91" s="74"/>
      <c r="L91" s="74"/>
      <c r="M91" s="295"/>
      <c r="N91" s="298"/>
      <c r="O91" s="62"/>
      <c r="P91" s="62"/>
      <c r="Q91" s="62"/>
      <c r="R91" s="62"/>
      <c r="S91" s="62"/>
      <c r="T91" s="62"/>
      <c r="U91" s="62"/>
      <c r="V91" s="62"/>
      <c r="W91" s="62"/>
    </row>
    <row r="92" spans="1:23" ht="62.25" hidden="1" customHeight="1" x14ac:dyDescent="0.2">
      <c r="A92" s="380"/>
      <c r="B92" s="266" t="str">
        <f>Résultats!B93</f>
        <v>11.11</v>
      </c>
      <c r="C92" s="251" t="str">
        <f>Résultats!C93</f>
        <v>AA</v>
      </c>
      <c r="D92" s="251">
        <f>Résultats!E93</f>
        <v>0</v>
      </c>
      <c r="E92" s="251">
        <f>Résultats!F93</f>
        <v>0</v>
      </c>
      <c r="F92" s="262" t="str">
        <f>Résultats!G93</f>
        <v>Dans chaque formulaire, le contrôle de saisie est-il accompagné, si nécessaire, de suggestions facilitant la correction des erreurs de saisie ?</v>
      </c>
      <c r="G92" s="251" t="s">
        <v>11</v>
      </c>
      <c r="H92" s="251"/>
      <c r="I92" s="74"/>
      <c r="J92" s="74"/>
      <c r="K92" s="74"/>
      <c r="L92" s="74"/>
      <c r="M92" s="295"/>
      <c r="N92" s="298"/>
      <c r="O92" s="62"/>
      <c r="P92" s="62"/>
      <c r="Q92" s="62"/>
      <c r="R92" s="62"/>
      <c r="S92" s="62"/>
      <c r="T92" s="62"/>
      <c r="U92" s="62"/>
      <c r="V92" s="62"/>
      <c r="W92" s="62"/>
    </row>
    <row r="93" spans="1:23" ht="62.25" hidden="1" customHeight="1" x14ac:dyDescent="0.2">
      <c r="A93" s="380"/>
      <c r="B93" s="266" t="str">
        <f>Résultats!B94</f>
        <v>11.12</v>
      </c>
      <c r="C93" s="251" t="str">
        <f>Résultats!C94</f>
        <v>AA</v>
      </c>
      <c r="D93" s="251">
        <f>Résultats!E94</f>
        <v>0</v>
      </c>
      <c r="E93" s="251">
        <f>Résultats!F94</f>
        <v>0</v>
      </c>
      <c r="F93" s="262" t="str">
        <f>Résultats!G94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G93" s="251" t="s">
        <v>11</v>
      </c>
      <c r="H93" s="251"/>
      <c r="I93" s="74"/>
      <c r="J93" s="74"/>
      <c r="K93" s="74"/>
      <c r="L93" s="74"/>
      <c r="M93" s="295"/>
      <c r="N93" s="298"/>
      <c r="O93" s="62"/>
      <c r="P93" s="62"/>
      <c r="Q93" s="62"/>
      <c r="R93" s="62"/>
      <c r="S93" s="62"/>
      <c r="T93" s="62"/>
      <c r="U93" s="62"/>
      <c r="V93" s="62"/>
      <c r="W93" s="62"/>
    </row>
    <row r="94" spans="1:23" ht="62.25" hidden="1" customHeight="1" x14ac:dyDescent="0.2">
      <c r="A94" s="381"/>
      <c r="B94" s="266" t="str">
        <f>Résultats!B95</f>
        <v>11.13</v>
      </c>
      <c r="C94" s="251" t="str">
        <f>Résultats!C95</f>
        <v>AA</v>
      </c>
      <c r="D94" s="251">
        <f>Résultats!E95</f>
        <v>0</v>
      </c>
      <c r="E94" s="251">
        <f>Résultats!F95</f>
        <v>0</v>
      </c>
      <c r="F94" s="262" t="str">
        <f>Résultats!G95</f>
        <v>La finalité d’un champ de saisie peut-elle être déduite pour faciliter le remplissage automatique des champs avec les données de l’utilisateur ?</v>
      </c>
      <c r="G94" s="251" t="s">
        <v>11</v>
      </c>
      <c r="H94" s="251"/>
      <c r="I94" s="74"/>
      <c r="J94" s="74"/>
      <c r="K94" s="74"/>
      <c r="L94" s="74"/>
      <c r="M94" s="295"/>
      <c r="N94" s="298"/>
      <c r="O94" s="62"/>
      <c r="P94" s="62"/>
      <c r="Q94" s="62"/>
      <c r="R94" s="62"/>
      <c r="S94" s="62"/>
      <c r="T94" s="62"/>
      <c r="U94" s="62"/>
      <c r="V94" s="62"/>
      <c r="W94" s="62"/>
    </row>
    <row r="95" spans="1:23" ht="48" hidden="1" customHeight="1" x14ac:dyDescent="0.2">
      <c r="A95" s="427" t="s">
        <v>420</v>
      </c>
      <c r="B95" s="266" t="str">
        <f>Résultats!B96</f>
        <v>12.1</v>
      </c>
      <c r="C95" s="251" t="str">
        <f>Résultats!C96</f>
        <v>AA</v>
      </c>
      <c r="D95" s="251">
        <f>Résultats!E96</f>
        <v>0</v>
      </c>
      <c r="E95" s="251" t="str">
        <f>Résultats!F96</f>
        <v>x</v>
      </c>
      <c r="F95" s="262" t="str">
        <f>Résultats!G96</f>
        <v>Chaque ensemble de pages dispose-t-il de deux systèmes de navigation différents, au moins (hors cas particuliers) ?</v>
      </c>
      <c r="G95" s="251" t="s">
        <v>8</v>
      </c>
      <c r="H95" s="251"/>
      <c r="I95" s="74"/>
      <c r="J95" s="74"/>
      <c r="K95" s="291"/>
      <c r="L95" s="291"/>
      <c r="M95" s="295"/>
      <c r="N95" s="298"/>
      <c r="O95" s="62"/>
      <c r="P95" s="62"/>
      <c r="Q95" s="62"/>
      <c r="R95" s="62"/>
      <c r="S95" s="62"/>
      <c r="T95" s="62"/>
      <c r="U95" s="62"/>
      <c r="V95" s="62"/>
      <c r="W95" s="62"/>
    </row>
    <row r="96" spans="1:23" ht="62.25" hidden="1" customHeight="1" x14ac:dyDescent="0.2">
      <c r="A96" s="380"/>
      <c r="B96" s="266" t="str">
        <f>Résultats!B97</f>
        <v>12.2</v>
      </c>
      <c r="C96" s="251" t="str">
        <f>Résultats!C97</f>
        <v>AA</v>
      </c>
      <c r="D96" s="251">
        <f>Résultats!E97</f>
        <v>0</v>
      </c>
      <c r="E96" s="251" t="str">
        <f>Résultats!F97</f>
        <v>x</v>
      </c>
      <c r="F96" s="262" t="str">
        <f>Résultats!G97</f>
        <v>Dans chaque ensemble de pages, le menu et les barres de navigation sont-ils toujours à la même place (hors cas particuliers) ?</v>
      </c>
      <c r="G96" s="251" t="s">
        <v>8</v>
      </c>
      <c r="H96" s="251"/>
      <c r="I96" s="74"/>
      <c r="J96" s="74"/>
      <c r="K96" s="74"/>
      <c r="L96" s="74"/>
      <c r="M96" s="295"/>
      <c r="N96" s="298"/>
      <c r="O96" s="62"/>
      <c r="P96" s="62"/>
      <c r="Q96" s="62"/>
      <c r="R96" s="62"/>
      <c r="S96" s="62"/>
      <c r="T96" s="62"/>
      <c r="U96" s="62"/>
      <c r="V96" s="62"/>
      <c r="W96" s="62"/>
    </row>
    <row r="97" spans="1:23" ht="62.25" hidden="1" customHeight="1" x14ac:dyDescent="0.2">
      <c r="A97" s="380"/>
      <c r="B97" s="266" t="str">
        <f>Résultats!B98</f>
        <v>12.3</v>
      </c>
      <c r="C97" s="251" t="str">
        <f>Résultats!C98</f>
        <v>AA</v>
      </c>
      <c r="D97" s="251">
        <f>Résultats!E98</f>
        <v>0</v>
      </c>
      <c r="E97" s="251" t="str">
        <f>Résultats!F98</f>
        <v>x</v>
      </c>
      <c r="F97" s="262" t="str">
        <f>Résultats!G98</f>
        <v>La page « plan du site » est-elle pertinente ?</v>
      </c>
      <c r="G97" s="251" t="s">
        <v>8</v>
      </c>
      <c r="H97" s="251"/>
      <c r="I97" s="74"/>
      <c r="J97" s="74"/>
      <c r="K97" s="74"/>
      <c r="L97" s="74"/>
      <c r="M97" s="295"/>
      <c r="N97" s="298"/>
      <c r="O97" s="62"/>
      <c r="P97" s="62"/>
      <c r="Q97" s="62"/>
      <c r="R97" s="62"/>
      <c r="S97" s="62"/>
      <c r="T97" s="62"/>
      <c r="U97" s="62"/>
      <c r="V97" s="62"/>
      <c r="W97" s="62"/>
    </row>
    <row r="98" spans="1:23" ht="62.25" hidden="1" customHeight="1" x14ac:dyDescent="0.2">
      <c r="A98" s="380"/>
      <c r="B98" s="266" t="str">
        <f>Résultats!B99</f>
        <v>12.4</v>
      </c>
      <c r="C98" s="251" t="str">
        <f>Résultats!C99</f>
        <v>AA</v>
      </c>
      <c r="D98" s="251">
        <f>Résultats!E99</f>
        <v>0</v>
      </c>
      <c r="E98" s="251" t="str">
        <f>Résultats!F99</f>
        <v>x</v>
      </c>
      <c r="F98" s="262" t="str">
        <f>Résultats!G99</f>
        <v>Dans chaque ensemble de pages, la page « plan du site » est-elle atteignable de manière identique ?</v>
      </c>
      <c r="G98" s="251" t="s">
        <v>8</v>
      </c>
      <c r="H98" s="251"/>
      <c r="I98" s="74"/>
      <c r="J98" s="74"/>
      <c r="K98" s="74"/>
      <c r="L98" s="74"/>
      <c r="M98" s="295"/>
      <c r="N98" s="298"/>
      <c r="O98" s="62"/>
      <c r="P98" s="62"/>
      <c r="Q98" s="62"/>
      <c r="R98" s="62"/>
      <c r="S98" s="62"/>
      <c r="T98" s="62"/>
      <c r="U98" s="62"/>
      <c r="V98" s="62"/>
      <c r="W98" s="62"/>
    </row>
    <row r="99" spans="1:23" ht="62.25" hidden="1" customHeight="1" x14ac:dyDescent="0.2">
      <c r="A99" s="380"/>
      <c r="B99" s="261" t="str">
        <f>Résultats!B100</f>
        <v>12.5</v>
      </c>
      <c r="C99" s="251" t="str">
        <f>Résultats!C100</f>
        <v>AA</v>
      </c>
      <c r="D99" s="251">
        <f>Résultats!E100</f>
        <v>0</v>
      </c>
      <c r="E99" s="251" t="str">
        <f>Résultats!F100</f>
        <v>x</v>
      </c>
      <c r="F99" s="262" t="str">
        <f>Résultats!G100</f>
        <v>Dans chaque ensemble de pages, le moteur de recherche est-il atteignable de manière identique ?</v>
      </c>
      <c r="G99" s="251" t="s">
        <v>8</v>
      </c>
      <c r="H99" s="251"/>
      <c r="I99" s="74"/>
      <c r="J99" s="74"/>
      <c r="K99" s="74"/>
      <c r="L99" s="74"/>
      <c r="M99" s="295"/>
      <c r="N99" s="298"/>
      <c r="O99" s="62"/>
      <c r="P99" s="62"/>
      <c r="Q99" s="62"/>
      <c r="R99" s="62"/>
      <c r="S99" s="62"/>
      <c r="T99" s="62"/>
      <c r="U99" s="62"/>
      <c r="V99" s="62"/>
      <c r="W99" s="62"/>
    </row>
    <row r="100" spans="1:23" ht="62.25" hidden="1" customHeight="1" x14ac:dyDescent="0.2">
      <c r="A100" s="380"/>
      <c r="B100" s="261" t="str">
        <f>Résultats!B101</f>
        <v>12.6</v>
      </c>
      <c r="C100" s="251" t="str">
        <f>Résultats!C101</f>
        <v>A</v>
      </c>
      <c r="D100" s="251">
        <f>Résultats!E101</f>
        <v>0</v>
      </c>
      <c r="E100" s="251" t="str">
        <f>Résultats!F101</f>
        <v>x</v>
      </c>
      <c r="F100" s="262" t="str">
        <f>Résultats!G101</f>
        <v>Les zones de regroupement de contenus présentes dans plusieurs pages web (zones d’en-tête, de navigation principale, de contenu principal, de pied de page et de moteur de recherche) peuvent-elles être atteintes ou évitées ?</v>
      </c>
      <c r="G100" s="251" t="s">
        <v>8</v>
      </c>
      <c r="H100" s="251"/>
      <c r="I100" s="74"/>
      <c r="J100" s="74"/>
      <c r="K100" s="74"/>
      <c r="L100" s="74"/>
      <c r="M100" s="295"/>
      <c r="N100" s="298"/>
      <c r="O100" s="62"/>
      <c r="P100" s="62"/>
      <c r="Q100" s="62"/>
      <c r="R100" s="62"/>
      <c r="S100" s="62"/>
      <c r="T100" s="62"/>
      <c r="U100" s="62"/>
      <c r="V100" s="62"/>
      <c r="W100" s="62"/>
    </row>
    <row r="101" spans="1:23" ht="62.25" hidden="1" customHeight="1" x14ac:dyDescent="0.2">
      <c r="A101" s="380"/>
      <c r="B101" s="261" t="str">
        <f>Résultats!B102</f>
        <v>12.7</v>
      </c>
      <c r="C101" s="251" t="str">
        <f>Résultats!C102</f>
        <v>A</v>
      </c>
      <c r="D101" s="251">
        <f>Résultats!E102</f>
        <v>0</v>
      </c>
      <c r="E101" s="251" t="str">
        <f>Résultats!F102</f>
        <v>x</v>
      </c>
      <c r="F101" s="262" t="str">
        <f>Résultats!G102</f>
        <v>Dans chaque page web, un lien d’évitement ou d’accès rapide à la zone de contenu principal est-il présent (hors cas particuliers) ?</v>
      </c>
      <c r="G101" s="251" t="s">
        <v>8</v>
      </c>
      <c r="H101" s="251"/>
      <c r="I101" s="74"/>
      <c r="J101" s="74"/>
      <c r="K101" s="74"/>
      <c r="L101" s="74"/>
      <c r="M101" s="295"/>
      <c r="N101" s="298"/>
      <c r="O101" s="62"/>
      <c r="P101" s="62"/>
      <c r="Q101" s="62"/>
      <c r="R101" s="62"/>
      <c r="S101" s="62"/>
      <c r="T101" s="62"/>
      <c r="U101" s="62"/>
      <c r="V101" s="62"/>
      <c r="W101" s="62"/>
    </row>
    <row r="102" spans="1:23" ht="51" x14ac:dyDescent="0.2">
      <c r="A102" s="380"/>
      <c r="B102" s="261" t="str">
        <f>Résultats!B103</f>
        <v>12.8</v>
      </c>
      <c r="C102" s="251" t="str">
        <f>Résultats!C103</f>
        <v>A</v>
      </c>
      <c r="D102" s="251" t="str">
        <f>Résultats!E103</f>
        <v>x</v>
      </c>
      <c r="E102" s="251" t="str">
        <f>Résultats!F103</f>
        <v>x</v>
      </c>
      <c r="F102" s="262" t="str">
        <f>Résultats!G103</f>
        <v>Dans chaque page web, l’ordre de tabulation est-il cohérent ?</v>
      </c>
      <c r="G102" s="251" t="s">
        <v>10</v>
      </c>
      <c r="H102" s="251"/>
      <c r="I102" s="74" t="s">
        <v>433</v>
      </c>
      <c r="J102" s="74" t="s">
        <v>432</v>
      </c>
      <c r="K102" s="291" t="s">
        <v>540</v>
      </c>
      <c r="L102" s="291" t="s">
        <v>541</v>
      </c>
      <c r="M102" s="294"/>
      <c r="N102" s="297" t="s">
        <v>538</v>
      </c>
      <c r="O102" s="62"/>
      <c r="P102" s="62"/>
      <c r="Q102" s="62"/>
      <c r="R102" s="62"/>
      <c r="S102" s="62"/>
      <c r="T102" s="62"/>
      <c r="U102" s="62"/>
      <c r="V102" s="62"/>
      <c r="W102" s="62"/>
    </row>
    <row r="103" spans="1:23" ht="38.25" hidden="1" x14ac:dyDescent="0.2">
      <c r="A103" s="380"/>
      <c r="B103" s="261" t="str">
        <f>Résultats!B104</f>
        <v>12.9</v>
      </c>
      <c r="C103" s="251" t="str">
        <f>Résultats!C104</f>
        <v>A</v>
      </c>
      <c r="D103" s="251" t="str">
        <f>Résultats!E104</f>
        <v>x</v>
      </c>
      <c r="E103" s="251" t="str">
        <f>Résultats!F104</f>
        <v>x</v>
      </c>
      <c r="F103" s="262" t="str">
        <f>Résultats!G104</f>
        <v>Dans chaque page web, la navigation ne doit pas contenir de piège au clavier. Cette règle est-elle respectée ?</v>
      </c>
      <c r="G103" s="251" t="s">
        <v>8</v>
      </c>
      <c r="H103" s="251"/>
      <c r="I103" s="74"/>
      <c r="J103" s="74"/>
      <c r="K103" s="291"/>
      <c r="L103" s="291"/>
      <c r="M103" s="295"/>
      <c r="N103" s="298"/>
      <c r="O103" s="62"/>
      <c r="P103" s="62"/>
      <c r="Q103" s="62"/>
      <c r="R103" s="62"/>
      <c r="S103" s="62"/>
      <c r="T103" s="62"/>
      <c r="U103" s="62"/>
      <c r="V103" s="62"/>
      <c r="W103" s="62"/>
    </row>
    <row r="104" spans="1:23" ht="62.25" hidden="1" customHeight="1" x14ac:dyDescent="0.2">
      <c r="A104" s="380"/>
      <c r="B104" s="261" t="str">
        <f>Résultats!B105</f>
        <v>12.10</v>
      </c>
      <c r="C104" s="251" t="str">
        <f>Résultats!C105</f>
        <v>A</v>
      </c>
      <c r="D104" s="251">
        <f>Résultats!E105</f>
        <v>0</v>
      </c>
      <c r="E104" s="251" t="str">
        <f>Résultats!F105</f>
        <v>x</v>
      </c>
      <c r="F104" s="262" t="str">
        <f>Résultats!G105</f>
        <v>Dans chaque page web, les raccourcis clavier n’utilisant qu’une seule touche (lettre minuscule ou majuscule, ponctuation, chiffre ou symbole) sont-ils contrôlables par l’utilisateur ?</v>
      </c>
      <c r="G104" s="251" t="s">
        <v>11</v>
      </c>
      <c r="H104" s="251"/>
      <c r="I104" s="74"/>
      <c r="J104" s="74"/>
      <c r="K104" s="74"/>
      <c r="L104" s="74"/>
      <c r="M104" s="295"/>
      <c r="N104" s="298"/>
      <c r="O104" s="62"/>
      <c r="P104" s="62"/>
      <c r="Q104" s="62"/>
      <c r="R104" s="62"/>
      <c r="S104" s="62"/>
      <c r="T104" s="62"/>
      <c r="U104" s="62"/>
      <c r="V104" s="62"/>
      <c r="W104" s="62"/>
    </row>
    <row r="105" spans="1:23" ht="62.25" hidden="1" customHeight="1" x14ac:dyDescent="0.2">
      <c r="A105" s="381"/>
      <c r="B105" s="261" t="str">
        <f>Résultats!B106</f>
        <v>12.11</v>
      </c>
      <c r="C105" s="251" t="str">
        <f>Résultats!C106</f>
        <v>A</v>
      </c>
      <c r="D105" s="251">
        <f>Résultats!E106</f>
        <v>0</v>
      </c>
      <c r="E105" s="251" t="str">
        <f>Résultats!F106</f>
        <v>x</v>
      </c>
      <c r="F105" s="262" t="str">
        <f>Résultats!G106</f>
        <v>Dans chaque page web, les contenus additionnels apparaissant au survol, à la prise de focus ou à l’activation d’un composant d’interface sont-ils si nécessaire atteignables au clavier ?</v>
      </c>
      <c r="G105" s="251" t="s">
        <v>8</v>
      </c>
      <c r="H105" s="251"/>
      <c r="I105" s="74"/>
      <c r="J105" s="74"/>
      <c r="K105" s="74"/>
      <c r="L105" s="74"/>
      <c r="M105" s="295"/>
      <c r="N105" s="298"/>
      <c r="O105" s="62"/>
      <c r="P105" s="62"/>
      <c r="Q105" s="62"/>
      <c r="R105" s="62"/>
      <c r="S105" s="62"/>
      <c r="T105" s="62"/>
      <c r="U105" s="62"/>
      <c r="V105" s="62"/>
      <c r="W105" s="62"/>
    </row>
    <row r="106" spans="1:23" ht="62.25" hidden="1" customHeight="1" x14ac:dyDescent="0.2">
      <c r="A106" s="427" t="s">
        <v>421</v>
      </c>
      <c r="B106" s="261" t="str">
        <f>Résultats!B107</f>
        <v>13.1</v>
      </c>
      <c r="C106" s="251" t="str">
        <f>Résultats!C107</f>
        <v>A</v>
      </c>
      <c r="D106" s="251">
        <f>Résultats!E107</f>
        <v>0</v>
      </c>
      <c r="E106" s="251" t="str">
        <f>Résultats!F107</f>
        <v>x</v>
      </c>
      <c r="F106" s="262" t="str">
        <f>Résultats!G107</f>
        <v>Pour chaque page web, l’utilisateur a-t-il le contrôle de chaque limite de temps modifiant le contenu (hors cas particuliers) ?</v>
      </c>
      <c r="G106" s="251" t="s">
        <v>11</v>
      </c>
      <c r="H106" s="251"/>
      <c r="I106" s="74"/>
      <c r="J106" s="74"/>
      <c r="K106" s="74"/>
      <c r="L106" s="74"/>
      <c r="M106" s="295"/>
      <c r="N106" s="298"/>
      <c r="O106" s="62"/>
      <c r="P106" s="62"/>
      <c r="Q106" s="62"/>
      <c r="R106" s="62"/>
      <c r="S106" s="62"/>
      <c r="T106" s="62"/>
      <c r="U106" s="62"/>
      <c r="V106" s="62"/>
      <c r="W106" s="62"/>
    </row>
    <row r="107" spans="1:23" ht="62.25" hidden="1" customHeight="1" x14ac:dyDescent="0.2">
      <c r="A107" s="380"/>
      <c r="B107" s="261" t="str">
        <f>Résultats!B108</f>
        <v>13.2</v>
      </c>
      <c r="C107" s="251" t="str">
        <f>Résultats!C108</f>
        <v>A</v>
      </c>
      <c r="D107" s="251">
        <f>Résultats!E108</f>
        <v>0</v>
      </c>
      <c r="E107" s="251" t="str">
        <f>Résultats!F108</f>
        <v>x</v>
      </c>
      <c r="F107" s="262" t="str">
        <f>Résultats!G108</f>
        <v>Dans chaque page web, l’ouverture d’une nouvelle fenêtre ne doit pas être déclenchée sans action de l’utilisateur. Cette règle est-elle respectée ?</v>
      </c>
      <c r="G107" s="251" t="s">
        <v>8</v>
      </c>
      <c r="H107" s="251"/>
      <c r="I107" s="74"/>
      <c r="J107" s="74"/>
      <c r="K107" s="74"/>
      <c r="L107" s="74"/>
      <c r="M107" s="295"/>
      <c r="N107" s="298"/>
      <c r="O107" s="62"/>
      <c r="P107" s="62"/>
      <c r="Q107" s="62"/>
      <c r="R107" s="62"/>
      <c r="S107" s="62"/>
      <c r="T107" s="62"/>
      <c r="U107" s="62"/>
      <c r="V107" s="62"/>
      <c r="W107" s="62"/>
    </row>
    <row r="108" spans="1:23" ht="62.25" hidden="1" customHeight="1" x14ac:dyDescent="0.2">
      <c r="A108" s="380"/>
      <c r="B108" s="261" t="str">
        <f>Résultats!B109</f>
        <v>13.3</v>
      </c>
      <c r="C108" s="251" t="str">
        <f>Résultats!C109</f>
        <v>A</v>
      </c>
      <c r="D108" s="251">
        <f>Résultats!E109</f>
        <v>0</v>
      </c>
      <c r="E108" s="251">
        <f>Résultats!F109</f>
        <v>0</v>
      </c>
      <c r="F108" s="262" t="str">
        <f>Résultats!G109</f>
        <v>Dans chaque page web, chaque document bureautique en téléchargement possède-t-il, si nécessaire, une version accessible (hors cas particuliers) ?</v>
      </c>
      <c r="G108" s="251" t="s">
        <v>11</v>
      </c>
      <c r="H108" s="251"/>
      <c r="I108" s="74"/>
      <c r="J108" s="74"/>
      <c r="K108" s="74"/>
      <c r="L108" s="74"/>
      <c r="M108" s="295"/>
      <c r="N108" s="298"/>
      <c r="O108" s="62"/>
      <c r="P108" s="62"/>
      <c r="Q108" s="62"/>
      <c r="R108" s="62"/>
      <c r="S108" s="62"/>
      <c r="T108" s="62"/>
      <c r="U108" s="62"/>
      <c r="V108" s="62"/>
      <c r="W108" s="62"/>
    </row>
    <row r="109" spans="1:23" ht="62.25" hidden="1" customHeight="1" x14ac:dyDescent="0.2">
      <c r="A109" s="380"/>
      <c r="B109" s="261" t="str">
        <f>Résultats!B110</f>
        <v>13.4</v>
      </c>
      <c r="C109" s="251" t="str">
        <f>Résultats!C110</f>
        <v>A</v>
      </c>
      <c r="D109" s="251">
        <f>Résultats!E110</f>
        <v>0</v>
      </c>
      <c r="E109" s="251">
        <f>Résultats!F110</f>
        <v>0</v>
      </c>
      <c r="F109" s="262" t="str">
        <f>Résultats!G110</f>
        <v>Pour chaque document bureautique ayant une version accessible, cette version offre-t-elle la même information ?</v>
      </c>
      <c r="G109" s="251" t="s">
        <v>11</v>
      </c>
      <c r="H109" s="251"/>
      <c r="I109" s="74"/>
      <c r="J109" s="74"/>
      <c r="K109" s="74"/>
      <c r="L109" s="74"/>
      <c r="M109" s="295"/>
      <c r="N109" s="298"/>
      <c r="O109" s="62"/>
      <c r="P109" s="62"/>
      <c r="Q109" s="62"/>
      <c r="R109" s="62"/>
      <c r="S109" s="62"/>
      <c r="T109" s="62"/>
      <c r="U109" s="62"/>
      <c r="V109" s="62"/>
      <c r="W109" s="62"/>
    </row>
    <row r="110" spans="1:23" ht="62.25" hidden="1" customHeight="1" x14ac:dyDescent="0.2">
      <c r="A110" s="380"/>
      <c r="B110" s="261" t="str">
        <f>Résultats!B111</f>
        <v>13.5</v>
      </c>
      <c r="C110" s="251" t="str">
        <f>Résultats!C111</f>
        <v>A</v>
      </c>
      <c r="D110" s="251">
        <f>Résultats!E111</f>
        <v>0</v>
      </c>
      <c r="E110" s="251">
        <f>Résultats!F111</f>
        <v>0</v>
      </c>
      <c r="F110" s="262" t="str">
        <f>Résultats!G111</f>
        <v>Dans chaque page web, chaque contenu cryptique (art ASCII, émoticône, syntaxe cryptique) a-t-il une alternative ?</v>
      </c>
      <c r="G110" s="251" t="s">
        <v>11</v>
      </c>
      <c r="H110" s="251"/>
      <c r="I110" s="74"/>
      <c r="J110" s="74"/>
      <c r="K110" s="74"/>
      <c r="L110" s="74"/>
      <c r="M110" s="295"/>
      <c r="N110" s="298"/>
      <c r="O110" s="62"/>
      <c r="P110" s="62"/>
      <c r="Q110" s="62"/>
      <c r="R110" s="62"/>
      <c r="S110" s="62"/>
      <c r="T110" s="62"/>
      <c r="U110" s="62"/>
      <c r="V110" s="62"/>
      <c r="W110" s="62"/>
    </row>
    <row r="111" spans="1:23" ht="62.25" hidden="1" customHeight="1" x14ac:dyDescent="0.2">
      <c r="A111" s="380"/>
      <c r="B111" s="261" t="str">
        <f>Résultats!B112</f>
        <v>13.6</v>
      </c>
      <c r="C111" s="251" t="str">
        <f>Résultats!C112</f>
        <v>A</v>
      </c>
      <c r="D111" s="251">
        <f>Résultats!E112</f>
        <v>0</v>
      </c>
      <c r="E111" s="251">
        <f>Résultats!F112</f>
        <v>0</v>
      </c>
      <c r="F111" s="262" t="str">
        <f>Résultats!G112</f>
        <v>Dans chaque page web, pour chaque contenu cryptique (art ASCII, émoticône, syntaxe cryptique) ayant une alternative, cette alternative est-elle pertinente ?</v>
      </c>
      <c r="G111" s="251" t="s">
        <v>11</v>
      </c>
      <c r="H111" s="251"/>
      <c r="I111" s="74"/>
      <c r="J111" s="74"/>
      <c r="K111" s="74"/>
      <c r="L111" s="74"/>
      <c r="M111" s="295"/>
      <c r="N111" s="298"/>
      <c r="O111" s="62"/>
      <c r="P111" s="62"/>
      <c r="Q111" s="62"/>
      <c r="R111" s="62"/>
      <c r="S111" s="62"/>
      <c r="T111" s="62"/>
      <c r="U111" s="62"/>
      <c r="V111" s="62"/>
      <c r="W111" s="62"/>
    </row>
    <row r="112" spans="1:23" ht="62.25" hidden="1" customHeight="1" x14ac:dyDescent="0.2">
      <c r="A112" s="380"/>
      <c r="B112" s="261" t="str">
        <f>Résultats!B113</f>
        <v>13.7</v>
      </c>
      <c r="C112" s="251" t="str">
        <f>Résultats!C113</f>
        <v>A</v>
      </c>
      <c r="D112" s="251">
        <f>Résultats!E113</f>
        <v>0</v>
      </c>
      <c r="E112" s="251">
        <f>Résultats!F113</f>
        <v>0</v>
      </c>
      <c r="F112" s="262" t="str">
        <f>Résultats!G113</f>
        <v>Dans chaque page web, les changements brusques de luminosité ou les effets de flash sont-ils correctement utilisés ?</v>
      </c>
      <c r="G112" s="251" t="s">
        <v>11</v>
      </c>
      <c r="H112" s="251"/>
      <c r="I112" s="74"/>
      <c r="J112" s="74"/>
      <c r="K112" s="74"/>
      <c r="L112" s="74"/>
      <c r="M112" s="295"/>
      <c r="N112" s="298"/>
      <c r="O112" s="62"/>
      <c r="P112" s="62"/>
      <c r="Q112" s="62"/>
      <c r="R112" s="62"/>
      <c r="S112" s="62"/>
      <c r="T112" s="62"/>
      <c r="U112" s="62"/>
      <c r="V112" s="62"/>
      <c r="W112" s="62"/>
    </row>
    <row r="113" spans="1:23" ht="62.25" hidden="1" customHeight="1" x14ac:dyDescent="0.2">
      <c r="A113" s="380"/>
      <c r="B113" s="261" t="str">
        <f>Résultats!B114</f>
        <v>13.8</v>
      </c>
      <c r="C113" s="251" t="str">
        <f>Résultats!C114</f>
        <v>A</v>
      </c>
      <c r="D113" s="251">
        <f>Résultats!E114</f>
        <v>0</v>
      </c>
      <c r="E113" s="251">
        <f>Résultats!F114</f>
        <v>0</v>
      </c>
      <c r="F113" s="262" t="str">
        <f>Résultats!G114</f>
        <v>Dans chaque page web, chaque contenu en mouvement ou clignotant est-il contrôlable par l’utilisateur ?</v>
      </c>
      <c r="G113" s="251" t="s">
        <v>11</v>
      </c>
      <c r="H113" s="251"/>
      <c r="I113" s="74"/>
      <c r="J113" s="74"/>
      <c r="K113" s="74"/>
      <c r="L113" s="74"/>
      <c r="M113" s="295"/>
      <c r="N113" s="298"/>
      <c r="O113" s="62"/>
      <c r="P113" s="62"/>
      <c r="Q113" s="62"/>
      <c r="R113" s="62"/>
      <c r="S113" s="62"/>
      <c r="T113" s="62"/>
      <c r="U113" s="62"/>
      <c r="V113" s="62"/>
      <c r="W113" s="62"/>
    </row>
    <row r="114" spans="1:23" ht="62.25" hidden="1" customHeight="1" x14ac:dyDescent="0.2">
      <c r="A114" s="380"/>
      <c r="B114" s="261" t="str">
        <f>Résultats!B115</f>
        <v>13.9</v>
      </c>
      <c r="C114" s="251" t="str">
        <f>Résultats!C115</f>
        <v>AA</v>
      </c>
      <c r="D114" s="251">
        <f>Résultats!E115</f>
        <v>0</v>
      </c>
      <c r="E114" s="251" t="str">
        <f>Résultats!F115</f>
        <v>x</v>
      </c>
      <c r="F114" s="262" t="str">
        <f>Résultats!G115</f>
        <v>Dans chaque page web, le contenu proposé est-il consultable quelle que soit l’orientation de l’écran (portrait ou paysage) (hors cas particuliers) ?</v>
      </c>
      <c r="G114" s="251" t="s">
        <v>8</v>
      </c>
      <c r="H114" s="251"/>
      <c r="I114" s="74"/>
      <c r="J114" s="74"/>
      <c r="K114" s="74"/>
      <c r="L114" s="74"/>
      <c r="M114" s="295"/>
      <c r="N114" s="298"/>
      <c r="O114" s="62"/>
      <c r="P114" s="62"/>
      <c r="Q114" s="62"/>
      <c r="R114" s="62"/>
      <c r="S114" s="62"/>
      <c r="T114" s="62"/>
      <c r="U114" s="62"/>
      <c r="V114" s="62"/>
      <c r="W114" s="62"/>
    </row>
    <row r="115" spans="1:23" ht="62.25" hidden="1" customHeight="1" x14ac:dyDescent="0.2">
      <c r="A115" s="380"/>
      <c r="B115" s="261" t="str">
        <f>Résultats!B116</f>
        <v>13.10</v>
      </c>
      <c r="C115" s="251" t="str">
        <f>Résultats!C116</f>
        <v>A</v>
      </c>
      <c r="D115" s="251">
        <f>Résultats!E116</f>
        <v>0</v>
      </c>
      <c r="E115" s="251" t="str">
        <f>Résultats!F116</f>
        <v>x</v>
      </c>
      <c r="F115" s="262" t="str">
        <f>Résultats!G116</f>
        <v>Dans chaque page web, les fonctionnalités utilisables ou disponibles au moyen d’un geste complexe peuvent-elles être également disponibles au moyen d’un geste simple (hors cas particuliers) ?</v>
      </c>
      <c r="G115" s="251" t="s">
        <v>11</v>
      </c>
      <c r="H115" s="251"/>
      <c r="I115" s="74"/>
      <c r="J115" s="74"/>
      <c r="K115" s="74"/>
      <c r="L115" s="74"/>
      <c r="M115" s="295"/>
      <c r="N115" s="298"/>
      <c r="O115" s="62"/>
      <c r="P115" s="62"/>
      <c r="Q115" s="62"/>
      <c r="R115" s="62"/>
      <c r="S115" s="62"/>
      <c r="T115" s="62"/>
      <c r="U115" s="62"/>
      <c r="V115" s="62"/>
      <c r="W115" s="62"/>
    </row>
    <row r="116" spans="1:23" ht="59.25" hidden="1" customHeight="1" x14ac:dyDescent="0.2">
      <c r="A116" s="380"/>
      <c r="B116" s="261" t="str">
        <f>Résultats!B117</f>
        <v>13.11</v>
      </c>
      <c r="C116" s="251" t="str">
        <f>Résultats!C117</f>
        <v>A</v>
      </c>
      <c r="D116" s="251">
        <f>Résultats!E117</f>
        <v>0</v>
      </c>
      <c r="E116" s="251" t="str">
        <f>Résultats!F117</f>
        <v>x</v>
      </c>
      <c r="F116" s="262" t="str">
        <f>Résultats!G117</f>
        <v>Dans chaque page web, les actions déclenchées au moyen d’un dispositif de pointage sur un point unique de l’écran peuvent-elles faire l’objet d’une annulation (hors cas particuliers) ?</v>
      </c>
      <c r="G116" s="251" t="s">
        <v>8</v>
      </c>
      <c r="H116" s="251"/>
      <c r="I116" s="74"/>
      <c r="J116" s="74"/>
      <c r="K116" s="74"/>
      <c r="L116" s="74"/>
      <c r="M116" s="295"/>
      <c r="N116" s="298"/>
      <c r="O116" s="62"/>
      <c r="P116" s="62"/>
      <c r="Q116" s="62"/>
      <c r="R116" s="62"/>
      <c r="S116" s="62"/>
      <c r="T116" s="62"/>
      <c r="U116" s="62"/>
      <c r="V116" s="62"/>
      <c r="W116" s="62"/>
    </row>
    <row r="117" spans="1:23" ht="51" hidden="1" x14ac:dyDescent="0.2">
      <c r="A117" s="381"/>
      <c r="B117" s="261" t="str">
        <f>Résultats!B118</f>
        <v>13.12</v>
      </c>
      <c r="C117" s="251" t="str">
        <f>Résultats!C118</f>
        <v>A</v>
      </c>
      <c r="D117" s="251">
        <f>Résultats!E118</f>
        <v>0</v>
      </c>
      <c r="E117" s="251" t="str">
        <f>Résultats!F118</f>
        <v>x</v>
      </c>
      <c r="F117" s="262" t="str">
        <f>Résultats!G118</f>
        <v>Dans chaque page web, les fonctionnalités qui impliquent un mouvement de l’appareil ou vers l’appareil peuvent-elles être satisfaites de manière alternative (hors cas particuliers) ?</v>
      </c>
      <c r="G117" s="251" t="s">
        <v>11</v>
      </c>
      <c r="H117" s="251"/>
      <c r="I117" s="74"/>
      <c r="J117" s="74"/>
      <c r="K117" s="74"/>
      <c r="L117" s="74"/>
      <c r="M117" s="295"/>
      <c r="N117" s="298"/>
      <c r="O117" s="62"/>
      <c r="P117" s="62"/>
      <c r="Q117" s="62"/>
      <c r="R117" s="62"/>
      <c r="S117" s="62"/>
      <c r="T117" s="62"/>
      <c r="U117" s="62"/>
      <c r="V117" s="62"/>
      <c r="W117" s="62"/>
    </row>
  </sheetData>
  <autoFilter ref="B11:M117" xr:uid="{00000000-0009-0000-0000-000008000000}">
    <filterColumn colId="5">
      <filters>
        <filter val="nc"/>
      </filters>
    </filterColumn>
  </autoFilter>
  <dataConsolidate/>
  <mergeCells count="25">
    <mergeCell ref="N4:N10"/>
    <mergeCell ref="K4:K10"/>
    <mergeCell ref="L4:L10"/>
    <mergeCell ref="M4:M10"/>
    <mergeCell ref="C3:G3"/>
    <mergeCell ref="J4:J10"/>
    <mergeCell ref="B4:B10"/>
    <mergeCell ref="C4:C10"/>
    <mergeCell ref="D4:D10"/>
    <mergeCell ref="H4:H10"/>
    <mergeCell ref="I4:I10"/>
    <mergeCell ref="E4:E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E117">
    <cfRule type="cellIs" dxfId="414" priority="11" operator="equal">
      <formula>"x"</formula>
    </cfRule>
  </conditionalFormatting>
  <conditionalFormatting sqref="G1:G2 C2 G4:G117">
    <cfRule type="cellIs" dxfId="413" priority="5" operator="equal">
      <formula>"na"</formula>
    </cfRule>
  </conditionalFormatting>
  <conditionalFormatting sqref="G11:G117">
    <cfRule type="cellIs" dxfId="412" priority="2" operator="equal">
      <formula>"c"</formula>
    </cfRule>
    <cfRule type="cellIs" dxfId="411" priority="3" operator="equal">
      <formula>"nc"</formula>
    </cfRule>
    <cfRule type="cellIs" dxfId="410" priority="4" operator="equal">
      <formula>"nt"</formula>
    </cfRule>
  </conditionalFormatting>
  <conditionalFormatting sqref="H12:H117">
    <cfRule type="cellIs" dxfId="409" priority="10" operator="equal">
      <formula>"d"</formula>
    </cfRule>
  </conditionalFormatting>
  <conditionalFormatting sqref="K2">
    <cfRule type="cellIs" dxfId="408" priority="1" operator="equal">
      <formula>"na"</formula>
    </cfRule>
  </conditionalFormatting>
  <conditionalFormatting sqref="Q4:T4">
    <cfRule type="cellIs" dxfId="407" priority="6" operator="equal">
      <formula>"C"</formula>
    </cfRule>
    <cfRule type="cellIs" dxfId="406" priority="7" operator="equal">
      <formula>"NC"</formula>
    </cfRule>
    <cfRule type="cellIs" dxfId="405" priority="8" operator="equal">
      <formula>"NA"</formula>
    </cfRule>
    <cfRule type="cellIs" dxfId="404" priority="9" operator="equal">
      <formula>"NT"</formula>
    </cfRule>
  </conditionalFormatting>
  <dataValidations count="3">
    <dataValidation type="list" allowBlank="1" sqref="H12:H117" xr:uid="{FE4924DB-69B3-4906-B36C-F8B0247AC1D8}">
      <formula1>"d"</formula1>
    </dataValidation>
    <dataValidation type="list" allowBlank="1" showErrorMessage="1" sqref="G12:G117" xr:uid="{F88E15D4-7D93-48BD-B3E2-2A03A3A58CDB}">
      <formula1>"nt,na,c,nc"</formula1>
    </dataValidation>
    <dataValidation type="list" allowBlank="1" showInputMessage="1" showErrorMessage="1" sqref="I12:I117" xr:uid="{D47699A2-C0CE-482F-B6DB-F9552F672D00}">
      <formula1>INDIRECT("Liste_" &amp; VLOOKUP(B12,Criticite_Min_Criteres,2,FALSE))</formula1>
    </dataValidation>
  </dataValidations>
  <hyperlinks>
    <hyperlink ref="M54" r:id="rId1" xr:uid="{00000000-0004-0000-0800-000000000000}"/>
    <hyperlink ref="M55" r:id="rId2" xr:uid="{00000000-0004-0000-0800-000001000000}"/>
  </hyperlinks>
  <pageMargins left="0.7" right="0.7" top="0.75" bottom="0.75" header="0" footer="0"/>
  <pageSetup orientation="landscape" r:id="rId3"/>
  <extLst>
    <ext xmlns:x14="http://schemas.microsoft.com/office/spreadsheetml/2009/9/main" uri="{CCE6A557-97BC-4b89-ADB6-D9C93CAAB3DF}">
      <x14:dataValidations xmlns:xm="http://schemas.microsoft.com/office/excel/2006/main" count="1">
        <x14:dataValidation type="list" allowBlank="1" xr:uid="{00000000-0002-0000-0800-000003000000}">
          <x14:formula1>
            <xm:f>Paramètres!$D$2:$D$5</xm:f>
          </x14:formula1>
          <xm:sqref>J12:J117 K60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5</vt:i4>
      </vt:variant>
    </vt:vector>
  </HeadingPairs>
  <TitlesOfParts>
    <vt:vector size="39" baseType="lpstr">
      <vt:lpstr>Synthèse</vt:lpstr>
      <vt:lpstr>Echantillon</vt:lpstr>
      <vt:lpstr>Backlog</vt:lpstr>
      <vt:lpstr>Export Frago (beta)</vt:lpstr>
      <vt:lpstr>Estimations</vt:lpstr>
      <vt:lpstr>Résultats</vt:lpstr>
      <vt:lpstr>BaseDeCalcul</vt:lpstr>
      <vt:lpstr>Paramètres</vt:lpstr>
      <vt:lpstr>P01</vt:lpstr>
      <vt:lpstr>P02</vt:lpstr>
      <vt:lpstr>P03</vt:lpstr>
      <vt:lpstr>P04</vt:lpstr>
      <vt:lpstr>P05</vt:lpstr>
      <vt:lpstr>P06</vt:lpstr>
      <vt:lpstr>P07</vt:lpstr>
      <vt:lpstr>P08</vt:lpstr>
      <vt:lpstr>P09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Criticite_Min_Criteres</vt:lpstr>
      <vt:lpstr>Liste_Bloquante</vt:lpstr>
      <vt:lpstr>Liste_Majeure</vt:lpstr>
      <vt:lpstr>Liste_Mineure</vt:lpstr>
      <vt:lpstr>Liste_Moyenne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Yves-Pol Cabon</dc:creator>
  <cp:lastModifiedBy>Yves-Pol Cabon</cp:lastModifiedBy>
  <dcterms:created xsi:type="dcterms:W3CDTF">2025-02-07T10:34:33Z</dcterms:created>
  <dcterms:modified xsi:type="dcterms:W3CDTF">2026-04-01T15:01:40Z</dcterms:modified>
</cp:coreProperties>
</file>